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Bulletin\2024\02\Anglais\"/>
    </mc:Choice>
  </mc:AlternateContent>
  <bookViews>
    <workbookView xWindow="0" yWindow="0" windowWidth="21600" windowHeight="9330"/>
  </bookViews>
  <sheets>
    <sheet name="ENGLISH" sheetId="6" r:id="rId1"/>
  </sheets>
  <definedNames>
    <definedName name="_xlnm.Print_Area" localSheetId="0">ENGLISH!$A$1:$E$484</definedName>
  </definedNames>
  <calcPr calcId="162913"/>
</workbook>
</file>

<file path=xl/calcChain.xml><?xml version="1.0" encoding="utf-8"?>
<calcChain xmlns="http://schemas.openxmlformats.org/spreadsheetml/2006/main">
  <c r="E422" i="6" l="1"/>
  <c r="D422" i="6"/>
  <c r="C422" i="6"/>
  <c r="B422" i="6"/>
  <c r="E421" i="6" l="1"/>
  <c r="D421" i="6"/>
  <c r="C421" i="6"/>
  <c r="B421" i="6"/>
  <c r="E420" i="6" l="1"/>
  <c r="D420" i="6"/>
  <c r="D419" i="6"/>
  <c r="C420" i="6"/>
  <c r="B420" i="6"/>
  <c r="B419" i="6"/>
  <c r="E419" i="6" l="1"/>
  <c r="C419" i="6"/>
  <c r="E403" i="6" l="1"/>
  <c r="D403" i="6"/>
  <c r="C403" i="6"/>
  <c r="B403" i="6"/>
  <c r="E315" i="6"/>
  <c r="D315" i="6"/>
  <c r="C315" i="6"/>
  <c r="B315" i="6"/>
  <c r="E401" i="6" l="1"/>
  <c r="D401" i="6"/>
  <c r="C401" i="6"/>
  <c r="B401" i="6"/>
  <c r="E397" i="6" l="1"/>
  <c r="D397" i="6"/>
  <c r="C397" i="6"/>
  <c r="B397" i="6"/>
  <c r="E394" i="6" l="1"/>
  <c r="D394" i="6"/>
  <c r="C394" i="6"/>
  <c r="B394" i="6"/>
  <c r="E375" i="6" l="1"/>
  <c r="D375" i="6"/>
  <c r="C375" i="6"/>
  <c r="B375" i="6"/>
  <c r="E371" i="6"/>
  <c r="D371" i="6"/>
  <c r="C371" i="6"/>
  <c r="B371" i="6"/>
  <c r="E354" i="6"/>
  <c r="D354" i="6"/>
  <c r="C354" i="6"/>
  <c r="B354" i="6"/>
  <c r="E212" i="6"/>
  <c r="E213" i="6"/>
  <c r="E267" i="6"/>
  <c r="D267" i="6"/>
  <c r="D213" i="6"/>
  <c r="D291" i="6"/>
  <c r="D290" i="6"/>
  <c r="D275" i="6"/>
  <c r="E158" i="6"/>
  <c r="D158" i="6"/>
  <c r="C213" i="6"/>
  <c r="B213" i="6"/>
  <c r="E361" i="6"/>
  <c r="D361" i="6" s="1"/>
  <c r="C361" i="6" s="1"/>
  <c r="B361" i="6" s="1"/>
  <c r="B97" i="6"/>
  <c r="E105" i="6"/>
  <c r="E106" i="6"/>
  <c r="E107" i="6"/>
  <c r="E110" i="6"/>
  <c r="E112" i="6"/>
  <c r="E113" i="6"/>
  <c r="E114" i="6"/>
  <c r="E115" i="6"/>
  <c r="E116" i="6"/>
  <c r="E117" i="6"/>
  <c r="D127" i="6"/>
  <c r="D128" i="6"/>
  <c r="D129" i="6"/>
  <c r="D130" i="6"/>
  <c r="E130" i="6"/>
  <c r="D131" i="6"/>
  <c r="E131" i="6"/>
  <c r="D132" i="6"/>
  <c r="E132" i="6"/>
  <c r="D133" i="6"/>
  <c r="E133" i="6"/>
  <c r="D134" i="6"/>
  <c r="E134" i="6"/>
  <c r="D135" i="6"/>
  <c r="E135" i="6"/>
  <c r="D136" i="6"/>
  <c r="E136" i="6"/>
  <c r="D137" i="6"/>
  <c r="E137" i="6"/>
  <c r="B138" i="6"/>
  <c r="E138" i="6" s="1"/>
  <c r="D138" i="6"/>
  <c r="E139" i="6"/>
  <c r="E140" i="6"/>
  <c r="E141" i="6"/>
  <c r="D97" i="6"/>
  <c r="E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E252" i="6"/>
  <c r="D252" i="6"/>
  <c r="C252" i="6"/>
  <c r="C251" i="6"/>
  <c r="C234" i="6"/>
  <c r="B252" i="6"/>
  <c r="B251" i="6"/>
  <c r="B234" i="6"/>
  <c r="E300" i="6"/>
  <c r="D300" i="6" s="1"/>
  <c r="C300" i="6" s="1"/>
  <c r="B300" i="6" s="1"/>
  <c r="C235" i="6"/>
  <c r="C223" i="6"/>
  <c r="E251" i="6"/>
  <c r="D251" i="6"/>
  <c r="E16" i="6"/>
  <c r="E17" i="6"/>
  <c r="E18" i="6"/>
  <c r="E19" i="6"/>
  <c r="E20" i="6"/>
  <c r="E21" i="6"/>
  <c r="E22" i="6"/>
  <c r="E23" i="6"/>
  <c r="E32" i="6"/>
  <c r="E33" i="6"/>
  <c r="E34" i="6"/>
  <c r="E35" i="6"/>
  <c r="E37" i="6"/>
  <c r="E38" i="6"/>
  <c r="E39" i="6"/>
  <c r="E40" i="6"/>
  <c r="E52" i="6"/>
  <c r="B55" i="6"/>
  <c r="C55" i="6"/>
  <c r="E56" i="6"/>
  <c r="E58" i="6"/>
  <c r="E62" i="6"/>
  <c r="E63" i="6"/>
  <c r="E64" i="6"/>
  <c r="E65" i="6"/>
  <c r="E68" i="6"/>
  <c r="E69" i="6"/>
  <c r="E70" i="6"/>
  <c r="E71" i="6"/>
  <c r="E75" i="6"/>
  <c r="E76" i="6"/>
  <c r="E77" i="6"/>
  <c r="B78" i="6"/>
  <c r="C78" i="6"/>
  <c r="B79" i="6"/>
  <c r="C79" i="6"/>
  <c r="B223" i="6"/>
  <c r="B230" i="6"/>
  <c r="D230" i="6"/>
  <c r="E230" i="6"/>
  <c r="B231" i="6"/>
  <c r="D231" i="6"/>
  <c r="E231" i="6"/>
  <c r="D262" i="6"/>
  <c r="E262" i="6"/>
  <c r="C262" i="6" s="1"/>
  <c r="I555" i="6"/>
  <c r="D139" i="6"/>
  <c r="D140" i="6"/>
  <c r="D141" i="6"/>
  <c r="G265" i="6" l="1"/>
  <c r="B267" i="6"/>
  <c r="C267" i="6"/>
  <c r="E79" i="6"/>
  <c r="D212" i="6"/>
  <c r="E55" i="6"/>
  <c r="E78" i="6"/>
</calcChain>
</file>

<file path=xl/sharedStrings.xml><?xml version="1.0" encoding="utf-8"?>
<sst xmlns="http://schemas.openxmlformats.org/spreadsheetml/2006/main" count="318" uniqueCount="71">
  <si>
    <t>I.2</t>
  </si>
  <si>
    <t>Q(T)</t>
  </si>
  <si>
    <t>V(MBIF)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</si>
  <si>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</si>
  <si>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</si>
  <si>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</si>
  <si>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</si>
  <si>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</si>
  <si>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</si>
  <si>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</si>
  <si>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</si>
  <si>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</si>
  <si>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</si>
  <si>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</si>
  <si>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</si>
  <si>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</si>
  <si>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</si>
  <si>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</si>
  <si>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</si>
  <si>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</si>
  <si>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</si>
  <si>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</si>
  <si>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</si>
  <si>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</si>
  <si>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</si>
  <si>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</si>
  <si>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</si>
  <si>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</si>
  <si>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             -</t>
  </si>
  <si>
    <t xml:space="preserve"> </t>
  </si>
  <si>
    <t xml:space="preserve">                              -</t>
  </si>
  <si>
    <t xml:space="preserve">                             -</t>
  </si>
  <si>
    <t>STATEMENT OF ARABICA COFFEE SALE CONTRACTS</t>
  </si>
  <si>
    <t>SALES</t>
  </si>
  <si>
    <t>AVERAGE PRICE</t>
  </si>
  <si>
    <t>Period</t>
  </si>
  <si>
    <t xml:space="preserve">    1st Quarter</t>
  </si>
  <si>
    <t xml:space="preserve">    2nd Quarter</t>
  </si>
  <si>
    <t xml:space="preserve">    3rd Quarter</t>
  </si>
  <si>
    <t xml:space="preserve">    4th Quarter</t>
  </si>
  <si>
    <t xml:space="preserve">     April</t>
  </si>
  <si>
    <t xml:space="preserve">     May</t>
  </si>
  <si>
    <t xml:space="preserve">     Jun</t>
  </si>
  <si>
    <t xml:space="preserve">     July</t>
  </si>
  <si>
    <t xml:space="preserve">     August</t>
  </si>
  <si>
    <t xml:space="preserve">     October</t>
  </si>
  <si>
    <t xml:space="preserve">     November</t>
  </si>
  <si>
    <t xml:space="preserve">     December</t>
  </si>
  <si>
    <t xml:space="preserve">     January</t>
  </si>
  <si>
    <t xml:space="preserve">     February</t>
  </si>
  <si>
    <t xml:space="preserve">     March</t>
  </si>
  <si>
    <t xml:space="preserve">     September</t>
  </si>
  <si>
    <t xml:space="preserve">     June</t>
  </si>
  <si>
    <t>CTS/LB*</t>
  </si>
  <si>
    <t>*: cents per lb</t>
  </si>
  <si>
    <t xml:space="preserve">        October</t>
  </si>
  <si>
    <t xml:space="preserve">        December</t>
  </si>
  <si>
    <t xml:space="preserve">    May</t>
  </si>
  <si>
    <t>Source: ODECA</t>
  </si>
  <si>
    <t xml:space="preserve">    Juin</t>
  </si>
  <si>
    <r>
      <t xml:space="preserve">    3</t>
    </r>
    <r>
      <rPr>
        <vertAlign val="superscript"/>
        <sz val="12"/>
        <rFont val="Times"/>
        <family val="1"/>
      </rPr>
      <t>rd</t>
    </r>
    <r>
      <rPr>
        <sz val="12"/>
        <rFont val="Times"/>
        <family val="1"/>
      </rPr>
      <t xml:space="preserve"> Quarter</t>
    </r>
  </si>
  <si>
    <r>
      <t xml:space="preserve">    4</t>
    </r>
    <r>
      <rPr>
        <vertAlign val="superscript"/>
        <sz val="12"/>
        <rFont val="Times"/>
        <family val="1"/>
      </rPr>
      <t>th</t>
    </r>
    <r>
      <rPr>
        <sz val="12"/>
        <rFont val="Times"/>
        <family val="1"/>
      </rPr>
      <t xml:space="preserve"> Quarter</t>
    </r>
  </si>
  <si>
    <r>
      <t xml:space="preserve">    1</t>
    </r>
    <r>
      <rPr>
        <vertAlign val="superscript"/>
        <sz val="12"/>
        <rFont val="Times"/>
        <family val="1"/>
      </rPr>
      <t>st</t>
    </r>
    <r>
      <rPr>
        <sz val="12"/>
        <rFont val="Times"/>
        <family val="1"/>
      </rPr>
      <t xml:space="preserve"> Quarter</t>
    </r>
  </si>
  <si>
    <r>
      <t xml:space="preserve">    2</t>
    </r>
    <r>
      <rPr>
        <vertAlign val="superscript"/>
        <sz val="12"/>
        <rFont val="Times"/>
        <family val="1"/>
      </rPr>
      <t>nd</t>
    </r>
    <r>
      <rPr>
        <sz val="12"/>
        <rFont val="Times"/>
        <family val="1"/>
      </rPr>
      <t xml:space="preserve"> Quarter</t>
    </r>
  </si>
  <si>
    <r>
      <t xml:space="preserve"> 2</t>
    </r>
    <r>
      <rPr>
        <vertAlign val="superscript"/>
        <sz val="12"/>
        <rFont val="Times"/>
        <family val="1"/>
      </rPr>
      <t>nd</t>
    </r>
    <r>
      <rPr>
        <sz val="12"/>
        <rFont val="Times"/>
        <family val="1"/>
      </rPr>
      <t xml:space="preserve"> Quarter</t>
    </r>
  </si>
  <si>
    <t>September</t>
  </si>
  <si>
    <t>October</t>
  </si>
  <si>
    <t>November</t>
  </si>
  <si>
    <t>December</t>
  </si>
  <si>
    <t>January</t>
  </si>
  <si>
    <t xml:space="preserve">   February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</si>
</sst>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\ _F_-;\-* #,##0.00\ _F_-;_-* &quot;-&quot;??\ _F_-;_-@_-"/>
    <numFmt numFmtId="166" formatCode="General_)"/>
    <numFmt numFmtId="167" formatCode="_-* #,##0.0\ _F_-;\-* #,##0.0\ _F_-;_-* &quot;-&quot;??\ _F_-;_-@_-"/>
    <numFmt numFmtId="168" formatCode="_-* #,##0\ _F_-;\-* #,##0\ _F_-;_-* &quot;-&quot;??\ _F_-;_-@_-"/>
    <numFmt numFmtId="169" formatCode="#,##0.0"/>
    <numFmt numFmtId="170" formatCode="_-* #,##0.0000\ _F_-;\-* #,##0.0000\ _F_-;_-* &quot;-&quot;??\ _F_-;_-@_-"/>
    <numFmt numFmtId="171" formatCode="_-* #,##0.00000\ _F_-;\-* #,##0.00000\ _F_-;_-* &quot;-&quot;??\ _F_-;_-@_-"/>
    <numFmt numFmtId="172" formatCode="#,##0_ ;[Red]\-#,##0\ "/>
    <numFmt numFmtId="173" formatCode="#,##0.00_ ;\-#,##0.00\ "/>
    <numFmt numFmtId="174" formatCode="#,##0.00;[Red]#,##0.00"/>
    <numFmt numFmtId="175" formatCode="#,##0.0000"/>
    <numFmt numFmtId="176" formatCode="#,##0.0000_);\(#,##0.0000\)"/>
    <numFmt numFmtId="177" formatCode="#,##0.000000000"/>
  </numFmts>
  <fonts count="19" x14ac:knownFonts="1"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Times"/>
      <family val="1"/>
    </font>
    <font>
      <b/>
      <sz val="12"/>
      <name val="Times"/>
      <family val="1"/>
    </font>
    <font>
      <b/>
      <sz val="10"/>
      <color indexed="10"/>
      <name val="Times"/>
      <family val="1"/>
    </font>
    <font>
      <sz val="12"/>
      <color indexed="8"/>
      <name val="Times"/>
      <family val="1"/>
    </font>
    <font>
      <sz val="14"/>
      <color indexed="8"/>
      <name val="Times"/>
      <family val="1"/>
    </font>
    <font>
      <vertAlign val="superscript"/>
      <sz val="12"/>
      <name val="Times"/>
      <family val="1"/>
    </font>
    <font>
      <sz val="14"/>
      <name val="Times"/>
      <family val="1"/>
    </font>
    <font>
      <b/>
      <sz val="14"/>
      <color rgb="FFFF0000"/>
      <name val="Times"/>
      <family val="1"/>
    </font>
    <font>
      <b/>
      <sz val="11"/>
      <color theme="1"/>
      <name val="Times"/>
      <family val="1"/>
    </font>
    <font>
      <sz val="13"/>
      <name val="Times"/>
      <family val="1"/>
    </font>
    <font>
      <b/>
      <sz val="11"/>
      <color rgb="FFFF0000"/>
      <name val="Times"/>
      <family val="1"/>
    </font>
    <font>
      <b/>
      <sz val="12"/>
      <color rgb="FFFF0000"/>
      <name val="Times"/>
      <family val="1"/>
    </font>
    <font>
      <u val="singleAccounting"/>
      <sz val="12"/>
      <name val="Times"/>
      <family val="1"/>
    </font>
    <font>
      <b/>
      <sz val="14"/>
      <name val="Times"/>
      <family val="1"/>
    </font>
    <font>
      <b/>
      <sz val="16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6" fontId="0" fillId="0" borderId="0"/>
    <xf numFmtId="165" fontId="1" fillId="0" borderId="0" applyFont="0" applyFill="0" applyBorder="0" applyAlignment="0" applyProtection="0"/>
    <xf numFmtId="0" fontId="3" fillId="0" borderId="0"/>
    <xf numFmtId="0" fontId="2" fillId="0" borderId="0"/>
    <xf numFmtId="165" fontId="1" fillId="0" borderId="0" applyFont="0" applyFill="0" applyBorder="0" applyAlignment="0" applyProtection="0"/>
  </cellStyleXfs>
  <cellXfs count="221">
    <xf numFmtId="166" fontId="0" fillId="0" borderId="0" xfId="0"/>
    <xf numFmtId="166" fontId="4" fillId="0" borderId="10" xfId="0" applyFont="1" applyBorder="1" applyAlignment="1">
      <alignment horizontal="right"/>
    </xf>
    <xf numFmtId="166" fontId="4" fillId="0" borderId="4" xfId="0" applyFont="1" applyBorder="1" applyAlignment="1">
      <alignment horizontal="right"/>
    </xf>
    <xf numFmtId="166" fontId="4" fillId="0" borderId="11" xfId="0" applyFont="1" applyBorder="1" applyAlignment="1">
      <alignment horizontal="right"/>
    </xf>
    <xf numFmtId="166" fontId="4" fillId="0" borderId="0" xfId="0" applyFont="1"/>
    <xf numFmtId="166" fontId="4" fillId="0" borderId="1" xfId="0" applyFont="1" applyBorder="1" applyAlignment="1">
      <alignment horizontal="right"/>
    </xf>
    <xf numFmtId="166" fontId="4" fillId="0" borderId="0" xfId="0" applyFont="1" applyBorder="1" applyAlignment="1">
      <alignment horizontal="right"/>
    </xf>
    <xf numFmtId="166" fontId="5" fillId="0" borderId="2" xfId="0" applyFont="1" applyBorder="1" applyAlignment="1">
      <alignment horizontal="right"/>
    </xf>
    <xf numFmtId="166" fontId="5" fillId="0" borderId="0" xfId="0" applyFont="1" applyBorder="1" applyAlignment="1">
      <alignment horizontal="right"/>
    </xf>
    <xf numFmtId="166" fontId="4" fillId="0" borderId="5" xfId="0" applyFont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1" xfId="0" applyFont="1" applyBorder="1" applyAlignment="1">
      <alignment horizontal="center"/>
    </xf>
    <xf numFmtId="166" fontId="4" fillId="0" borderId="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5" xfId="0" applyFont="1" applyBorder="1" applyAlignment="1">
      <alignment horizontal="center"/>
    </xf>
    <xf numFmtId="166" fontId="4" fillId="0" borderId="6" xfId="0" applyFont="1" applyBorder="1" applyAlignment="1">
      <alignment horizontal="center"/>
    </xf>
    <xf numFmtId="166" fontId="4" fillId="0" borderId="7" xfId="0" applyFont="1" applyBorder="1" applyAlignment="1">
      <alignment horizontal="center"/>
    </xf>
    <xf numFmtId="166" fontId="4" fillId="0" borderId="1" xfId="0" applyFont="1" applyBorder="1" applyAlignment="1">
      <alignment horizontal="left"/>
    </xf>
    <xf numFmtId="166" fontId="4" fillId="0" borderId="8" xfId="0" applyFont="1" applyBorder="1" applyAlignment="1">
      <alignment horizontal="center"/>
    </xf>
    <xf numFmtId="166" fontId="4" fillId="0" borderId="3" xfId="0" applyFont="1" applyBorder="1" applyAlignment="1">
      <alignment horizontal="center"/>
    </xf>
    <xf numFmtId="166" fontId="4" fillId="0" borderId="0" xfId="0" applyFont="1" applyBorder="1" applyAlignment="1">
      <alignment horizontal="left"/>
    </xf>
    <xf numFmtId="166" fontId="4" fillId="0" borderId="2" xfId="0" applyFont="1" applyBorder="1" applyAlignment="1">
      <alignment horizontal="left"/>
    </xf>
    <xf numFmtId="166" fontId="4" fillId="0" borderId="5" xfId="0" applyFont="1" applyBorder="1" applyAlignment="1">
      <alignment horizontal="left"/>
    </xf>
    <xf numFmtId="166" fontId="4" fillId="0" borderId="9" xfId="0" applyFont="1" applyBorder="1" applyAlignment="1">
      <alignment horizontal="center"/>
    </xf>
    <xf numFmtId="166" fontId="4" fillId="0" borderId="8" xfId="0" applyFont="1" applyBorder="1" applyAlignment="1">
      <alignment horizontal="left"/>
    </xf>
    <xf numFmtId="166" fontId="4" fillId="0" borderId="4" xfId="0" applyFont="1" applyBorder="1" applyAlignment="1">
      <alignment horizontal="center"/>
    </xf>
    <xf numFmtId="166" fontId="4" fillId="0" borderId="10" xfId="0" applyFont="1" applyBorder="1" applyAlignment="1">
      <alignment horizontal="center"/>
    </xf>
    <xf numFmtId="166" fontId="4" fillId="0" borderId="3" xfId="0" applyFont="1" applyBorder="1" applyAlignment="1">
      <alignment horizontal="left"/>
    </xf>
    <xf numFmtId="168" fontId="4" fillId="0" borderId="3" xfId="1" applyNumberFormat="1" applyFont="1" applyBorder="1" applyAlignment="1" applyProtection="1">
      <alignment horizontal="center"/>
    </xf>
    <xf numFmtId="167" fontId="4" fillId="0" borderId="0" xfId="1" applyNumberFormat="1" applyFont="1" applyBorder="1" applyAlignment="1" applyProtection="1">
      <alignment horizontal="center"/>
    </xf>
    <xf numFmtId="165" fontId="4" fillId="0" borderId="1" xfId="1" applyFont="1" applyBorder="1" applyAlignment="1" applyProtection="1">
      <alignment horizontal="center"/>
    </xf>
    <xf numFmtId="165" fontId="4" fillId="0" borderId="0" xfId="1" applyFont="1" applyProtection="1"/>
    <xf numFmtId="165" fontId="4" fillId="0" borderId="1" xfId="1" applyFont="1" applyBorder="1" applyAlignment="1">
      <alignment horizontal="center"/>
    </xf>
    <xf numFmtId="168" fontId="4" fillId="0" borderId="3" xfId="1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8" fontId="4" fillId="0" borderId="0" xfId="1" applyNumberFormat="1" applyFont="1" applyBorder="1" applyAlignment="1" applyProtection="1">
      <alignment horizontal="center"/>
    </xf>
    <xf numFmtId="168" fontId="4" fillId="0" borderId="1" xfId="1" applyNumberFormat="1" applyFont="1" applyBorder="1" applyAlignment="1" applyProtection="1">
      <alignment horizontal="center"/>
    </xf>
    <xf numFmtId="169" fontId="4" fillId="0" borderId="0" xfId="0" applyNumberFormat="1" applyFont="1"/>
    <xf numFmtId="165" fontId="4" fillId="0" borderId="3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167" fontId="4" fillId="0" borderId="3" xfId="1" applyNumberFormat="1" applyFont="1" applyBorder="1" applyAlignment="1" applyProtection="1">
      <alignment horizontal="center"/>
    </xf>
    <xf numFmtId="168" fontId="4" fillId="0" borderId="2" xfId="1" applyNumberFormat="1" applyFont="1" applyBorder="1" applyAlignment="1" applyProtection="1">
      <alignment horizontal="center"/>
    </xf>
    <xf numFmtId="167" fontId="4" fillId="0" borderId="2" xfId="1" applyNumberFormat="1" applyFont="1" applyBorder="1" applyAlignment="1" applyProtection="1">
      <alignment horizontal="center"/>
    </xf>
    <xf numFmtId="4" fontId="6" fillId="0" borderId="0" xfId="0" applyNumberFormat="1" applyFont="1" applyAlignment="1">
      <alignment horizontal="center"/>
    </xf>
    <xf numFmtId="165" fontId="4" fillId="0" borderId="3" xfId="1" applyFont="1" applyBorder="1" applyAlignment="1" applyProtection="1">
      <alignment horizontal="center"/>
    </xf>
    <xf numFmtId="167" fontId="4" fillId="0" borderId="2" xfId="1" applyNumberFormat="1" applyFont="1" applyFill="1" applyBorder="1" applyAlignment="1" applyProtection="1">
      <alignment horizontal="center"/>
    </xf>
    <xf numFmtId="166" fontId="5" fillId="0" borderId="0" xfId="0" applyFont="1"/>
    <xf numFmtId="168" fontId="4" fillId="0" borderId="2" xfId="1" applyNumberFormat="1" applyFont="1" applyBorder="1" applyAlignment="1">
      <alignment horizontal="center"/>
    </xf>
    <xf numFmtId="168" fontId="4" fillId="0" borderId="0" xfId="1" applyNumberFormat="1" applyFont="1" applyFill="1" applyBorder="1" applyAlignment="1" applyProtection="1">
      <alignment horizontal="center"/>
    </xf>
    <xf numFmtId="167" fontId="4" fillId="0" borderId="3" xfId="1" applyNumberFormat="1" applyFont="1" applyBorder="1" applyAlignment="1">
      <alignment horizontal="center"/>
    </xf>
    <xf numFmtId="175" fontId="7" fillId="0" borderId="0" xfId="0" applyNumberFormat="1" applyFont="1" applyFill="1" applyBorder="1" applyAlignment="1">
      <alignment horizontal="left"/>
    </xf>
    <xf numFmtId="165" fontId="4" fillId="0" borderId="0" xfId="1" applyFont="1" applyBorder="1" applyAlignment="1" applyProtection="1">
      <alignment horizontal="center"/>
    </xf>
    <xf numFmtId="170" fontId="4" fillId="0" borderId="0" xfId="1" applyNumberFormat="1" applyFont="1" applyProtection="1"/>
    <xf numFmtId="165" fontId="4" fillId="0" borderId="3" xfId="1" applyFont="1" applyBorder="1" applyProtection="1"/>
    <xf numFmtId="168" fontId="4" fillId="0" borderId="3" xfId="1" applyNumberFormat="1" applyFont="1" applyBorder="1" applyProtection="1"/>
    <xf numFmtId="165" fontId="4" fillId="0" borderId="0" xfId="1" applyFont="1" applyBorder="1" applyProtection="1"/>
    <xf numFmtId="165" fontId="4" fillId="0" borderId="3" xfId="1" applyNumberFormat="1" applyFont="1" applyBorder="1" applyProtection="1"/>
    <xf numFmtId="166" fontId="4" fillId="0" borderId="0" xfId="0" applyFont="1" applyBorder="1"/>
    <xf numFmtId="167" fontId="4" fillId="0" borderId="2" xfId="1" applyNumberFormat="1" applyFont="1" applyBorder="1" applyAlignment="1">
      <alignment horizontal="center"/>
    </xf>
    <xf numFmtId="167" fontId="4" fillId="0" borderId="3" xfId="1" applyNumberFormat="1" applyFont="1" applyFill="1" applyBorder="1"/>
    <xf numFmtId="177" fontId="7" fillId="0" borderId="0" xfId="0" applyNumberFormat="1" applyFont="1" applyFill="1" applyBorder="1" applyAlignment="1">
      <alignment horizontal="left"/>
    </xf>
    <xf numFmtId="168" fontId="4" fillId="0" borderId="3" xfId="1" applyNumberFormat="1" applyFont="1" applyBorder="1" applyAlignment="1">
      <alignment horizontal="right"/>
    </xf>
    <xf numFmtId="167" fontId="4" fillId="0" borderId="2" xfId="1" applyNumberFormat="1" applyFont="1" applyFill="1" applyBorder="1" applyAlignment="1" applyProtection="1">
      <alignment horizontal="right"/>
    </xf>
    <xf numFmtId="167" fontId="4" fillId="0" borderId="1" xfId="1" applyNumberFormat="1" applyFont="1" applyBorder="1" applyAlignment="1">
      <alignment horizontal="right"/>
    </xf>
    <xf numFmtId="167" fontId="4" fillId="0" borderId="3" xfId="1" applyNumberFormat="1" applyFont="1" applyBorder="1" applyAlignment="1">
      <alignment horizontal="right"/>
    </xf>
    <xf numFmtId="165" fontId="4" fillId="0" borderId="2" xfId="1" applyFont="1" applyBorder="1" applyAlignment="1" applyProtection="1">
      <alignment horizontal="center"/>
    </xf>
    <xf numFmtId="167" fontId="4" fillId="0" borderId="3" xfId="1" applyNumberFormat="1" applyFont="1" applyBorder="1" applyProtection="1"/>
    <xf numFmtId="170" fontId="4" fillId="0" borderId="0" xfId="1" applyNumberFormat="1" applyFont="1" applyBorder="1" applyProtection="1"/>
    <xf numFmtId="167" fontId="4" fillId="0" borderId="1" xfId="1" applyNumberFormat="1" applyFont="1" applyBorder="1" applyAlignment="1">
      <alignment horizontal="center"/>
    </xf>
    <xf numFmtId="167" fontId="4" fillId="0" borderId="3" xfId="1" applyNumberFormat="1" applyFont="1" applyBorder="1"/>
    <xf numFmtId="167" fontId="4" fillId="0" borderId="0" xfId="1" applyNumberFormat="1" applyFont="1" applyBorder="1" applyAlignment="1">
      <alignment horizontal="right"/>
    </xf>
    <xf numFmtId="0" fontId="4" fillId="0" borderId="0" xfId="0" applyNumberFormat="1" applyFont="1"/>
    <xf numFmtId="0" fontId="5" fillId="0" borderId="0" xfId="3" applyFont="1" applyFill="1" applyBorder="1" applyAlignment="1">
      <alignment horizontal="center" wrapText="1"/>
    </xf>
    <xf numFmtId="17" fontId="8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/>
    <xf numFmtId="2" fontId="4" fillId="0" borderId="0" xfId="0" applyNumberFormat="1" applyFont="1"/>
    <xf numFmtId="165" fontId="4" fillId="0" borderId="0" xfId="1" applyFont="1"/>
    <xf numFmtId="2" fontId="4" fillId="2" borderId="0" xfId="0" applyNumberFormat="1" applyFont="1" applyFill="1"/>
    <xf numFmtId="167" fontId="4" fillId="0" borderId="3" xfId="0" applyNumberFormat="1" applyFont="1" applyBorder="1" applyAlignment="1">
      <alignment horizontal="center"/>
    </xf>
    <xf numFmtId="167" fontId="4" fillId="0" borderId="3" xfId="0" applyNumberFormat="1" applyFont="1" applyBorder="1"/>
    <xf numFmtId="168" fontId="4" fillId="0" borderId="0" xfId="1" applyNumberFormat="1" applyFont="1" applyBorder="1"/>
    <xf numFmtId="17" fontId="8" fillId="0" borderId="0" xfId="0" applyNumberFormat="1" applyFont="1" applyFill="1" applyBorder="1" applyAlignment="1">
      <alignment horizontal="center" wrapText="1"/>
    </xf>
    <xf numFmtId="168" fontId="4" fillId="0" borderId="3" xfId="1" applyNumberFormat="1" applyFont="1" applyFill="1" applyBorder="1"/>
    <xf numFmtId="168" fontId="4" fillId="0" borderId="3" xfId="1" applyNumberFormat="1" applyFont="1" applyBorder="1"/>
    <xf numFmtId="167" fontId="4" fillId="0" borderId="0" xfId="1" applyNumberFormat="1" applyFont="1" applyBorder="1"/>
    <xf numFmtId="167" fontId="4" fillId="0" borderId="0" xfId="1" applyNumberFormat="1" applyFont="1" applyFill="1" applyBorder="1"/>
    <xf numFmtId="167" fontId="4" fillId="0" borderId="3" xfId="1" applyNumberFormat="1" applyFont="1" applyFill="1" applyBorder="1" applyAlignment="1" applyProtection="1">
      <alignment horizontal="center"/>
    </xf>
    <xf numFmtId="168" fontId="4" fillId="0" borderId="0" xfId="1" applyNumberFormat="1" applyFont="1" applyFill="1" applyBorder="1"/>
    <xf numFmtId="165" fontId="4" fillId="0" borderId="3" xfId="1" applyFont="1" applyFill="1" applyBorder="1"/>
    <xf numFmtId="168" fontId="4" fillId="0" borderId="3" xfId="1" applyNumberFormat="1" applyFont="1" applyFill="1" applyBorder="1" applyAlignment="1" applyProtection="1">
      <alignment horizontal="center"/>
    </xf>
    <xf numFmtId="166" fontId="4" fillId="0" borderId="3" xfId="0" applyFont="1" applyBorder="1" applyAlignment="1">
      <alignment horizontal="left" indent="1"/>
    </xf>
    <xf numFmtId="165" fontId="4" fillId="0" borderId="3" xfId="1" applyNumberFormat="1" applyFont="1" applyFill="1" applyBorder="1"/>
    <xf numFmtId="168" fontId="4" fillId="0" borderId="0" xfId="0" applyNumberFormat="1" applyFont="1"/>
    <xf numFmtId="165" fontId="8" fillId="0" borderId="0" xfId="1" applyFont="1" applyFill="1" applyBorder="1" applyAlignment="1">
      <alignment horizontal="center" wrapText="1"/>
    </xf>
    <xf numFmtId="165" fontId="4" fillId="0" borderId="2" xfId="1" applyFont="1" applyFill="1" applyBorder="1"/>
    <xf numFmtId="168" fontId="4" fillId="0" borderId="2" xfId="1" applyNumberFormat="1" applyFont="1" applyFill="1" applyBorder="1"/>
    <xf numFmtId="168" fontId="4" fillId="0" borderId="0" xfId="1" applyNumberFormat="1" applyFont="1"/>
    <xf numFmtId="167" fontId="4" fillId="0" borderId="2" xfId="1" applyNumberFormat="1" applyFont="1" applyFill="1" applyBorder="1"/>
    <xf numFmtId="168" fontId="4" fillId="0" borderId="2" xfId="1" applyNumberFormat="1" applyFont="1" applyBorder="1"/>
    <xf numFmtId="168" fontId="4" fillId="0" borderId="0" xfId="1" applyNumberFormat="1" applyFont="1" applyProtection="1"/>
    <xf numFmtId="17" fontId="8" fillId="0" borderId="12" xfId="0" applyNumberFormat="1" applyFont="1" applyBorder="1" applyAlignment="1">
      <alignment horizontal="center" wrapText="1"/>
    </xf>
    <xf numFmtId="3" fontId="10" fillId="0" borderId="13" xfId="0" applyNumberFormat="1" applyFont="1" applyBorder="1"/>
    <xf numFmtId="2" fontId="11" fillId="0" borderId="14" xfId="0" applyNumberFormat="1" applyFont="1" applyBorder="1" applyAlignment="1">
      <alignment horizontal="center"/>
    </xf>
    <xf numFmtId="3" fontId="10" fillId="0" borderId="0" xfId="0" applyNumberFormat="1" applyFont="1" applyBorder="1"/>
    <xf numFmtId="2" fontId="11" fillId="0" borderId="0" xfId="0" applyNumberFormat="1" applyFont="1" applyBorder="1" applyAlignment="1">
      <alignment horizontal="center"/>
    </xf>
    <xf numFmtId="167" fontId="4" fillId="0" borderId="0" xfId="1" applyNumberFormat="1" applyFont="1" applyProtection="1"/>
    <xf numFmtId="168" fontId="4" fillId="0" borderId="3" xfId="0" applyNumberFormat="1" applyFont="1" applyBorder="1" applyAlignment="1">
      <alignment horizontal="center"/>
    </xf>
    <xf numFmtId="166" fontId="4" fillId="0" borderId="2" xfId="0" applyFont="1" applyBorder="1"/>
    <xf numFmtId="167" fontId="4" fillId="0" borderId="0" xfId="1" applyNumberFormat="1" applyFont="1" applyBorder="1" applyProtection="1"/>
    <xf numFmtId="167" fontId="4" fillId="0" borderId="0" xfId="1" applyNumberFormat="1" applyFont="1" applyFill="1" applyBorder="1" applyProtection="1"/>
    <xf numFmtId="168" fontId="4" fillId="0" borderId="3" xfId="1" applyNumberFormat="1" applyFont="1" applyFill="1" applyBorder="1" applyProtection="1"/>
    <xf numFmtId="167" fontId="4" fillId="0" borderId="2" xfId="1" applyNumberFormat="1" applyFont="1" applyFill="1" applyBorder="1" applyProtection="1"/>
    <xf numFmtId="167" fontId="4" fillId="0" borderId="3" xfId="1" applyNumberFormat="1" applyFont="1" applyFill="1" applyBorder="1" applyProtection="1"/>
    <xf numFmtId="168" fontId="4" fillId="0" borderId="2" xfId="1" applyNumberFormat="1" applyFont="1" applyFill="1" applyBorder="1" applyProtection="1"/>
    <xf numFmtId="164" fontId="12" fillId="0" borderId="0" xfId="2" applyNumberFormat="1" applyFont="1" applyBorder="1" applyAlignment="1">
      <alignment horizontal="center" vertical="center"/>
    </xf>
    <xf numFmtId="166" fontId="4" fillId="0" borderId="0" xfId="0" applyFont="1" applyFill="1"/>
    <xf numFmtId="167" fontId="13" fillId="0" borderId="3" xfId="1" applyNumberFormat="1" applyFont="1" applyFill="1" applyBorder="1" applyProtection="1"/>
    <xf numFmtId="166" fontId="4" fillId="0" borderId="10" xfId="0" applyFont="1" applyBorder="1"/>
    <xf numFmtId="168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6" fontId="4" fillId="0" borderId="4" xfId="0" applyFont="1" applyBorder="1"/>
    <xf numFmtId="166" fontId="4" fillId="0" borderId="11" xfId="0" applyFont="1" applyBorder="1"/>
    <xf numFmtId="166" fontId="4" fillId="0" borderId="5" xfId="0" applyFont="1" applyBorder="1"/>
    <xf numFmtId="166" fontId="4" fillId="0" borderId="7" xfId="0" applyFont="1" applyBorder="1"/>
    <xf numFmtId="166" fontId="4" fillId="0" borderId="6" xfId="0" applyFont="1" applyBorder="1"/>
    <xf numFmtId="166" fontId="14" fillId="0" borderId="0" xfId="2" applyNumberFormat="1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165" fontId="15" fillId="0" borderId="0" xfId="1" applyFont="1" applyFill="1" applyBorder="1"/>
    <xf numFmtId="166" fontId="4" fillId="0" borderId="0" xfId="0" applyFont="1" applyAlignment="1">
      <alignment horizontal="left"/>
    </xf>
    <xf numFmtId="37" fontId="4" fillId="0" borderId="0" xfId="0" applyNumberFormat="1" applyFont="1" applyProtection="1"/>
    <xf numFmtId="176" fontId="4" fillId="0" borderId="0" xfId="0" applyNumberFormat="1" applyFont="1" applyProtection="1"/>
    <xf numFmtId="167" fontId="4" fillId="0" borderId="0" xfId="1" applyNumberFormat="1" applyFont="1"/>
    <xf numFmtId="37" fontId="4" fillId="0" borderId="0" xfId="0" applyNumberFormat="1" applyFont="1" applyFill="1" applyProtection="1"/>
    <xf numFmtId="4" fontId="4" fillId="0" borderId="0" xfId="1" applyNumberFormat="1" applyFont="1" applyProtection="1"/>
    <xf numFmtId="167" fontId="16" fillId="0" borderId="0" xfId="1" applyNumberFormat="1" applyFont="1" applyBorder="1" applyAlignment="1">
      <alignment horizontal="right"/>
    </xf>
    <xf numFmtId="165" fontId="16" fillId="0" borderId="0" xfId="1" applyFont="1" applyBorder="1" applyAlignment="1">
      <alignment horizontal="right"/>
    </xf>
    <xf numFmtId="171" fontId="16" fillId="0" borderId="0" xfId="1" applyNumberFormat="1" applyFont="1" applyBorder="1" applyAlignment="1">
      <alignment horizontal="right"/>
    </xf>
    <xf numFmtId="166" fontId="4" fillId="0" borderId="0" xfId="0" applyFont="1" applyFill="1" applyAlignment="1">
      <alignment horizontal="left"/>
    </xf>
    <xf numFmtId="168" fontId="4" fillId="0" borderId="0" xfId="1" applyNumberFormat="1" applyFont="1" applyFill="1" applyProtection="1"/>
    <xf numFmtId="171" fontId="4" fillId="0" borderId="0" xfId="1" applyNumberFormat="1" applyFont="1" applyFill="1" applyProtection="1"/>
    <xf numFmtId="165" fontId="4" fillId="0" borderId="0" xfId="1" applyFont="1" applyFill="1" applyProtection="1"/>
    <xf numFmtId="4" fontId="4" fillId="0" borderId="0" xfId="1" applyNumberFormat="1" applyFont="1" applyFill="1"/>
    <xf numFmtId="167" fontId="4" fillId="0" borderId="0" xfId="1" applyNumberFormat="1" applyFont="1" applyFill="1" applyProtection="1"/>
    <xf numFmtId="4" fontId="4" fillId="0" borderId="0" xfId="1" applyNumberFormat="1" applyFont="1" applyFill="1" applyProtection="1"/>
    <xf numFmtId="4" fontId="4" fillId="0" borderId="0" xfId="1" applyNumberFormat="1" applyFont="1"/>
    <xf numFmtId="168" fontId="4" fillId="0" borderId="0" xfId="1" applyNumberFormat="1" applyFont="1" applyAlignment="1" applyProtection="1">
      <alignment horizontal="center"/>
    </xf>
    <xf numFmtId="165" fontId="4" fillId="0" borderId="0" xfId="1" applyNumberFormat="1" applyFont="1" applyAlignment="1" applyProtection="1">
      <alignment horizontal="center"/>
    </xf>
    <xf numFmtId="168" fontId="4" fillId="0" borderId="0" xfId="1" applyNumberFormat="1" applyFont="1" applyBorder="1" applyAlignment="1" applyProtection="1"/>
    <xf numFmtId="167" fontId="4" fillId="0" borderId="0" xfId="1" applyNumberFormat="1" applyFont="1" applyBorder="1" applyAlignment="1" applyProtection="1"/>
    <xf numFmtId="165" fontId="4" fillId="0" borderId="0" xfId="1" applyNumberFormat="1" applyFont="1" applyProtection="1"/>
    <xf numFmtId="37" fontId="4" fillId="0" borderId="0" xfId="0" applyNumberFormat="1" applyFont="1" applyBorder="1" applyProtection="1"/>
    <xf numFmtId="168" fontId="4" fillId="0" borderId="0" xfId="1" applyNumberFormat="1" applyFont="1" applyBorder="1" applyAlignment="1">
      <alignment horizontal="right"/>
    </xf>
    <xf numFmtId="165" fontId="4" fillId="0" borderId="0" xfId="1" applyFont="1" applyBorder="1" applyAlignment="1">
      <alignment horizontal="right"/>
    </xf>
    <xf numFmtId="168" fontId="4" fillId="0" borderId="0" xfId="1" applyNumberFormat="1" applyFont="1" applyBorder="1" applyProtection="1"/>
    <xf numFmtId="165" fontId="4" fillId="0" borderId="0" xfId="1" applyNumberFormat="1" applyFont="1"/>
    <xf numFmtId="166" fontId="4" fillId="0" borderId="0" xfId="0" applyFont="1" applyAlignment="1"/>
    <xf numFmtId="4" fontId="4" fillId="0" borderId="0" xfId="0" applyNumberFormat="1" applyFont="1"/>
    <xf numFmtId="37" fontId="4" fillId="0" borderId="0" xfId="0" applyNumberFormat="1" applyFont="1" applyBorder="1" applyAlignment="1" applyProtection="1">
      <alignment wrapText="1"/>
    </xf>
    <xf numFmtId="168" fontId="4" fillId="0" borderId="0" xfId="1" applyNumberFormat="1" applyFont="1" applyAlignment="1" applyProtection="1">
      <alignment wrapText="1"/>
    </xf>
    <xf numFmtId="168" fontId="4" fillId="0" borderId="0" xfId="1" applyNumberFormat="1" applyFont="1" applyBorder="1" applyAlignment="1">
      <alignment horizontal="right" wrapText="1"/>
    </xf>
    <xf numFmtId="167" fontId="4" fillId="0" borderId="0" xfId="1" applyNumberFormat="1" applyFont="1" applyBorder="1" applyAlignment="1">
      <alignment horizontal="right" wrapText="1"/>
    </xf>
    <xf numFmtId="165" fontId="4" fillId="0" borderId="0" xfId="1" applyFont="1" applyBorder="1" applyAlignment="1">
      <alignment horizontal="right" wrapText="1"/>
    </xf>
    <xf numFmtId="4" fontId="4" fillId="0" borderId="0" xfId="1" applyNumberFormat="1" applyFont="1" applyAlignment="1" applyProtection="1">
      <alignment horizontal="right" wrapText="1"/>
    </xf>
    <xf numFmtId="168" fontId="4" fillId="0" borderId="0" xfId="1" applyNumberFormat="1" applyFont="1" applyBorder="1" applyAlignment="1" applyProtection="1">
      <alignment wrapText="1"/>
    </xf>
    <xf numFmtId="168" fontId="4" fillId="0" borderId="0" xfId="1" applyNumberFormat="1" applyFont="1" applyAlignment="1" applyProtection="1">
      <alignment horizontal="right" wrapText="1"/>
    </xf>
    <xf numFmtId="168" fontId="4" fillId="0" borderId="0" xfId="1" applyNumberFormat="1" applyFont="1" applyAlignment="1">
      <alignment horizontal="right" wrapText="1"/>
    </xf>
    <xf numFmtId="167" fontId="4" fillId="0" borderId="0" xfId="1" applyNumberFormat="1" applyFont="1" applyAlignment="1">
      <alignment horizontal="right" wrapText="1"/>
    </xf>
    <xf numFmtId="165" fontId="4" fillId="0" borderId="0" xfId="1" applyFont="1" applyAlignment="1">
      <alignment horizontal="right" wrapText="1"/>
    </xf>
    <xf numFmtId="166" fontId="4" fillId="0" borderId="0" xfId="0" applyFont="1" applyAlignment="1">
      <alignment wrapText="1"/>
    </xf>
    <xf numFmtId="4" fontId="4" fillId="0" borderId="0" xfId="1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4" fontId="4" fillId="0" borderId="0" xfId="1" applyNumberFormat="1" applyFont="1" applyAlignment="1">
      <alignment horizontal="right" wrapText="1"/>
    </xf>
    <xf numFmtId="4" fontId="4" fillId="0" borderId="0" xfId="1" applyNumberFormat="1" applyFont="1" applyAlignment="1" applyProtection="1">
      <alignment wrapText="1"/>
    </xf>
    <xf numFmtId="37" fontId="4" fillId="0" borderId="0" xfId="0" applyNumberFormat="1" applyFont="1" applyAlignment="1" applyProtection="1">
      <alignment wrapText="1"/>
    </xf>
    <xf numFmtId="170" fontId="4" fillId="0" borderId="0" xfId="1" applyNumberFormat="1" applyFont="1" applyAlignment="1" applyProtection="1">
      <alignment wrapText="1"/>
    </xf>
    <xf numFmtId="172" fontId="4" fillId="0" borderId="0" xfId="1" applyNumberFormat="1" applyFont="1" applyAlignment="1">
      <alignment horizontal="right"/>
    </xf>
    <xf numFmtId="172" fontId="4" fillId="0" borderId="0" xfId="0" applyNumberFormat="1" applyFont="1"/>
    <xf numFmtId="3" fontId="4" fillId="0" borderId="0" xfId="0" applyNumberFormat="1" applyFont="1"/>
    <xf numFmtId="174" fontId="4" fillId="0" borderId="0" xfId="0" applyNumberFormat="1" applyFont="1" applyAlignment="1">
      <alignment horizontal="center"/>
    </xf>
    <xf numFmtId="174" fontId="4" fillId="0" borderId="0" xfId="0" applyNumberFormat="1" applyFont="1"/>
    <xf numFmtId="173" fontId="4" fillId="0" borderId="0" xfId="1" applyNumberFormat="1" applyFont="1" applyProtection="1"/>
    <xf numFmtId="174" fontId="4" fillId="0" borderId="0" xfId="1" applyNumberFormat="1" applyFont="1" applyAlignment="1">
      <alignment horizontal="center"/>
    </xf>
    <xf numFmtId="174" fontId="4" fillId="0" borderId="0" xfId="1" applyNumberFormat="1" applyFont="1"/>
    <xf numFmtId="165" fontId="4" fillId="0" borderId="0" xfId="1" applyFont="1" applyAlignment="1">
      <alignment horizontal="center"/>
    </xf>
    <xf numFmtId="166" fontId="17" fillId="0" borderId="0" xfId="0" applyFont="1"/>
    <xf numFmtId="37" fontId="4" fillId="0" borderId="0" xfId="0" applyNumberFormat="1" applyFont="1" applyBorder="1" applyAlignment="1" applyProtection="1">
      <alignment horizontal="right"/>
    </xf>
    <xf numFmtId="37" fontId="17" fillId="0" borderId="0" xfId="0" applyNumberFormat="1" applyFont="1" applyProtection="1"/>
    <xf numFmtId="166" fontId="4" fillId="0" borderId="0" xfId="0" applyFont="1" applyAlignment="1">
      <alignment horizontal="right"/>
    </xf>
    <xf numFmtId="168" fontId="4" fillId="0" borderId="0" xfId="1" applyNumberFormat="1" applyFont="1" applyBorder="1" applyAlignment="1">
      <alignment horizontal="left"/>
    </xf>
    <xf numFmtId="166" fontId="17" fillId="0" borderId="0" xfId="0" applyFont="1" applyAlignment="1">
      <alignment horizontal="left"/>
    </xf>
    <xf numFmtId="168" fontId="17" fillId="0" borderId="0" xfId="1" applyNumberFormat="1" applyFont="1" applyAlignment="1">
      <alignment horizontal="right" wrapText="1"/>
    </xf>
    <xf numFmtId="165" fontId="17" fillId="0" borderId="0" xfId="1" applyFont="1"/>
    <xf numFmtId="165" fontId="17" fillId="0" borderId="0" xfId="1" applyNumberFormat="1" applyFont="1"/>
    <xf numFmtId="4" fontId="17" fillId="0" borderId="0" xfId="1" applyNumberFormat="1" applyFont="1" applyProtection="1"/>
    <xf numFmtId="168" fontId="4" fillId="0" borderId="0" xfId="1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168" fontId="17" fillId="0" borderId="0" xfId="1" applyNumberFormat="1" applyFont="1" applyAlignment="1">
      <alignment horizontal="center" wrapText="1"/>
    </xf>
    <xf numFmtId="165" fontId="17" fillId="0" borderId="0" xfId="1" applyFont="1" applyAlignment="1">
      <alignment horizontal="center"/>
    </xf>
    <xf numFmtId="37" fontId="5" fillId="0" borderId="0" xfId="0" applyNumberFormat="1" applyFont="1" applyBorder="1" applyProtection="1"/>
    <xf numFmtId="166" fontId="5" fillId="0" borderId="0" xfId="0" applyFont="1" applyAlignment="1">
      <alignment horizontal="left"/>
    </xf>
    <xf numFmtId="166" fontId="18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1" applyNumberFormat="1" applyFont="1" applyProtection="1"/>
    <xf numFmtId="3" fontId="4" fillId="0" borderId="0" xfId="0" applyNumberFormat="1" applyFont="1" applyAlignment="1"/>
    <xf numFmtId="3" fontId="4" fillId="0" borderId="0" xfId="1" applyNumberFormat="1" applyFont="1" applyAlignment="1"/>
    <xf numFmtId="168" fontId="17" fillId="0" borderId="0" xfId="1" applyNumberFormat="1" applyFont="1" applyAlignment="1">
      <alignment horizontal="left" wrapText="1"/>
    </xf>
    <xf numFmtId="165" fontId="17" fillId="0" borderId="0" xfId="1" applyNumberFormat="1" applyFont="1" applyAlignment="1">
      <alignment horizontal="right"/>
    </xf>
    <xf numFmtId="166" fontId="4" fillId="0" borderId="0" xfId="0" applyFont="1" applyBorder="1" applyAlignment="1">
      <alignment horizontal="left" indent="1"/>
    </xf>
    <xf numFmtId="166" fontId="10" fillId="0" borderId="0" xfId="0" applyFont="1"/>
    <xf numFmtId="168" fontId="10" fillId="0" borderId="3" xfId="1" applyNumberFormat="1" applyFont="1" applyFill="1" applyBorder="1" applyProtection="1"/>
    <xf numFmtId="166" fontId="5" fillId="0" borderId="1" xfId="0" applyFont="1" applyBorder="1" applyAlignment="1">
      <alignment horizontal="center"/>
    </xf>
    <xf numFmtId="166" fontId="5" fillId="0" borderId="0" xfId="0" applyFont="1" applyBorder="1" applyAlignment="1">
      <alignment horizontal="center"/>
    </xf>
    <xf numFmtId="166" fontId="5" fillId="0" borderId="2" xfId="0" applyFont="1" applyBorder="1" applyAlignment="1">
      <alignment horizontal="center"/>
    </xf>
    <xf numFmtId="166" fontId="4" fillId="0" borderId="1" xfId="0" applyFont="1" applyBorder="1" applyAlignment="1">
      <alignment horizontal="center"/>
    </xf>
    <xf numFmtId="166" fontId="4" fillId="0" borderId="2" xfId="0" applyFont="1" applyBorder="1" applyAlignment="1">
      <alignment horizontal="center"/>
    </xf>
  </cellXfs>
  <cellStyles count="5">
    <cellStyle name="Milliers" xfId="1" builtinId="3"/>
    <cellStyle name="Milliers 2 3" xfId="4"/>
    <cellStyle name="Normal" xfId="0" builtinId="0"/>
    <cellStyle name="Normal 2" xfId="2"/>
    <cellStyle name="Normal_Feuil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1"/>
  <sheetViews>
    <sheetView showGridLines="0" tabSelected="1" view="pageBreakPreview" topLeftCell="A7" zoomScaleNormal="100" zoomScaleSheetLayoutView="100" workbookViewId="0">
      <pane ySplit="204" topLeftCell="A464" activePane="bottomLeft" state="frozen"/>
      <selection activeCell="A7" sqref="A7"/>
      <selection pane="bottomLeft" activeCell="F475" sqref="F475:F476"/>
    </sheetView>
  </sheetViews>
  <sheetFormatPr baseColWidth="10" defaultColWidth="12.6640625" defaultRowHeight="15.75" x14ac:dyDescent="0.25"/>
  <cols>
    <col min="1" max="1" width="22.44140625" style="4" customWidth="1"/>
    <col min="2" max="2" width="21.88671875" style="4" customWidth="1"/>
    <col min="3" max="3" width="22.88671875" style="4" customWidth="1"/>
    <col min="4" max="4" width="21.77734375" style="4" customWidth="1"/>
    <col min="5" max="5" width="20.33203125" style="4" customWidth="1"/>
    <col min="6" max="6" width="17.5546875" style="4" customWidth="1"/>
    <col min="7" max="7" width="22" style="4" bestFit="1" customWidth="1"/>
    <col min="8" max="8" width="19.33203125" style="4" customWidth="1"/>
    <col min="9" max="9" width="21.5546875" style="4" customWidth="1"/>
    <col min="10" max="16384" width="12.6640625" style="4"/>
  </cols>
  <sheetData>
    <row r="1" spans="1:9" x14ac:dyDescent="0.25">
      <c r="A1" s="1" t="s">
        <v>29</v>
      </c>
      <c r="B1" s="2"/>
      <c r="C1" s="2"/>
      <c r="D1" s="2"/>
      <c r="E1" s="3"/>
    </row>
    <row r="2" spans="1:9" x14ac:dyDescent="0.25">
      <c r="A2" s="5"/>
      <c r="C2" s="6"/>
      <c r="D2" s="6"/>
      <c r="E2" s="7" t="s">
        <v>0</v>
      </c>
    </row>
    <row r="3" spans="1:9" x14ac:dyDescent="0.25">
      <c r="A3" s="216" t="s">
        <v>32</v>
      </c>
      <c r="B3" s="217"/>
      <c r="C3" s="217"/>
      <c r="D3" s="217"/>
      <c r="E3" s="218"/>
    </row>
    <row r="4" spans="1:9" x14ac:dyDescent="0.25">
      <c r="A4" s="5"/>
      <c r="B4" s="8"/>
      <c r="C4" s="8"/>
      <c r="D4" s="8"/>
      <c r="E4" s="7"/>
    </row>
    <row r="5" spans="1:9" x14ac:dyDescent="0.25">
      <c r="A5" s="9"/>
      <c r="B5" s="10"/>
      <c r="C5" s="10"/>
      <c r="D5" s="10"/>
      <c r="E5" s="11"/>
    </row>
    <row r="6" spans="1:9" x14ac:dyDescent="0.25">
      <c r="A6" s="12"/>
      <c r="B6" s="12"/>
      <c r="C6" s="13"/>
      <c r="D6" s="14"/>
      <c r="E6" s="13"/>
    </row>
    <row r="7" spans="1:9" x14ac:dyDescent="0.25">
      <c r="A7" s="12"/>
      <c r="B7" s="219" t="s">
        <v>33</v>
      </c>
      <c r="C7" s="220"/>
      <c r="D7" s="219" t="s">
        <v>34</v>
      </c>
      <c r="E7" s="220"/>
    </row>
    <row r="8" spans="1:9" x14ac:dyDescent="0.25">
      <c r="A8" s="12"/>
      <c r="B8" s="15"/>
      <c r="C8" s="16"/>
      <c r="D8" s="17"/>
      <c r="E8" s="16"/>
    </row>
    <row r="9" spans="1:9" x14ac:dyDescent="0.25">
      <c r="A9" s="18"/>
      <c r="B9" s="19"/>
      <c r="C9" s="14"/>
      <c r="D9" s="19"/>
      <c r="E9" s="19"/>
    </row>
    <row r="10" spans="1:9" x14ac:dyDescent="0.25">
      <c r="A10" s="18" t="s">
        <v>35</v>
      </c>
      <c r="B10" s="20" t="s">
        <v>1</v>
      </c>
      <c r="C10" s="14" t="s">
        <v>2</v>
      </c>
      <c r="D10" s="20" t="s">
        <v>53</v>
      </c>
      <c r="E10" s="20" t="s">
        <v>3</v>
      </c>
      <c r="F10" s="6"/>
      <c r="G10" s="21"/>
      <c r="H10" s="6"/>
      <c r="I10" s="22"/>
    </row>
    <row r="11" spans="1:9" x14ac:dyDescent="0.25">
      <c r="A11" s="18"/>
      <c r="B11" s="20"/>
      <c r="C11" s="14"/>
      <c r="D11" s="20"/>
      <c r="E11" s="20"/>
    </row>
    <row r="12" spans="1:9" x14ac:dyDescent="0.25">
      <c r="A12" s="23"/>
      <c r="B12" s="24"/>
      <c r="C12" s="17"/>
      <c r="D12" s="24"/>
      <c r="E12" s="24"/>
    </row>
    <row r="13" spans="1:9" hidden="1" x14ac:dyDescent="0.25">
      <c r="A13" s="25"/>
      <c r="B13" s="19"/>
      <c r="C13" s="26"/>
      <c r="D13" s="19"/>
      <c r="E13" s="19"/>
    </row>
    <row r="14" spans="1:9" hidden="1" x14ac:dyDescent="0.25">
      <c r="A14" s="25"/>
      <c r="B14" s="19"/>
      <c r="C14" s="26"/>
      <c r="D14" s="27"/>
      <c r="E14" s="19"/>
    </row>
    <row r="15" spans="1:9" hidden="1" x14ac:dyDescent="0.25">
      <c r="A15" s="28" t="s">
        <v>4</v>
      </c>
      <c r="B15" s="29">
        <v>31217.4</v>
      </c>
      <c r="C15" s="30">
        <v>22308.424999999999</v>
      </c>
      <c r="D15" s="31">
        <v>131.31</v>
      </c>
      <c r="E15" s="29">
        <v>715</v>
      </c>
    </row>
    <row r="16" spans="1:9" hidden="1" x14ac:dyDescent="0.25">
      <c r="A16" s="28" t="s">
        <v>5</v>
      </c>
      <c r="B16" s="29">
        <v>13055.88</v>
      </c>
      <c r="C16" s="30">
        <v>7689.3980000000001</v>
      </c>
      <c r="D16" s="31">
        <v>94.69</v>
      </c>
      <c r="E16" s="29">
        <f t="shared" ref="E16:E23" si="0">C16/B16*1000</f>
        <v>588.9605296617309</v>
      </c>
    </row>
    <row r="17" spans="1:6" hidden="1" x14ac:dyDescent="0.25">
      <c r="A17" s="28" t="s">
        <v>6</v>
      </c>
      <c r="B17" s="29">
        <v>30301.56</v>
      </c>
      <c r="C17" s="30">
        <v>25873.541000000001</v>
      </c>
      <c r="D17" s="31">
        <v>110.27</v>
      </c>
      <c r="E17" s="29">
        <f t="shared" si="0"/>
        <v>853.86828268907607</v>
      </c>
    </row>
    <row r="18" spans="1:6" hidden="1" x14ac:dyDescent="0.25">
      <c r="A18" s="28" t="s">
        <v>7</v>
      </c>
      <c r="B18" s="29">
        <v>21856.14</v>
      </c>
      <c r="C18" s="30">
        <v>22069.710999999999</v>
      </c>
      <c r="D18" s="31">
        <v>103.7</v>
      </c>
      <c r="E18" s="29">
        <f t="shared" si="0"/>
        <v>1009.7716705694602</v>
      </c>
      <c r="F18" s="32"/>
    </row>
    <row r="19" spans="1:6" hidden="1" x14ac:dyDescent="0.25">
      <c r="A19" s="28" t="s">
        <v>8</v>
      </c>
      <c r="B19" s="29">
        <v>23815.4</v>
      </c>
      <c r="C19" s="30">
        <v>23719.249</v>
      </c>
      <c r="D19" s="33">
        <v>79.08</v>
      </c>
      <c r="E19" s="29">
        <f t="shared" si="0"/>
        <v>995.96265441688979</v>
      </c>
    </row>
    <row r="20" spans="1:6" hidden="1" x14ac:dyDescent="0.25">
      <c r="A20" s="28">
        <v>2000</v>
      </c>
      <c r="B20" s="29">
        <v>24840.81</v>
      </c>
      <c r="C20" s="30">
        <v>25584.884672169999</v>
      </c>
      <c r="D20" s="31">
        <v>66.66</v>
      </c>
      <c r="E20" s="34">
        <f t="shared" si="0"/>
        <v>1029.953720195517</v>
      </c>
    </row>
    <row r="21" spans="1:6" hidden="1" x14ac:dyDescent="0.25">
      <c r="A21" s="28">
        <v>2001</v>
      </c>
      <c r="B21" s="29">
        <v>18192.240000000002</v>
      </c>
      <c r="C21" s="30">
        <v>16727.889372999998</v>
      </c>
      <c r="D21" s="31">
        <v>50.87</v>
      </c>
      <c r="E21" s="29">
        <f t="shared" si="0"/>
        <v>919.50685418618025</v>
      </c>
    </row>
    <row r="22" spans="1:6" hidden="1" x14ac:dyDescent="0.25">
      <c r="A22" s="28">
        <v>2002</v>
      </c>
      <c r="B22" s="29">
        <v>16838.7</v>
      </c>
      <c r="C22" s="30">
        <v>16121.100909999999</v>
      </c>
      <c r="D22" s="31">
        <v>43.73</v>
      </c>
      <c r="E22" s="34">
        <f t="shared" si="0"/>
        <v>957.38393759613257</v>
      </c>
    </row>
    <row r="23" spans="1:6" hidden="1" x14ac:dyDescent="0.25">
      <c r="A23" s="28">
        <v>2003</v>
      </c>
      <c r="B23" s="29">
        <v>27661.88</v>
      </c>
      <c r="C23" s="30">
        <v>27194.79</v>
      </c>
      <c r="D23" s="31">
        <v>41.27</v>
      </c>
      <c r="E23" s="34">
        <f t="shared" si="0"/>
        <v>983.11430748741589</v>
      </c>
    </row>
    <row r="24" spans="1:6" hidden="1" x14ac:dyDescent="0.25">
      <c r="A24" s="28">
        <v>2003</v>
      </c>
      <c r="B24" s="29"/>
      <c r="C24" s="30"/>
      <c r="D24" s="12"/>
      <c r="E24" s="29"/>
    </row>
    <row r="25" spans="1:6" hidden="1" x14ac:dyDescent="0.25">
      <c r="A25" s="28">
        <v>2003</v>
      </c>
      <c r="B25" s="29"/>
      <c r="C25" s="30"/>
      <c r="D25" s="31"/>
      <c r="E25" s="29"/>
    </row>
    <row r="26" spans="1:6" hidden="1" x14ac:dyDescent="0.25">
      <c r="A26" s="28">
        <v>2003</v>
      </c>
      <c r="B26" s="29">
        <v>7098</v>
      </c>
      <c r="C26" s="30">
        <v>8501.7999999999993</v>
      </c>
      <c r="D26" s="31">
        <v>131.80000000000001</v>
      </c>
      <c r="E26" s="29">
        <v>1198</v>
      </c>
    </row>
    <row r="27" spans="1:6" hidden="1" x14ac:dyDescent="0.25">
      <c r="A27" s="28">
        <v>2003</v>
      </c>
      <c r="B27" s="29">
        <v>5580</v>
      </c>
      <c r="C27" s="30">
        <v>4612.7</v>
      </c>
      <c r="D27" s="31">
        <v>91.27</v>
      </c>
      <c r="E27" s="29">
        <v>827</v>
      </c>
    </row>
    <row r="28" spans="1:6" hidden="1" x14ac:dyDescent="0.25">
      <c r="A28" s="28">
        <v>2003</v>
      </c>
      <c r="B28" s="29">
        <v>1883</v>
      </c>
      <c r="C28" s="30">
        <v>1557</v>
      </c>
      <c r="D28" s="31">
        <v>81.12</v>
      </c>
      <c r="E28" s="29">
        <v>827</v>
      </c>
    </row>
    <row r="29" spans="1:6" hidden="1" x14ac:dyDescent="0.25">
      <c r="A29" s="28">
        <v>2003</v>
      </c>
      <c r="B29" s="29">
        <v>7295</v>
      </c>
      <c r="C29" s="30">
        <v>7398.3</v>
      </c>
      <c r="D29" s="31">
        <v>91.7</v>
      </c>
      <c r="E29" s="29">
        <v>1014</v>
      </c>
    </row>
    <row r="30" spans="1:6" hidden="1" x14ac:dyDescent="0.25">
      <c r="A30" s="28">
        <v>2003</v>
      </c>
      <c r="B30" s="29"/>
      <c r="C30" s="30"/>
      <c r="D30" s="31"/>
      <c r="E30" s="29"/>
    </row>
    <row r="31" spans="1:6" hidden="1" x14ac:dyDescent="0.25">
      <c r="A31" s="28">
        <v>2003</v>
      </c>
      <c r="B31" s="29"/>
      <c r="C31" s="30"/>
      <c r="D31" s="31"/>
      <c r="E31" s="29"/>
    </row>
    <row r="32" spans="1:6" hidden="1" x14ac:dyDescent="0.25">
      <c r="A32" s="28">
        <v>2003</v>
      </c>
      <c r="B32" s="29">
        <v>8045</v>
      </c>
      <c r="C32" s="30">
        <v>7774.3</v>
      </c>
      <c r="D32" s="31">
        <v>84.71</v>
      </c>
      <c r="E32" s="29">
        <f>C32/B32*1000</f>
        <v>966.35177128651344</v>
      </c>
    </row>
    <row r="33" spans="1:5" hidden="1" x14ac:dyDescent="0.25">
      <c r="A33" s="28">
        <v>2003</v>
      </c>
      <c r="B33" s="29">
        <v>735</v>
      </c>
      <c r="C33" s="30">
        <v>394.1</v>
      </c>
      <c r="D33" s="31">
        <v>45.38</v>
      </c>
      <c r="E33" s="29">
        <f>C33/B33*1000</f>
        <v>536.19047619047626</v>
      </c>
    </row>
    <row r="34" spans="1:5" hidden="1" x14ac:dyDescent="0.25">
      <c r="A34" s="28">
        <v>2003</v>
      </c>
      <c r="B34" s="29">
        <v>7740</v>
      </c>
      <c r="C34" s="30">
        <v>7399</v>
      </c>
      <c r="D34" s="33">
        <v>73.7</v>
      </c>
      <c r="E34" s="29">
        <f>C34/B34*1000</f>
        <v>955.94315245478037</v>
      </c>
    </row>
    <row r="35" spans="1:5" hidden="1" x14ac:dyDescent="0.25">
      <c r="A35" s="28">
        <v>2003</v>
      </c>
      <c r="B35" s="29">
        <v>7295</v>
      </c>
      <c r="C35" s="30">
        <v>8151.8</v>
      </c>
      <c r="D35" s="33">
        <v>81.99</v>
      </c>
      <c r="E35" s="29">
        <f>C35/B35*1000</f>
        <v>1117.450308430432</v>
      </c>
    </row>
    <row r="36" spans="1:5" hidden="1" x14ac:dyDescent="0.25">
      <c r="A36" s="28">
        <v>2003</v>
      </c>
      <c r="B36" s="34"/>
      <c r="C36" s="35"/>
      <c r="D36" s="33"/>
      <c r="E36" s="34"/>
    </row>
    <row r="37" spans="1:5" hidden="1" x14ac:dyDescent="0.25">
      <c r="A37" s="28">
        <v>2003</v>
      </c>
      <c r="B37" s="34">
        <v>9736.68</v>
      </c>
      <c r="C37" s="35">
        <v>10898.941236999999</v>
      </c>
      <c r="D37" s="33">
        <v>79.430000000000007</v>
      </c>
      <c r="E37" s="29">
        <f>C37/B37*1000</f>
        <v>1119.3693576249807</v>
      </c>
    </row>
    <row r="38" spans="1:5" hidden="1" x14ac:dyDescent="0.25">
      <c r="A38" s="28">
        <v>2003</v>
      </c>
      <c r="B38" s="34">
        <v>4789.2</v>
      </c>
      <c r="C38" s="35">
        <v>4101.7645796999996</v>
      </c>
      <c r="D38" s="33">
        <v>58.71</v>
      </c>
      <c r="E38" s="29">
        <f>C38/B38*1000</f>
        <v>856.46132541969428</v>
      </c>
    </row>
    <row r="39" spans="1:5" hidden="1" x14ac:dyDescent="0.25">
      <c r="A39" s="28">
        <v>2003</v>
      </c>
      <c r="B39" s="34">
        <v>3865.83</v>
      </c>
      <c r="C39" s="35">
        <v>3893.7061094700002</v>
      </c>
      <c r="D39" s="33">
        <v>58.42</v>
      </c>
      <c r="E39" s="29">
        <f>C39/B39*1000</f>
        <v>1007.2108989453754</v>
      </c>
    </row>
    <row r="40" spans="1:5" hidden="1" x14ac:dyDescent="0.25">
      <c r="A40" s="28">
        <v>2003</v>
      </c>
      <c r="B40" s="34">
        <v>6449.1</v>
      </c>
      <c r="C40" s="35">
        <v>6690.4727459999995</v>
      </c>
      <c r="D40" s="36">
        <v>58.2</v>
      </c>
      <c r="E40" s="29">
        <f>C40/B40*1000</f>
        <v>1037.4273535842208</v>
      </c>
    </row>
    <row r="41" spans="1:5" hidden="1" x14ac:dyDescent="0.25">
      <c r="A41" s="28">
        <v>2003</v>
      </c>
      <c r="B41" s="34"/>
      <c r="C41" s="35"/>
      <c r="D41" s="33"/>
      <c r="E41" s="34"/>
    </row>
    <row r="42" spans="1:5" hidden="1" x14ac:dyDescent="0.25">
      <c r="A42" s="28">
        <v>2003</v>
      </c>
      <c r="B42" s="29"/>
      <c r="C42" s="30"/>
      <c r="D42" s="31"/>
      <c r="E42" s="29"/>
    </row>
    <row r="43" spans="1:5" hidden="1" x14ac:dyDescent="0.25">
      <c r="A43" s="28">
        <v>2003</v>
      </c>
      <c r="B43" s="29">
        <v>735</v>
      </c>
      <c r="C43" s="30">
        <v>394.1</v>
      </c>
      <c r="D43" s="33">
        <v>45.36</v>
      </c>
      <c r="E43" s="29">
        <v>536</v>
      </c>
    </row>
    <row r="44" spans="1:5" hidden="1" x14ac:dyDescent="0.25">
      <c r="A44" s="28">
        <v>2003</v>
      </c>
      <c r="B44" s="29" t="s">
        <v>15</v>
      </c>
      <c r="C44" s="37" t="s">
        <v>16</v>
      </c>
      <c r="D44" s="38" t="s">
        <v>15</v>
      </c>
      <c r="E44" s="29" t="s">
        <v>17</v>
      </c>
    </row>
    <row r="45" spans="1:5" hidden="1" x14ac:dyDescent="0.25">
      <c r="A45" s="28">
        <v>2003</v>
      </c>
      <c r="B45" s="29" t="s">
        <v>15</v>
      </c>
      <c r="C45" s="37" t="s">
        <v>16</v>
      </c>
      <c r="D45" s="38" t="s">
        <v>15</v>
      </c>
      <c r="E45" s="29" t="s">
        <v>17</v>
      </c>
    </row>
    <row r="46" spans="1:5" hidden="1" x14ac:dyDescent="0.25">
      <c r="A46" s="28">
        <v>2003</v>
      </c>
      <c r="B46" s="29">
        <v>882</v>
      </c>
      <c r="C46" s="30">
        <v>833.77</v>
      </c>
      <c r="D46" s="33">
        <v>78.349999999999994</v>
      </c>
      <c r="E46" s="29">
        <v>945</v>
      </c>
    </row>
    <row r="47" spans="1:5" hidden="1" x14ac:dyDescent="0.25">
      <c r="A47" s="28">
        <v>2003</v>
      </c>
      <c r="B47" s="29">
        <v>2988</v>
      </c>
      <c r="C47" s="30">
        <v>2918.66</v>
      </c>
      <c r="D47" s="33">
        <v>77.55</v>
      </c>
      <c r="E47" s="29">
        <v>977</v>
      </c>
    </row>
    <row r="48" spans="1:5" hidden="1" x14ac:dyDescent="0.25">
      <c r="A48" s="28">
        <v>2003</v>
      </c>
      <c r="B48" s="29">
        <v>3870</v>
      </c>
      <c r="C48" s="30">
        <v>3646.59</v>
      </c>
      <c r="D48" s="33">
        <v>69.67</v>
      </c>
      <c r="E48" s="29">
        <v>942</v>
      </c>
    </row>
    <row r="49" spans="1:7" hidden="1" x14ac:dyDescent="0.25">
      <c r="A49" s="28">
        <v>2003</v>
      </c>
      <c r="B49" s="29">
        <v>2472</v>
      </c>
      <c r="C49" s="30">
        <v>2305.81</v>
      </c>
      <c r="D49" s="33">
        <v>69.8</v>
      </c>
      <c r="E49" s="29">
        <v>933</v>
      </c>
    </row>
    <row r="50" spans="1:7" hidden="1" x14ac:dyDescent="0.25">
      <c r="A50" s="28">
        <v>2003</v>
      </c>
      <c r="B50" s="29">
        <v>2677.56</v>
      </c>
      <c r="C50" s="30">
        <v>3027.217971</v>
      </c>
      <c r="D50" s="33">
        <v>82.79</v>
      </c>
      <c r="E50" s="29">
        <v>1131</v>
      </c>
    </row>
    <row r="51" spans="1:7" hidden="1" x14ac:dyDescent="0.25">
      <c r="A51" s="28">
        <v>2003</v>
      </c>
      <c r="B51" s="29">
        <v>2145.12</v>
      </c>
      <c r="C51" s="30">
        <v>2818.8218409999999</v>
      </c>
      <c r="D51" s="33">
        <v>95.04</v>
      </c>
      <c r="E51" s="29">
        <v>1314</v>
      </c>
    </row>
    <row r="52" spans="1:7" hidden="1" x14ac:dyDescent="0.25">
      <c r="A52" s="28">
        <v>2004</v>
      </c>
      <c r="B52" s="29">
        <v>20581.22</v>
      </c>
      <c r="C52" s="30">
        <v>33208.160000000003</v>
      </c>
      <c r="D52" s="33">
        <v>66.36</v>
      </c>
      <c r="E52" s="34">
        <f>C52/B52*1000</f>
        <v>1613.5175660140653</v>
      </c>
    </row>
    <row r="53" spans="1:7" hidden="1" x14ac:dyDescent="0.25">
      <c r="A53" s="28">
        <v>2005</v>
      </c>
      <c r="B53" s="29">
        <v>18341</v>
      </c>
      <c r="C53" s="30">
        <v>41007.4</v>
      </c>
      <c r="D53" s="33">
        <v>91.42</v>
      </c>
      <c r="E53" s="29">
        <v>2236</v>
      </c>
    </row>
    <row r="54" spans="1:7" hidden="1" x14ac:dyDescent="0.25">
      <c r="A54" s="28">
        <v>2005</v>
      </c>
      <c r="B54" s="29"/>
      <c r="C54" s="30"/>
      <c r="D54" s="33"/>
      <c r="E54" s="29"/>
    </row>
    <row r="55" spans="1:7" hidden="1" x14ac:dyDescent="0.25">
      <c r="A55" s="28">
        <v>2005</v>
      </c>
      <c r="B55" s="29">
        <f>SUM(B68:B70)</f>
        <v>7355.4599999999991</v>
      </c>
      <c r="C55" s="35">
        <f>SUM(C68:C70)</f>
        <v>5986.5217430000002</v>
      </c>
      <c r="D55" s="31">
        <v>48.22</v>
      </c>
      <c r="E55" s="29">
        <f>C55/B55*1000</f>
        <v>813.8881515228145</v>
      </c>
      <c r="G55" s="39"/>
    </row>
    <row r="56" spans="1:7" hidden="1" x14ac:dyDescent="0.25">
      <c r="A56" s="28">
        <v>2005</v>
      </c>
      <c r="B56" s="29">
        <v>197.58</v>
      </c>
      <c r="C56" s="35">
        <v>53.190252000000001</v>
      </c>
      <c r="D56" s="31">
        <v>15.28066998164064</v>
      </c>
      <c r="E56" s="29">
        <f>C56/B56*1000</f>
        <v>269.20868508958398</v>
      </c>
      <c r="G56" s="39"/>
    </row>
    <row r="57" spans="1:7" hidden="1" x14ac:dyDescent="0.25">
      <c r="A57" s="28">
        <v>2005</v>
      </c>
      <c r="B57" s="29">
        <v>5166</v>
      </c>
      <c r="C57" s="30">
        <v>5683.9549280000001</v>
      </c>
      <c r="D57" s="33">
        <v>58.937690042126832</v>
      </c>
      <c r="E57" s="29">
        <v>1100.2622779713511</v>
      </c>
      <c r="G57" s="39"/>
    </row>
    <row r="58" spans="1:7" hidden="1" x14ac:dyDescent="0.25">
      <c r="A58" s="28">
        <v>2005</v>
      </c>
      <c r="B58" s="29">
        <v>5473.2</v>
      </c>
      <c r="C58" s="30">
        <v>5004.2224499999993</v>
      </c>
      <c r="D58" s="33">
        <v>48.95</v>
      </c>
      <c r="E58" s="29">
        <f>C58/B58*1000</f>
        <v>914.31382920412182</v>
      </c>
      <c r="G58" s="39"/>
    </row>
    <row r="59" spans="1:7" hidden="1" x14ac:dyDescent="0.25">
      <c r="A59" s="28">
        <v>2006</v>
      </c>
      <c r="B59" s="29">
        <v>16910.04</v>
      </c>
      <c r="C59" s="30">
        <v>39359.674255420003</v>
      </c>
      <c r="D59" s="33">
        <v>65.83</v>
      </c>
      <c r="E59" s="29">
        <v>2328</v>
      </c>
      <c r="G59" s="39"/>
    </row>
    <row r="60" spans="1:7" hidden="1" x14ac:dyDescent="0.25">
      <c r="A60" s="28">
        <v>2006</v>
      </c>
      <c r="B60" s="29"/>
      <c r="C60" s="30"/>
      <c r="D60" s="33"/>
      <c r="E60" s="29"/>
      <c r="F60" s="32"/>
    </row>
    <row r="61" spans="1:7" hidden="1" x14ac:dyDescent="0.25">
      <c r="A61" s="28">
        <v>2006</v>
      </c>
      <c r="B61" s="29"/>
      <c r="C61" s="30"/>
      <c r="D61" s="33"/>
      <c r="E61" s="29"/>
      <c r="F61" s="32"/>
    </row>
    <row r="62" spans="1:7" hidden="1" x14ac:dyDescent="0.25">
      <c r="A62" s="28">
        <v>2006</v>
      </c>
      <c r="B62" s="29">
        <v>11281</v>
      </c>
      <c r="C62" s="30">
        <v>11493.37</v>
      </c>
      <c r="D62" s="33">
        <v>43.05</v>
      </c>
      <c r="E62" s="29">
        <f>C62/B62*1000</f>
        <v>1018.8254587359278</v>
      </c>
      <c r="F62" s="32"/>
    </row>
    <row r="63" spans="1:7" hidden="1" x14ac:dyDescent="0.25">
      <c r="A63" s="28">
        <v>2006</v>
      </c>
      <c r="B63" s="29">
        <v>8093</v>
      </c>
      <c r="C63" s="30">
        <v>7661.35</v>
      </c>
      <c r="D63" s="33">
        <v>40.04</v>
      </c>
      <c r="E63" s="29">
        <f>C63/B63*1000</f>
        <v>946.66378351661945</v>
      </c>
      <c r="F63" s="32"/>
    </row>
    <row r="64" spans="1:7" hidden="1" x14ac:dyDescent="0.25">
      <c r="A64" s="28">
        <v>2006</v>
      </c>
      <c r="B64" s="29">
        <v>4877</v>
      </c>
      <c r="C64" s="30">
        <v>3608.2</v>
      </c>
      <c r="D64" s="33">
        <v>30.62</v>
      </c>
      <c r="E64" s="29">
        <f>C64/B64*1000</f>
        <v>739.84006561410695</v>
      </c>
      <c r="F64" s="32"/>
    </row>
    <row r="65" spans="1:6" hidden="1" x14ac:dyDescent="0.25">
      <c r="A65" s="28">
        <v>2006</v>
      </c>
      <c r="B65" s="29">
        <v>3411</v>
      </c>
      <c r="C65" s="30">
        <v>4431.9399999999996</v>
      </c>
      <c r="D65" s="33">
        <v>53.57</v>
      </c>
      <c r="E65" s="29">
        <f>C65/B65*1000</f>
        <v>1299.3081207856931</v>
      </c>
      <c r="F65" s="32"/>
    </row>
    <row r="66" spans="1:6" hidden="1" x14ac:dyDescent="0.25">
      <c r="A66" s="28">
        <v>2006</v>
      </c>
      <c r="B66" s="40"/>
      <c r="C66" s="41"/>
      <c r="D66" s="36"/>
      <c r="E66" s="42"/>
      <c r="F66" s="32"/>
    </row>
    <row r="67" spans="1:6" hidden="1" x14ac:dyDescent="0.25">
      <c r="A67" s="28">
        <v>2006</v>
      </c>
      <c r="B67" s="29"/>
      <c r="C67" s="30"/>
      <c r="D67" s="33"/>
      <c r="E67" s="29"/>
      <c r="F67" s="32"/>
    </row>
    <row r="68" spans="1:6" hidden="1" x14ac:dyDescent="0.25">
      <c r="A68" s="28">
        <v>2006</v>
      </c>
      <c r="B68" s="29">
        <v>2983.14</v>
      </c>
      <c r="C68" s="30">
        <v>2639.2189530000001</v>
      </c>
      <c r="D68" s="33">
        <v>51.29</v>
      </c>
      <c r="E68" s="29">
        <f>C68/B68*1000</f>
        <v>884.71173092781441</v>
      </c>
      <c r="F68" s="32"/>
    </row>
    <row r="69" spans="1:6" hidden="1" x14ac:dyDescent="0.25">
      <c r="A69" s="28">
        <v>2006</v>
      </c>
      <c r="B69" s="29">
        <v>2653.74</v>
      </c>
      <c r="C69" s="30">
        <v>2110.889913</v>
      </c>
      <c r="D69" s="43">
        <v>48.34</v>
      </c>
      <c r="E69" s="29">
        <f>C69/B69*1000</f>
        <v>795.43961088878348</v>
      </c>
      <c r="F69" s="32"/>
    </row>
    <row r="70" spans="1:6" hidden="1" x14ac:dyDescent="0.25">
      <c r="A70" s="28">
        <v>2006</v>
      </c>
      <c r="B70" s="29">
        <v>1718.58</v>
      </c>
      <c r="C70" s="30">
        <v>1236.412877</v>
      </c>
      <c r="D70" s="43">
        <v>42.71</v>
      </c>
      <c r="E70" s="29">
        <f>C70/B70*1000</f>
        <v>719.43865109567207</v>
      </c>
      <c r="F70" s="32"/>
    </row>
    <row r="71" spans="1:6" hidden="1" x14ac:dyDescent="0.25">
      <c r="A71" s="28">
        <v>2006</v>
      </c>
      <c r="B71" s="29">
        <v>197.58</v>
      </c>
      <c r="C71" s="30">
        <v>53.190252000000001</v>
      </c>
      <c r="D71" s="43">
        <v>15.28</v>
      </c>
      <c r="E71" s="29">
        <f>C71/B71*1000</f>
        <v>269.20868508958398</v>
      </c>
      <c r="F71" s="32"/>
    </row>
    <row r="72" spans="1:6" hidden="1" x14ac:dyDescent="0.25">
      <c r="A72" s="28">
        <v>2006</v>
      </c>
      <c r="B72" s="29" t="s">
        <v>28</v>
      </c>
      <c r="C72" s="29" t="s">
        <v>28</v>
      </c>
      <c r="D72" s="38" t="s">
        <v>28</v>
      </c>
      <c r="E72" s="29" t="s">
        <v>28</v>
      </c>
      <c r="F72" s="32"/>
    </row>
    <row r="73" spans="1:6" hidden="1" x14ac:dyDescent="0.25">
      <c r="A73" s="28">
        <v>2006</v>
      </c>
      <c r="B73" s="29" t="s">
        <v>28</v>
      </c>
      <c r="C73" s="29" t="s">
        <v>28</v>
      </c>
      <c r="D73" s="38" t="s">
        <v>28</v>
      </c>
      <c r="E73" s="29" t="s">
        <v>28</v>
      </c>
      <c r="F73" s="32"/>
    </row>
    <row r="74" spans="1:6" hidden="1" x14ac:dyDescent="0.25">
      <c r="A74" s="28">
        <v>2006</v>
      </c>
      <c r="B74" s="29" t="s">
        <v>28</v>
      </c>
      <c r="C74" s="29" t="s">
        <v>28</v>
      </c>
      <c r="D74" s="38" t="s">
        <v>28</v>
      </c>
      <c r="E74" s="29" t="s">
        <v>28</v>
      </c>
      <c r="F74" s="32"/>
    </row>
    <row r="75" spans="1:6" hidden="1" x14ac:dyDescent="0.25">
      <c r="A75" s="28">
        <v>2006</v>
      </c>
      <c r="B75" s="29">
        <v>2574</v>
      </c>
      <c r="C75" s="30">
        <v>2840.0442539999999</v>
      </c>
      <c r="D75" s="43">
        <v>65.48</v>
      </c>
      <c r="E75" s="29">
        <f>C75/B75*1000</f>
        <v>1103.358296037296</v>
      </c>
      <c r="F75" s="32"/>
    </row>
    <row r="76" spans="1:6" hidden="1" x14ac:dyDescent="0.25">
      <c r="A76" s="28">
        <v>2006</v>
      </c>
      <c r="B76" s="29">
        <v>2592</v>
      </c>
      <c r="C76" s="30">
        <v>2843.9106740000002</v>
      </c>
      <c r="D76" s="43">
        <v>58.78</v>
      </c>
      <c r="E76" s="29">
        <f>C76/B76*1000</f>
        <v>1097.1877600308644</v>
      </c>
      <c r="F76" s="32"/>
    </row>
    <row r="77" spans="1:6" hidden="1" x14ac:dyDescent="0.25">
      <c r="A77" s="28">
        <v>2006</v>
      </c>
      <c r="B77" s="29">
        <v>1980</v>
      </c>
      <c r="C77" s="44">
        <v>1907.8122169999999</v>
      </c>
      <c r="D77" s="43">
        <v>50.77</v>
      </c>
      <c r="E77" s="29">
        <f>C77/B77*1000</f>
        <v>963.54152373737372</v>
      </c>
      <c r="F77" s="32"/>
    </row>
    <row r="78" spans="1:6" hidden="1" x14ac:dyDescent="0.25">
      <c r="A78" s="28">
        <v>2006</v>
      </c>
      <c r="B78" s="29">
        <f>1764+109.2</f>
        <v>1873.2</v>
      </c>
      <c r="C78" s="30">
        <f>1630.888012+63.451592</f>
        <v>1694.3396039999998</v>
      </c>
      <c r="D78" s="43">
        <v>54.99</v>
      </c>
      <c r="E78" s="29">
        <f>C78/B78*1000</f>
        <v>904.51612427930797</v>
      </c>
      <c r="F78" s="32"/>
    </row>
    <row r="79" spans="1:6" ht="0.75" hidden="1" customHeight="1" x14ac:dyDescent="0.25">
      <c r="A79" s="28">
        <v>2006</v>
      </c>
      <c r="B79" s="29">
        <f>1584+36</f>
        <v>1620</v>
      </c>
      <c r="C79" s="30">
        <f>1379.708667+22.361962</f>
        <v>1402.0706290000001</v>
      </c>
      <c r="D79" s="43">
        <v>45.5</v>
      </c>
      <c r="E79" s="29">
        <f>C79/B79*1000</f>
        <v>865.47569691358024</v>
      </c>
      <c r="F79" s="32"/>
    </row>
    <row r="80" spans="1:6" hidden="1" x14ac:dyDescent="0.25">
      <c r="A80" s="28">
        <v>2006</v>
      </c>
      <c r="B80" s="29"/>
      <c r="C80" s="30"/>
      <c r="D80" s="43"/>
      <c r="E80" s="29"/>
      <c r="F80" s="32"/>
    </row>
    <row r="81" spans="1:7" hidden="1" x14ac:dyDescent="0.25">
      <c r="A81" s="28">
        <v>2006</v>
      </c>
      <c r="B81" s="29"/>
      <c r="C81" s="30"/>
      <c r="D81" s="43"/>
      <c r="E81" s="29"/>
      <c r="F81" s="32"/>
    </row>
    <row r="82" spans="1:7" hidden="1" x14ac:dyDescent="0.25">
      <c r="A82" s="28">
        <v>2006</v>
      </c>
      <c r="B82" s="29"/>
      <c r="C82" s="30"/>
      <c r="D82" s="43"/>
      <c r="E82" s="29"/>
      <c r="F82" s="32"/>
    </row>
    <row r="83" spans="1:7" hidden="1" x14ac:dyDescent="0.25">
      <c r="A83" s="28">
        <v>2006</v>
      </c>
      <c r="B83" s="29">
        <v>1520</v>
      </c>
      <c r="C83" s="30">
        <v>1634.48</v>
      </c>
      <c r="D83" s="43">
        <v>44.53</v>
      </c>
      <c r="E83" s="29">
        <v>1075</v>
      </c>
      <c r="F83" s="32"/>
    </row>
    <row r="84" spans="1:7" hidden="1" x14ac:dyDescent="0.25">
      <c r="A84" s="28">
        <v>2006</v>
      </c>
      <c r="B84" s="29">
        <v>36</v>
      </c>
      <c r="C84" s="30">
        <v>55.91</v>
      </c>
      <c r="D84" s="43">
        <v>64</v>
      </c>
      <c r="E84" s="29">
        <v>1553</v>
      </c>
      <c r="F84" s="32"/>
    </row>
    <row r="85" spans="1:7" hidden="1" x14ac:dyDescent="0.25">
      <c r="A85" s="28">
        <v>2006</v>
      </c>
      <c r="B85" s="29">
        <v>9611</v>
      </c>
      <c r="C85" s="30">
        <v>15056.19</v>
      </c>
      <c r="D85" s="43">
        <v>64.42</v>
      </c>
      <c r="E85" s="29">
        <v>1567</v>
      </c>
      <c r="F85" s="32"/>
    </row>
    <row r="86" spans="1:7" hidden="1" x14ac:dyDescent="0.25">
      <c r="A86" s="28">
        <v>2006</v>
      </c>
      <c r="B86" s="29">
        <v>9414</v>
      </c>
      <c r="C86" s="30">
        <v>16461.509999999998</v>
      </c>
      <c r="D86" s="43">
        <v>71.86</v>
      </c>
      <c r="E86" s="29">
        <v>1749</v>
      </c>
      <c r="F86" s="32"/>
      <c r="G86" s="14"/>
    </row>
    <row r="87" spans="1:7" hidden="1" x14ac:dyDescent="0.25">
      <c r="A87" s="28">
        <v>2007</v>
      </c>
      <c r="B87" s="29">
        <v>15594.66</v>
      </c>
      <c r="C87" s="30">
        <v>29791.08446342</v>
      </c>
      <c r="D87" s="43">
        <v>82.088380760635772</v>
      </c>
      <c r="E87" s="29">
        <v>1910</v>
      </c>
      <c r="F87" s="32"/>
      <c r="G87" s="14"/>
    </row>
    <row r="88" spans="1:7" hidden="1" x14ac:dyDescent="0.25">
      <c r="A88" s="28"/>
      <c r="B88" s="29"/>
      <c r="C88" s="29"/>
      <c r="D88" s="43"/>
      <c r="E88" s="29"/>
      <c r="F88" s="32"/>
    </row>
    <row r="89" spans="1:7" hidden="1" x14ac:dyDescent="0.25">
      <c r="A89" s="28"/>
      <c r="B89" s="45"/>
      <c r="C89" s="44"/>
      <c r="D89" s="41"/>
      <c r="E89" s="29"/>
      <c r="F89" s="32"/>
    </row>
    <row r="90" spans="1:7" hidden="1" x14ac:dyDescent="0.25">
      <c r="A90" s="28">
        <v>2005</v>
      </c>
      <c r="B90" s="45"/>
      <c r="C90" s="44"/>
      <c r="D90" s="41"/>
      <c r="E90" s="29"/>
      <c r="F90" s="32"/>
    </row>
    <row r="91" spans="1:7" hidden="1" x14ac:dyDescent="0.25">
      <c r="A91" s="28" t="s">
        <v>9</v>
      </c>
      <c r="B91" s="45">
        <v>10240</v>
      </c>
      <c r="C91" s="44">
        <v>24864.400000000001</v>
      </c>
      <c r="D91" s="41">
        <v>96.72</v>
      </c>
      <c r="E91" s="29">
        <v>2428</v>
      </c>
      <c r="F91" s="32"/>
    </row>
    <row r="92" spans="1:7" hidden="1" x14ac:dyDescent="0.25">
      <c r="A92" s="28" t="s">
        <v>10</v>
      </c>
      <c r="B92" s="45">
        <v>3596</v>
      </c>
      <c r="C92" s="46">
        <v>6993.36</v>
      </c>
      <c r="D92" s="41">
        <v>79.22</v>
      </c>
      <c r="E92" s="29">
        <v>1945</v>
      </c>
      <c r="F92" s="32"/>
    </row>
    <row r="93" spans="1:7" hidden="1" x14ac:dyDescent="0.25">
      <c r="A93" s="28" t="s">
        <v>11</v>
      </c>
      <c r="B93" s="45">
        <v>2295.36</v>
      </c>
      <c r="C93" s="46">
        <v>4519.3096910000004</v>
      </c>
      <c r="D93" s="41">
        <v>84.6</v>
      </c>
      <c r="E93" s="29">
        <v>1969</v>
      </c>
      <c r="F93" s="32"/>
    </row>
    <row r="94" spans="1:7" hidden="1" x14ac:dyDescent="0.25">
      <c r="A94" s="28" t="s">
        <v>12</v>
      </c>
      <c r="B94" s="45">
        <v>2209.2600000000002</v>
      </c>
      <c r="C94" s="46">
        <v>4630.3761089999998</v>
      </c>
      <c r="D94" s="41">
        <v>93.82</v>
      </c>
      <c r="E94" s="29">
        <v>2096</v>
      </c>
      <c r="F94" s="32"/>
    </row>
    <row r="95" spans="1:7" hidden="1" x14ac:dyDescent="0.25">
      <c r="A95" s="28">
        <v>2008</v>
      </c>
      <c r="B95" s="45">
        <v>12537.6</v>
      </c>
      <c r="C95" s="46">
        <v>37549.350341890007</v>
      </c>
      <c r="D95" s="41">
        <v>113.3926014769073</v>
      </c>
      <c r="E95" s="29">
        <v>2994.9392500869385</v>
      </c>
      <c r="F95" s="32"/>
    </row>
    <row r="96" spans="1:7" hidden="1" x14ac:dyDescent="0.25">
      <c r="A96" s="28">
        <v>2009</v>
      </c>
      <c r="B96" s="45">
        <v>14894.65</v>
      </c>
      <c r="C96" s="46">
        <v>41879.524357815004</v>
      </c>
      <c r="D96" s="41">
        <v>103.38</v>
      </c>
      <c r="E96" s="29">
        <v>2811.7</v>
      </c>
      <c r="F96" s="47"/>
    </row>
    <row r="97" spans="1:7" hidden="1" x14ac:dyDescent="0.25">
      <c r="A97" s="28">
        <v>2010</v>
      </c>
      <c r="B97" s="29">
        <f>SUM(B236:B249)</f>
        <v>18033.98</v>
      </c>
      <c r="C97" s="44">
        <v>59306.033389271899</v>
      </c>
      <c r="D97" s="48">
        <f>(D160+D189+D190+D191)/4</f>
        <v>130.02770067552507</v>
      </c>
      <c r="E97" s="29">
        <f>(E160+E189+E190+E191)/4</f>
        <v>130.02770067552507</v>
      </c>
      <c r="F97" s="32"/>
    </row>
    <row r="98" spans="1:7" hidden="1" x14ac:dyDescent="0.25">
      <c r="A98" s="28">
        <v>2006</v>
      </c>
      <c r="B98" s="29"/>
      <c r="C98" s="49">
        <v>0</v>
      </c>
      <c r="D98" s="48" t="e">
        <f t="shared" ref="D98:D141" si="1">AVERAGE(D163:D166)</f>
        <v>#VALUE!</v>
      </c>
      <c r="E98" s="29"/>
      <c r="F98" s="32"/>
    </row>
    <row r="99" spans="1:7" hidden="1" x14ac:dyDescent="0.25">
      <c r="A99" s="28" t="s">
        <v>9</v>
      </c>
      <c r="B99" s="29">
        <v>1189</v>
      </c>
      <c r="C99" s="49">
        <v>2501656</v>
      </c>
      <c r="D99" s="48" t="e">
        <f t="shared" si="1"/>
        <v>#VALUE!</v>
      </c>
      <c r="E99" s="29">
        <v>2104</v>
      </c>
      <c r="F99" s="32"/>
    </row>
    <row r="100" spans="1:7" hidden="1" x14ac:dyDescent="0.25">
      <c r="A100" s="28" t="s">
        <v>10</v>
      </c>
      <c r="B100" s="29">
        <v>482.64</v>
      </c>
      <c r="C100" s="49">
        <v>858616.55999999994</v>
      </c>
      <c r="D100" s="48" t="e">
        <f t="shared" si="1"/>
        <v>#VALUE!</v>
      </c>
      <c r="E100" s="29">
        <v>1779</v>
      </c>
      <c r="F100" s="32"/>
      <c r="G100" s="50"/>
    </row>
    <row r="101" spans="1:7" hidden="1" x14ac:dyDescent="0.25">
      <c r="A101" s="28" t="s">
        <v>11</v>
      </c>
      <c r="B101" s="29">
        <v>5945</v>
      </c>
      <c r="C101" s="49">
        <v>13132505</v>
      </c>
      <c r="D101" s="48" t="e">
        <f t="shared" si="1"/>
        <v>#REF!</v>
      </c>
      <c r="E101" s="29">
        <v>2209</v>
      </c>
      <c r="F101" s="32"/>
    </row>
    <row r="102" spans="1:7" hidden="1" x14ac:dyDescent="0.25">
      <c r="A102" s="28" t="s">
        <v>12</v>
      </c>
      <c r="B102" s="29">
        <v>9293.4</v>
      </c>
      <c r="C102" s="49">
        <v>22861764</v>
      </c>
      <c r="D102" s="48" t="e">
        <f t="shared" si="1"/>
        <v>#REF!</v>
      </c>
      <c r="E102" s="29">
        <v>2460</v>
      </c>
      <c r="F102" s="32"/>
    </row>
    <row r="103" spans="1:7" hidden="1" x14ac:dyDescent="0.25">
      <c r="A103" s="28"/>
      <c r="B103" s="29"/>
      <c r="C103" s="49">
        <v>0</v>
      </c>
      <c r="D103" s="48" t="e">
        <f t="shared" si="1"/>
        <v>#REF!</v>
      </c>
      <c r="E103" s="29"/>
      <c r="F103" s="32"/>
      <c r="G103" s="50"/>
    </row>
    <row r="104" spans="1:7" hidden="1" x14ac:dyDescent="0.25">
      <c r="A104" s="28"/>
      <c r="B104" s="51"/>
      <c r="C104" s="46">
        <v>0</v>
      </c>
      <c r="D104" s="48">
        <f t="shared" si="1"/>
        <v>11.755833333333333</v>
      </c>
      <c r="E104" s="29"/>
      <c r="F104" s="32"/>
    </row>
    <row r="105" spans="1:7" hidden="1" x14ac:dyDescent="0.25">
      <c r="A105" s="28" t="s">
        <v>25</v>
      </c>
      <c r="B105" s="51">
        <v>809.76</v>
      </c>
      <c r="C105" s="46">
        <v>1032604.4500000001</v>
      </c>
      <c r="D105" s="48" t="e">
        <f t="shared" si="1"/>
        <v>#REF!</v>
      </c>
      <c r="E105" s="29">
        <f>C105/B105*1000</f>
        <v>1275198.1451294213</v>
      </c>
      <c r="F105" s="32"/>
    </row>
    <row r="106" spans="1:7" hidden="1" x14ac:dyDescent="0.25">
      <c r="A106" s="28" t="s">
        <v>26</v>
      </c>
      <c r="B106" s="51">
        <v>353.58</v>
      </c>
      <c r="C106" s="46">
        <v>369338.48800000001</v>
      </c>
      <c r="D106" s="48" t="e">
        <f t="shared" si="1"/>
        <v>#REF!</v>
      </c>
      <c r="E106" s="29">
        <f>C106/B106*1000</f>
        <v>1044568.3805645118</v>
      </c>
      <c r="F106" s="32"/>
    </row>
    <row r="107" spans="1:7" hidden="1" x14ac:dyDescent="0.25">
      <c r="A107" s="28" t="s">
        <v>27</v>
      </c>
      <c r="B107" s="51">
        <v>187.8</v>
      </c>
      <c r="C107" s="46">
        <v>154564.29399999999</v>
      </c>
      <c r="D107" s="48" t="e">
        <f t="shared" si="1"/>
        <v>#REF!</v>
      </c>
      <c r="E107" s="29">
        <f>C107/B107*1000</f>
        <v>823026.05963791255</v>
      </c>
      <c r="F107" s="32"/>
    </row>
    <row r="108" spans="1:7" hidden="1" x14ac:dyDescent="0.25">
      <c r="A108" s="28" t="s">
        <v>13</v>
      </c>
      <c r="B108" s="29" t="s">
        <v>16</v>
      </c>
      <c r="C108" s="29" t="e">
        <v>#VALUE!</v>
      </c>
      <c r="D108" s="48" t="e">
        <f t="shared" si="1"/>
        <v>#REF!</v>
      </c>
      <c r="E108" s="29" t="s">
        <v>28</v>
      </c>
      <c r="G108" s="32"/>
    </row>
    <row r="109" spans="1:7" hidden="1" x14ac:dyDescent="0.25">
      <c r="A109" s="28">
        <v>2004</v>
      </c>
      <c r="B109" s="45"/>
      <c r="C109" s="45">
        <v>0</v>
      </c>
      <c r="D109" s="48" t="e">
        <f t="shared" si="1"/>
        <v>#REF!</v>
      </c>
      <c r="E109" s="29"/>
      <c r="G109" s="32"/>
    </row>
    <row r="110" spans="1:7" hidden="1" x14ac:dyDescent="0.25">
      <c r="A110" s="28" t="s">
        <v>14</v>
      </c>
      <c r="B110" s="51">
        <v>36</v>
      </c>
      <c r="C110" s="46">
        <v>55913.019</v>
      </c>
      <c r="D110" s="48" t="e">
        <f t="shared" si="1"/>
        <v>#REF!</v>
      </c>
      <c r="E110" s="29">
        <f>C110/B110*1000</f>
        <v>1553139.4166666667</v>
      </c>
      <c r="F110" s="32"/>
    </row>
    <row r="111" spans="1:7" hidden="1" x14ac:dyDescent="0.25">
      <c r="A111" s="28" t="s">
        <v>18</v>
      </c>
      <c r="B111" s="29" t="s">
        <v>16</v>
      </c>
      <c r="C111" s="29" t="e">
        <v>#VALUE!</v>
      </c>
      <c r="D111" s="48" t="e">
        <f t="shared" si="1"/>
        <v>#REF!</v>
      </c>
      <c r="E111" s="29" t="s">
        <v>28</v>
      </c>
      <c r="F111" s="32"/>
      <c r="G111" s="52"/>
    </row>
    <row r="112" spans="1:7" hidden="1" x14ac:dyDescent="0.25">
      <c r="A112" s="28" t="s">
        <v>19</v>
      </c>
      <c r="B112" s="29">
        <v>1278</v>
      </c>
      <c r="C112" s="46">
        <v>2003768.385</v>
      </c>
      <c r="D112" s="48" t="e">
        <f t="shared" si="1"/>
        <v>#REF!</v>
      </c>
      <c r="E112" s="29">
        <f t="shared" ref="E112:E117" si="2">C112/B112*1000</f>
        <v>1567893.8849765258</v>
      </c>
      <c r="F112" s="32"/>
    </row>
    <row r="113" spans="1:8" hidden="1" x14ac:dyDescent="0.25">
      <c r="A113" s="28" t="s">
        <v>20</v>
      </c>
      <c r="B113" s="29">
        <v>2663.34</v>
      </c>
      <c r="C113" s="53">
        <v>3993894.8770000003</v>
      </c>
      <c r="D113" s="48" t="e">
        <f t="shared" si="1"/>
        <v>#REF!</v>
      </c>
      <c r="E113" s="29">
        <f t="shared" si="2"/>
        <v>1499581.3065549273</v>
      </c>
      <c r="G113" s="32"/>
      <c r="H113" s="32"/>
    </row>
    <row r="114" spans="1:8" hidden="1" x14ac:dyDescent="0.25">
      <c r="A114" s="28" t="s">
        <v>21</v>
      </c>
      <c r="B114" s="29">
        <v>5670</v>
      </c>
      <c r="C114" s="49">
        <v>9058530.0429999996</v>
      </c>
      <c r="D114" s="48" t="e">
        <f t="shared" si="1"/>
        <v>#REF!</v>
      </c>
      <c r="E114" s="29">
        <f t="shared" si="2"/>
        <v>1597624.346208113</v>
      </c>
      <c r="F114" s="32"/>
    </row>
    <row r="115" spans="1:8" hidden="1" x14ac:dyDescent="0.25">
      <c r="A115" s="28" t="s">
        <v>22</v>
      </c>
      <c r="B115" s="29">
        <v>3365.88</v>
      </c>
      <c r="C115" s="49">
        <v>5417458.9359999998</v>
      </c>
      <c r="D115" s="48" t="e">
        <f t="shared" si="1"/>
        <v>#REF!</v>
      </c>
      <c r="E115" s="29">
        <f t="shared" si="2"/>
        <v>1609522.3050138447</v>
      </c>
      <c r="F115" s="32"/>
      <c r="G115" s="54"/>
    </row>
    <row r="116" spans="1:8" hidden="1" x14ac:dyDescent="0.25">
      <c r="A116" s="28" t="s">
        <v>23</v>
      </c>
      <c r="B116" s="29">
        <v>2754</v>
      </c>
      <c r="C116" s="49">
        <v>4781328.75</v>
      </c>
      <c r="D116" s="48" t="e">
        <f t="shared" si="1"/>
        <v>#REF!</v>
      </c>
      <c r="E116" s="29">
        <f t="shared" si="2"/>
        <v>1736139.705882353</v>
      </c>
      <c r="F116" s="32"/>
      <c r="G116" s="54"/>
    </row>
    <row r="117" spans="1:8" hidden="1" x14ac:dyDescent="0.25">
      <c r="A117" s="28" t="s">
        <v>24</v>
      </c>
      <c r="B117" s="29">
        <v>3312</v>
      </c>
      <c r="C117" s="49">
        <v>6290995.9419999998</v>
      </c>
      <c r="D117" s="48" t="e">
        <f t="shared" si="1"/>
        <v>#REF!</v>
      </c>
      <c r="E117" s="29">
        <f t="shared" si="2"/>
        <v>1899455.2964975843</v>
      </c>
      <c r="F117" s="32"/>
      <c r="G117" s="54"/>
    </row>
    <row r="118" spans="1:8" hidden="1" x14ac:dyDescent="0.25">
      <c r="A118" s="28"/>
      <c r="B118" s="29"/>
      <c r="C118" s="49">
        <v>0</v>
      </c>
      <c r="D118" s="48" t="e">
        <f t="shared" si="1"/>
        <v>#REF!</v>
      </c>
      <c r="E118" s="29"/>
      <c r="F118" s="32"/>
      <c r="G118" s="54"/>
    </row>
    <row r="119" spans="1:8" hidden="1" x14ac:dyDescent="0.25">
      <c r="A119" s="28">
        <v>2007</v>
      </c>
      <c r="B119" s="29"/>
      <c r="C119" s="49">
        <v>0</v>
      </c>
      <c r="D119" s="48" t="e">
        <f t="shared" si="1"/>
        <v>#REF!</v>
      </c>
      <c r="E119" s="29"/>
      <c r="F119" s="32"/>
      <c r="G119" s="54"/>
    </row>
    <row r="120" spans="1:8" hidden="1" x14ac:dyDescent="0.25">
      <c r="A120" s="28" t="s">
        <v>9</v>
      </c>
      <c r="B120" s="29">
        <v>5023.08</v>
      </c>
      <c r="C120" s="49">
        <v>11251699.199999999</v>
      </c>
      <c r="D120" s="48" t="e">
        <f t="shared" si="1"/>
        <v>#REF!</v>
      </c>
      <c r="E120" s="29">
        <v>2240</v>
      </c>
      <c r="F120" s="32"/>
      <c r="G120" s="54"/>
    </row>
    <row r="121" spans="1:8" hidden="1" x14ac:dyDescent="0.25">
      <c r="A121" s="28" t="s">
        <v>10</v>
      </c>
      <c r="B121" s="45">
        <v>7751.58</v>
      </c>
      <c r="C121" s="49">
        <v>11325058.380000001</v>
      </c>
      <c r="D121" s="48" t="e">
        <f t="shared" si="1"/>
        <v>#REF!</v>
      </c>
      <c r="E121" s="29">
        <v>1461</v>
      </c>
      <c r="F121" s="32"/>
      <c r="G121" s="54"/>
    </row>
    <row r="122" spans="1:8" hidden="1" x14ac:dyDescent="0.25">
      <c r="A122" s="28" t="s">
        <v>11</v>
      </c>
      <c r="B122" s="45">
        <v>1144.92</v>
      </c>
      <c r="C122" s="49">
        <v>2557751.2800000003</v>
      </c>
      <c r="D122" s="48" t="e">
        <f t="shared" si="1"/>
        <v>#REF!</v>
      </c>
      <c r="E122" s="29">
        <v>2234</v>
      </c>
      <c r="F122" s="32"/>
      <c r="G122" s="54"/>
    </row>
    <row r="123" spans="1:8" hidden="1" x14ac:dyDescent="0.25">
      <c r="A123" s="28" t="s">
        <v>12</v>
      </c>
      <c r="B123" s="45">
        <v>1675.08</v>
      </c>
      <c r="C123" s="49">
        <v>4660072.5599999996</v>
      </c>
      <c r="D123" s="48" t="e">
        <f t="shared" si="1"/>
        <v>#REF!</v>
      </c>
      <c r="E123" s="29">
        <v>2782</v>
      </c>
      <c r="F123" s="32"/>
      <c r="G123" s="54"/>
    </row>
    <row r="124" spans="1:8" hidden="1" x14ac:dyDescent="0.25">
      <c r="A124" s="28"/>
      <c r="B124" s="29"/>
      <c r="C124" s="49">
        <v>0</v>
      </c>
      <c r="D124" s="48">
        <f t="shared" si="1"/>
        <v>138.65709281862044</v>
      </c>
      <c r="E124" s="29"/>
      <c r="F124" s="32"/>
      <c r="G124" s="54"/>
    </row>
    <row r="125" spans="1:8" hidden="1" x14ac:dyDescent="0.25">
      <c r="A125" s="18"/>
      <c r="B125" s="14"/>
      <c r="C125" s="14">
        <v>0</v>
      </c>
      <c r="D125" s="48">
        <f t="shared" si="1"/>
        <v>171.60313922793065</v>
      </c>
      <c r="E125" s="20"/>
      <c r="F125" s="32"/>
      <c r="G125" s="54"/>
    </row>
    <row r="126" spans="1:8" hidden="1" x14ac:dyDescent="0.25">
      <c r="A126" s="18"/>
      <c r="B126" s="14"/>
      <c r="C126" s="14">
        <v>0</v>
      </c>
      <c r="D126" s="48">
        <f t="shared" si="1"/>
        <v>138.83647256126397</v>
      </c>
      <c r="E126" s="20"/>
      <c r="F126" s="32"/>
      <c r="G126" s="54"/>
    </row>
    <row r="127" spans="1:8" hidden="1" x14ac:dyDescent="0.25">
      <c r="A127" s="18"/>
      <c r="B127" s="14"/>
      <c r="C127" s="14">
        <v>0</v>
      </c>
      <c r="D127" s="48">
        <f t="shared" si="1"/>
        <v>106.845</v>
      </c>
      <c r="E127" s="20"/>
      <c r="F127" s="32"/>
      <c r="G127" s="54"/>
    </row>
    <row r="128" spans="1:8" hidden="1" x14ac:dyDescent="0.25">
      <c r="A128" s="28"/>
      <c r="B128" s="29"/>
      <c r="C128" s="49">
        <v>0</v>
      </c>
      <c r="D128" s="48">
        <f t="shared" si="1"/>
        <v>97.38</v>
      </c>
      <c r="E128" s="29"/>
      <c r="F128" s="32"/>
      <c r="G128" s="54"/>
    </row>
    <row r="129" spans="1:7" hidden="1" x14ac:dyDescent="0.25">
      <c r="A129" s="28">
        <v>2005</v>
      </c>
      <c r="B129" s="29"/>
      <c r="C129" s="49">
        <v>0</v>
      </c>
      <c r="D129" s="48">
        <f t="shared" si="1"/>
        <v>94.284999999999997</v>
      </c>
      <c r="E129" s="29"/>
      <c r="F129" s="32"/>
      <c r="G129" s="54"/>
    </row>
    <row r="130" spans="1:7" hidden="1" x14ac:dyDescent="0.25">
      <c r="A130" s="28" t="s">
        <v>25</v>
      </c>
      <c r="B130" s="29">
        <v>3402</v>
      </c>
      <c r="C130" s="49">
        <v>7326848.7809999995</v>
      </c>
      <c r="D130" s="48">
        <f t="shared" si="1"/>
        <v>94.18</v>
      </c>
      <c r="E130" s="29">
        <f t="shared" ref="E130:E141" si="3">C130/B130*1000</f>
        <v>2153688.6481481479</v>
      </c>
      <c r="F130" s="32"/>
      <c r="G130" s="54"/>
    </row>
    <row r="131" spans="1:7" hidden="1" x14ac:dyDescent="0.25">
      <c r="A131" s="28" t="s">
        <v>26</v>
      </c>
      <c r="B131" s="29">
        <v>4120.74</v>
      </c>
      <c r="C131" s="49">
        <v>10098799.317</v>
      </c>
      <c r="D131" s="48">
        <f t="shared" si="1"/>
        <v>90.962500000000006</v>
      </c>
      <c r="E131" s="29">
        <f t="shared" si="3"/>
        <v>2450724.7040580092</v>
      </c>
      <c r="F131" s="32"/>
      <c r="G131" s="54"/>
    </row>
    <row r="132" spans="1:7" hidden="1" x14ac:dyDescent="0.25">
      <c r="A132" s="28" t="s">
        <v>27</v>
      </c>
      <c r="B132" s="29">
        <v>2716.92</v>
      </c>
      <c r="C132" s="49">
        <v>7439050</v>
      </c>
      <c r="D132" s="48">
        <f t="shared" si="1"/>
        <v>101.7225</v>
      </c>
      <c r="E132" s="29">
        <f t="shared" si="3"/>
        <v>2738045.2865745034</v>
      </c>
      <c r="F132" s="32"/>
      <c r="G132" s="54"/>
    </row>
    <row r="133" spans="1:7" hidden="1" x14ac:dyDescent="0.25">
      <c r="A133" s="28" t="s">
        <v>13</v>
      </c>
      <c r="B133" s="29">
        <v>1222.74</v>
      </c>
      <c r="C133" s="49">
        <v>2899128.7050000005</v>
      </c>
      <c r="D133" s="48">
        <f t="shared" si="1"/>
        <v>113.43674223157765</v>
      </c>
      <c r="E133" s="29">
        <f t="shared" si="3"/>
        <v>2371009.948967074</v>
      </c>
      <c r="F133" s="32"/>
      <c r="G133" s="54"/>
    </row>
    <row r="134" spans="1:7" hidden="1" x14ac:dyDescent="0.25">
      <c r="A134" s="28" t="s">
        <v>14</v>
      </c>
      <c r="B134" s="29">
        <v>1623.9</v>
      </c>
      <c r="C134" s="49">
        <v>2789608.4210000001</v>
      </c>
      <c r="D134" s="48">
        <f t="shared" si="1"/>
        <v>118.14424223157766</v>
      </c>
      <c r="E134" s="29">
        <f t="shared" si="3"/>
        <v>1717844.9541227908</v>
      </c>
      <c r="F134" s="32"/>
      <c r="G134" s="54"/>
    </row>
    <row r="135" spans="1:7" hidden="1" x14ac:dyDescent="0.25">
      <c r="A135" s="28" t="s">
        <v>18</v>
      </c>
      <c r="B135" s="29">
        <v>749.04</v>
      </c>
      <c r="C135" s="49">
        <v>1304623.5719999999</v>
      </c>
      <c r="D135" s="48">
        <f t="shared" si="1"/>
        <v>122.04674223157767</v>
      </c>
      <c r="E135" s="29">
        <f t="shared" si="3"/>
        <v>1741727.5072092277</v>
      </c>
      <c r="F135" s="32"/>
      <c r="G135" s="54"/>
    </row>
    <row r="136" spans="1:7" hidden="1" x14ac:dyDescent="0.25">
      <c r="A136" s="28" t="s">
        <v>19</v>
      </c>
      <c r="B136" s="29">
        <v>480.42</v>
      </c>
      <c r="C136" s="49">
        <v>758925.58899999992</v>
      </c>
      <c r="D136" s="48">
        <f t="shared" si="1"/>
        <v>117.70174223157767</v>
      </c>
      <c r="E136" s="29">
        <f t="shared" si="3"/>
        <v>1579712.728445943</v>
      </c>
      <c r="F136" s="32"/>
      <c r="G136" s="54"/>
    </row>
    <row r="137" spans="1:7" hidden="1" x14ac:dyDescent="0.25">
      <c r="A137" s="28" t="s">
        <v>20</v>
      </c>
      <c r="B137" s="29">
        <v>760.8</v>
      </c>
      <c r="C137" s="49">
        <v>1615600</v>
      </c>
      <c r="D137" s="48">
        <f t="shared" si="1"/>
        <v>110.41249999999999</v>
      </c>
      <c r="E137" s="29">
        <f t="shared" si="3"/>
        <v>2123554.1535226079</v>
      </c>
      <c r="F137" s="32"/>
      <c r="G137" s="54"/>
    </row>
    <row r="138" spans="1:7" hidden="1" x14ac:dyDescent="0.25">
      <c r="A138" s="28" t="s">
        <v>21</v>
      </c>
      <c r="B138" s="34">
        <f>1044+10.14</f>
        <v>1054.1400000000001</v>
      </c>
      <c r="C138" s="49">
        <v>2144784.1022200002</v>
      </c>
      <c r="D138" s="48">
        <f t="shared" si="1"/>
        <v>105.22333333333334</v>
      </c>
      <c r="E138" s="29">
        <f t="shared" si="3"/>
        <v>2034629.2733602747</v>
      </c>
      <c r="F138" s="32"/>
      <c r="G138" s="54"/>
    </row>
    <row r="139" spans="1:7" hidden="1" x14ac:dyDescent="0.25">
      <c r="A139" s="28" t="s">
        <v>22</v>
      </c>
      <c r="B139" s="34">
        <v>1104.6600000000001</v>
      </c>
      <c r="C139" s="49">
        <v>2290042.2014800003</v>
      </c>
      <c r="D139" s="48">
        <f t="shared" si="1"/>
        <v>123.57261312272082</v>
      </c>
      <c r="E139" s="29">
        <f t="shared" si="3"/>
        <v>2073074.2504299965</v>
      </c>
      <c r="F139" s="32"/>
      <c r="G139" s="54"/>
    </row>
    <row r="140" spans="1:7" hidden="1" x14ac:dyDescent="0.25">
      <c r="A140" s="28" t="s">
        <v>23</v>
      </c>
      <c r="B140" s="34">
        <v>634.67999999999995</v>
      </c>
      <c r="C140" s="49">
        <v>1296931.78192</v>
      </c>
      <c r="D140" s="48">
        <f t="shared" si="1"/>
        <v>143.64574284526915</v>
      </c>
      <c r="E140" s="29">
        <f t="shared" si="3"/>
        <v>2043442.0210499782</v>
      </c>
      <c r="F140" s="32"/>
      <c r="G140" s="54"/>
    </row>
    <row r="141" spans="1:7" hidden="1" x14ac:dyDescent="0.25">
      <c r="A141" s="28" t="s">
        <v>24</v>
      </c>
      <c r="B141" s="34">
        <v>469.92</v>
      </c>
      <c r="C141" s="49">
        <v>1043402.1259999999</v>
      </c>
      <c r="D141" s="48">
        <f t="shared" si="1"/>
        <v>184.18044380683219</v>
      </c>
      <c r="E141" s="29">
        <f t="shared" si="3"/>
        <v>2220382.4608443989</v>
      </c>
      <c r="F141" s="32"/>
      <c r="G141" s="54"/>
    </row>
    <row r="142" spans="1:7" hidden="1" x14ac:dyDescent="0.25">
      <c r="A142" s="28">
        <v>2011</v>
      </c>
      <c r="B142" s="34">
        <v>16150.902999999998</v>
      </c>
      <c r="C142" s="34">
        <v>83251.068120591604</v>
      </c>
      <c r="D142" s="48">
        <v>185.25038969288741</v>
      </c>
      <c r="E142" s="29">
        <v>5154.5766896495888</v>
      </c>
      <c r="F142" s="32"/>
      <c r="G142" s="54"/>
    </row>
    <row r="143" spans="1:7" hidden="1" x14ac:dyDescent="0.25">
      <c r="A143" s="28">
        <v>2012</v>
      </c>
      <c r="B143" s="34">
        <v>22171.891999999996</v>
      </c>
      <c r="C143" s="34">
        <v>90313227.980118245</v>
      </c>
      <c r="D143" s="48">
        <v>173.23199525145097</v>
      </c>
      <c r="E143" s="29">
        <v>4073.3207603626365</v>
      </c>
      <c r="F143" s="32"/>
      <c r="G143" s="54"/>
    </row>
    <row r="144" spans="1:7" hidden="1" x14ac:dyDescent="0.25">
      <c r="A144" s="28">
        <v>2012</v>
      </c>
      <c r="B144" s="34">
        <v>22171.891999999996</v>
      </c>
      <c r="C144" s="34">
        <v>95954.581555332101</v>
      </c>
      <c r="D144" s="48">
        <v>114.21540096939424</v>
      </c>
      <c r="E144" s="29">
        <v>3333.7815084001677</v>
      </c>
      <c r="F144" s="32"/>
      <c r="G144" s="54"/>
    </row>
    <row r="145" spans="1:7" hidden="1" x14ac:dyDescent="0.25">
      <c r="A145" s="28">
        <v>2013</v>
      </c>
      <c r="B145" s="34">
        <v>12915.179999999997</v>
      </c>
      <c r="C145" s="34">
        <v>45560.004367421941</v>
      </c>
      <c r="D145" s="48">
        <v>106.73267749248544</v>
      </c>
      <c r="E145" s="29">
        <v>3654.7551930929931</v>
      </c>
      <c r="F145" s="32"/>
      <c r="G145" s="54"/>
    </row>
    <row r="146" spans="1:7" hidden="1" x14ac:dyDescent="0.25">
      <c r="A146" s="28">
        <v>2008</v>
      </c>
      <c r="B146" s="34"/>
      <c r="C146" s="34">
        <v>2662.3925357500002</v>
      </c>
      <c r="D146" s="55"/>
      <c r="E146" s="29"/>
      <c r="F146" s="32"/>
      <c r="G146" s="54"/>
    </row>
    <row r="147" spans="1:7" hidden="1" x14ac:dyDescent="0.25">
      <c r="A147" s="28" t="s">
        <v>9</v>
      </c>
      <c r="B147" s="34">
        <v>1010.76</v>
      </c>
      <c r="C147" s="34"/>
      <c r="D147" s="55">
        <v>103.49</v>
      </c>
      <c r="E147" s="29">
        <v>2634</v>
      </c>
      <c r="F147" s="32"/>
      <c r="G147" s="54"/>
    </row>
    <row r="148" spans="1:7" hidden="1" x14ac:dyDescent="0.25">
      <c r="A148" s="28"/>
      <c r="B148" s="34"/>
      <c r="C148" s="34">
        <v>845.44721029000004</v>
      </c>
      <c r="D148" s="55"/>
      <c r="E148" s="29"/>
      <c r="F148" s="32"/>
      <c r="G148" s="54"/>
    </row>
    <row r="149" spans="1:7" hidden="1" x14ac:dyDescent="0.25">
      <c r="A149" s="28" t="s">
        <v>10</v>
      </c>
      <c r="B149" s="34">
        <v>313.08</v>
      </c>
      <c r="C149" s="34">
        <v>14639.189312440001</v>
      </c>
      <c r="D149" s="55">
        <v>103.60213741741318</v>
      </c>
      <c r="E149" s="29">
        <v>2700.4190950875177</v>
      </c>
      <c r="F149" s="32"/>
      <c r="G149" s="54"/>
    </row>
    <row r="150" spans="1:7" hidden="1" x14ac:dyDescent="0.25">
      <c r="A150" s="28" t="s">
        <v>11</v>
      </c>
      <c r="B150" s="34">
        <v>4356.0600000000004</v>
      </c>
      <c r="C150" s="34">
        <v>19402.321283410001</v>
      </c>
      <c r="D150" s="55">
        <v>128.77557585362976</v>
      </c>
      <c r="E150" s="29">
        <v>3360.6491445113243</v>
      </c>
      <c r="F150" s="32"/>
      <c r="G150" s="54"/>
    </row>
    <row r="151" spans="1:7" hidden="1" x14ac:dyDescent="0.25">
      <c r="A151" s="28" t="s">
        <v>12</v>
      </c>
      <c r="B151" s="34">
        <v>6857.7</v>
      </c>
      <c r="C151" s="34"/>
      <c r="D151" s="55">
        <v>105.52720488860587</v>
      </c>
      <c r="E151" s="29">
        <v>2829.2753085451386</v>
      </c>
      <c r="F151" s="32"/>
      <c r="G151" s="54"/>
    </row>
    <row r="152" spans="1:7" hidden="1" x14ac:dyDescent="0.25">
      <c r="A152" s="28"/>
      <c r="B152" s="34"/>
      <c r="C152" s="34"/>
      <c r="D152" s="55"/>
      <c r="E152" s="29"/>
      <c r="F152" s="32"/>
      <c r="G152" s="54"/>
    </row>
    <row r="153" spans="1:7" hidden="1" x14ac:dyDescent="0.25">
      <c r="A153" s="28">
        <v>2009</v>
      </c>
      <c r="B153" s="34"/>
      <c r="C153" s="34">
        <v>20809.792758359999</v>
      </c>
      <c r="D153" s="55"/>
      <c r="E153" s="29"/>
      <c r="F153" s="32"/>
      <c r="G153" s="54"/>
    </row>
    <row r="154" spans="1:7" hidden="1" x14ac:dyDescent="0.25">
      <c r="A154" s="28" t="s">
        <v>36</v>
      </c>
      <c r="B154" s="34">
        <v>7692</v>
      </c>
      <c r="C154" s="34">
        <v>4226.496237040009</v>
      </c>
      <c r="D154" s="55">
        <v>99.702346164625226</v>
      </c>
      <c r="E154" s="29">
        <v>2705.3812738377533</v>
      </c>
      <c r="F154" s="32"/>
      <c r="G154" s="54"/>
    </row>
    <row r="155" spans="1:7" hidden="1" x14ac:dyDescent="0.25">
      <c r="A155" s="28" t="s">
        <v>37</v>
      </c>
      <c r="B155" s="34">
        <v>1991.76</v>
      </c>
      <c r="C155" s="34">
        <v>9388.2025557800007</v>
      </c>
      <c r="D155" s="55">
        <v>78.393393368789845</v>
      </c>
      <c r="E155" s="29">
        <v>2121.9907202875888</v>
      </c>
      <c r="F155" s="32"/>
      <c r="G155" s="54"/>
    </row>
    <row r="156" spans="1:7" hidden="1" x14ac:dyDescent="0.25">
      <c r="A156" s="28" t="s">
        <v>38</v>
      </c>
      <c r="B156" s="34">
        <v>2994.27</v>
      </c>
      <c r="C156" s="34">
        <v>7455.0328066349994</v>
      </c>
      <c r="D156" s="55">
        <v>111.41700054227401</v>
      </c>
      <c r="E156" s="29">
        <v>3135.3894457680835</v>
      </c>
      <c r="F156" s="32"/>
      <c r="G156" s="54"/>
    </row>
    <row r="157" spans="1:7" hidden="1" x14ac:dyDescent="0.25">
      <c r="A157" s="28" t="s">
        <v>39</v>
      </c>
      <c r="B157" s="34">
        <v>2216.62</v>
      </c>
      <c r="C157" s="34">
        <v>16021.038837138993</v>
      </c>
      <c r="D157" s="55">
        <v>123.99196138992754</v>
      </c>
      <c r="E157" s="29">
        <v>3363</v>
      </c>
      <c r="F157" s="56"/>
      <c r="G157" s="54"/>
    </row>
    <row r="158" spans="1:7" hidden="1" x14ac:dyDescent="0.25">
      <c r="A158" s="28">
        <v>2014</v>
      </c>
      <c r="B158" s="34">
        <v>14252.25</v>
      </c>
      <c r="C158" s="34">
        <v>81724.77697623377</v>
      </c>
      <c r="D158" s="48">
        <f>AVERAGE(D269:D272)</f>
        <v>161.36082253689756</v>
      </c>
      <c r="E158" s="29">
        <f>AVERAGE(E269:E272)</f>
        <v>5460.1766747952897</v>
      </c>
      <c r="F158" s="56"/>
      <c r="G158" s="54"/>
    </row>
    <row r="159" spans="1:7" hidden="1" x14ac:dyDescent="0.25">
      <c r="A159" s="28">
        <v>2010</v>
      </c>
      <c r="B159" s="34"/>
      <c r="C159" s="34"/>
      <c r="D159" s="48"/>
      <c r="E159" s="29"/>
      <c r="F159" s="56"/>
      <c r="G159" s="54"/>
    </row>
    <row r="160" spans="1:7" hidden="1" x14ac:dyDescent="0.25">
      <c r="A160" s="28" t="s">
        <v>36</v>
      </c>
      <c r="B160" s="34">
        <v>1045.6399999999999</v>
      </c>
      <c r="C160" s="34">
        <v>17614.049535852399</v>
      </c>
      <c r="D160" s="57">
        <v>104.13952424623892</v>
      </c>
      <c r="E160" s="58">
        <v>104.13952424623892</v>
      </c>
      <c r="F160" s="59"/>
      <c r="G160" s="54"/>
    </row>
    <row r="161" spans="1:7" hidden="1" x14ac:dyDescent="0.25">
      <c r="A161" s="28" t="s">
        <v>37</v>
      </c>
      <c r="B161" s="34"/>
      <c r="C161" s="34">
        <v>6149.2008982438001</v>
      </c>
      <c r="D161" s="57">
        <v>92.580183759404278</v>
      </c>
      <c r="E161" s="58">
        <v>92.580183759404278</v>
      </c>
      <c r="F161" s="32"/>
      <c r="G161" s="54"/>
    </row>
    <row r="162" spans="1:7" hidden="1" x14ac:dyDescent="0.25">
      <c r="A162" s="28" t="s">
        <v>38</v>
      </c>
      <c r="B162" s="34"/>
      <c r="C162" s="34">
        <v>34367.098597531498</v>
      </c>
      <c r="D162" s="57">
        <v>78.233899791056544</v>
      </c>
      <c r="E162" s="58">
        <v>78.233899791056544</v>
      </c>
      <c r="F162" s="32"/>
      <c r="G162" s="54"/>
    </row>
    <row r="163" spans="1:7" hidden="1" x14ac:dyDescent="0.25">
      <c r="A163" s="28" t="s">
        <v>39</v>
      </c>
      <c r="B163" s="34">
        <v>329.64</v>
      </c>
      <c r="C163" s="34">
        <v>28912.950066223799</v>
      </c>
      <c r="D163" s="57" t="e">
        <v>#VALUE!</v>
      </c>
      <c r="E163" s="58" t="e">
        <v>#VALUE!</v>
      </c>
      <c r="F163" s="32"/>
      <c r="G163" s="54"/>
    </row>
    <row r="164" spans="1:7" hidden="1" x14ac:dyDescent="0.25">
      <c r="A164" s="28" t="s">
        <v>26</v>
      </c>
      <c r="B164" s="34">
        <v>334.88</v>
      </c>
      <c r="C164" s="34">
        <v>17614.049535852399</v>
      </c>
      <c r="D164" s="57" t="e">
        <v>#VALUE!</v>
      </c>
      <c r="E164" s="58" t="e">
        <v>#VALUE!</v>
      </c>
      <c r="F164" s="32"/>
      <c r="G164" s="54"/>
    </row>
    <row r="165" spans="1:7" hidden="1" x14ac:dyDescent="0.25">
      <c r="A165" s="28" t="s">
        <v>27</v>
      </c>
      <c r="B165" s="34">
        <v>524.34</v>
      </c>
      <c r="C165" s="34">
        <v>6149.2008982438001</v>
      </c>
      <c r="D165" s="57" t="e">
        <v>#VALUE!</v>
      </c>
      <c r="E165" s="58" t="e">
        <v>#VALUE!</v>
      </c>
      <c r="F165" s="32"/>
      <c r="G165" s="54"/>
    </row>
    <row r="166" spans="1:7" hidden="1" x14ac:dyDescent="0.25">
      <c r="A166" s="28" t="s">
        <v>13</v>
      </c>
      <c r="B166" s="34">
        <v>394.38</v>
      </c>
      <c r="C166" s="34">
        <v>34367.098597531498</v>
      </c>
      <c r="D166" s="57" t="e">
        <v>#REF!</v>
      </c>
      <c r="E166" s="58" t="e">
        <v>#REF!</v>
      </c>
      <c r="F166" s="32"/>
      <c r="G166" s="54"/>
    </row>
    <row r="167" spans="1:7" hidden="1" x14ac:dyDescent="0.25">
      <c r="A167" s="28" t="s">
        <v>14</v>
      </c>
      <c r="B167" s="34">
        <v>69.06</v>
      </c>
      <c r="C167" s="34">
        <v>28912.950066223799</v>
      </c>
      <c r="D167" s="57" t="e">
        <v>#REF!</v>
      </c>
      <c r="E167" s="58" t="e">
        <v>#REF!</v>
      </c>
      <c r="F167" s="32"/>
      <c r="G167" s="54"/>
    </row>
    <row r="168" spans="1:7" hidden="1" x14ac:dyDescent="0.25">
      <c r="A168" s="28" t="s">
        <v>18</v>
      </c>
      <c r="B168" s="34">
        <v>19.2</v>
      </c>
      <c r="C168" s="34">
        <v>17614.049535852399</v>
      </c>
      <c r="D168" s="57" t="e">
        <v>#REF!</v>
      </c>
      <c r="E168" s="58" t="e">
        <v>#REF!</v>
      </c>
      <c r="F168" s="32"/>
      <c r="G168" s="54"/>
    </row>
    <row r="169" spans="1:7" hidden="1" x14ac:dyDescent="0.25">
      <c r="A169" s="28" t="s">
        <v>19</v>
      </c>
      <c r="B169" s="34">
        <v>252</v>
      </c>
      <c r="C169" s="34">
        <v>6149.2008982438001</v>
      </c>
      <c r="D169" s="57">
        <v>47.023333333333333</v>
      </c>
      <c r="E169" s="58">
        <v>47.023333333333333</v>
      </c>
      <c r="F169" s="32"/>
      <c r="G169" s="54"/>
    </row>
    <row r="170" spans="1:7" hidden="1" x14ac:dyDescent="0.25">
      <c r="A170" s="28" t="s">
        <v>20</v>
      </c>
      <c r="B170" s="34">
        <v>2914.86</v>
      </c>
      <c r="C170" s="34">
        <v>34367.098597531498</v>
      </c>
      <c r="D170" s="57">
        <v>0</v>
      </c>
      <c r="E170" s="58">
        <v>0</v>
      </c>
      <c r="F170" s="32"/>
      <c r="G170" s="54"/>
    </row>
    <row r="171" spans="1:7" hidden="1" x14ac:dyDescent="0.25">
      <c r="A171" s="28" t="s">
        <v>21</v>
      </c>
      <c r="B171" s="34">
        <v>2778.36</v>
      </c>
      <c r="C171" s="34">
        <v>28912.950066223799</v>
      </c>
      <c r="D171" s="57">
        <v>0</v>
      </c>
      <c r="E171" s="58">
        <v>0</v>
      </c>
      <c r="F171" s="32"/>
      <c r="G171" s="54"/>
    </row>
    <row r="172" spans="1:7" hidden="1" x14ac:dyDescent="0.25">
      <c r="A172" s="28" t="s">
        <v>22</v>
      </c>
      <c r="B172" s="34">
        <v>2628</v>
      </c>
      <c r="C172" s="34">
        <v>17614.049535852399</v>
      </c>
      <c r="D172" s="57">
        <v>0</v>
      </c>
      <c r="E172" s="58">
        <v>0</v>
      </c>
      <c r="F172" s="32"/>
      <c r="G172" s="54"/>
    </row>
    <row r="173" spans="1:7" hidden="1" x14ac:dyDescent="0.25">
      <c r="A173" s="28" t="s">
        <v>23</v>
      </c>
      <c r="B173" s="34">
        <v>3747.18</v>
      </c>
      <c r="C173" s="34">
        <v>6149.2008982438001</v>
      </c>
      <c r="D173" s="57" t="e">
        <v>#REF!</v>
      </c>
      <c r="E173" s="58" t="e">
        <v>#REF!</v>
      </c>
      <c r="F173" s="32"/>
      <c r="G173" s="54"/>
    </row>
    <row r="174" spans="1:7" hidden="1" x14ac:dyDescent="0.25">
      <c r="A174" s="28" t="s">
        <v>24</v>
      </c>
      <c r="B174" s="34">
        <v>2918.22</v>
      </c>
      <c r="C174" s="34">
        <v>34367.098597531498</v>
      </c>
      <c r="D174" s="57" t="e">
        <v>#REF!</v>
      </c>
      <c r="E174" s="58" t="e">
        <v>#REF!</v>
      </c>
      <c r="F174" s="32"/>
      <c r="G174" s="54"/>
    </row>
    <row r="175" spans="1:7" hidden="1" x14ac:dyDescent="0.25">
      <c r="A175" s="28"/>
      <c r="B175" s="34"/>
      <c r="C175" s="34">
        <v>28912.950066223799</v>
      </c>
      <c r="D175" s="57" t="e">
        <v>#REF!</v>
      </c>
      <c r="E175" s="58" t="e">
        <v>#REF!</v>
      </c>
      <c r="F175" s="32"/>
      <c r="G175" s="54"/>
    </row>
    <row r="176" spans="1:7" hidden="1" x14ac:dyDescent="0.25">
      <c r="A176" s="28">
        <v>2007</v>
      </c>
      <c r="B176" s="34"/>
      <c r="C176" s="34">
        <v>17614.049535852399</v>
      </c>
      <c r="D176" s="57" t="e">
        <v>#REF!</v>
      </c>
      <c r="E176" s="58" t="e">
        <v>#REF!</v>
      </c>
      <c r="F176" s="32"/>
      <c r="G176" s="54"/>
    </row>
    <row r="177" spans="1:7" hidden="1" x14ac:dyDescent="0.25">
      <c r="A177" s="28" t="s">
        <v>25</v>
      </c>
      <c r="B177" s="34">
        <v>2702.88</v>
      </c>
      <c r="C177" s="34">
        <v>6149.2008982438001</v>
      </c>
      <c r="D177" s="57" t="e">
        <v>#REF!</v>
      </c>
      <c r="E177" s="58" t="e">
        <v>#REF!</v>
      </c>
      <c r="F177" s="32"/>
      <c r="G177" s="54"/>
    </row>
    <row r="178" spans="1:7" hidden="1" x14ac:dyDescent="0.25">
      <c r="A178" s="28" t="s">
        <v>26</v>
      </c>
      <c r="B178" s="34">
        <v>1159.3800000000001</v>
      </c>
      <c r="C178" s="34">
        <v>34367.098597531498</v>
      </c>
      <c r="D178" s="57" t="e">
        <v>#REF!</v>
      </c>
      <c r="E178" s="58" t="e">
        <v>#REF!</v>
      </c>
      <c r="F178" s="32"/>
      <c r="G178" s="54"/>
    </row>
    <row r="179" spans="1:7" hidden="1" x14ac:dyDescent="0.25">
      <c r="A179" s="28" t="s">
        <v>27</v>
      </c>
      <c r="B179" s="34">
        <v>1160.82</v>
      </c>
      <c r="C179" s="34">
        <v>28912.950066223799</v>
      </c>
      <c r="D179" s="57" t="e">
        <v>#REF!</v>
      </c>
      <c r="E179" s="58" t="e">
        <v>#REF!</v>
      </c>
      <c r="F179" s="32"/>
      <c r="G179" s="54"/>
    </row>
    <row r="180" spans="1:7" hidden="1" x14ac:dyDescent="0.25">
      <c r="A180" s="28" t="s">
        <v>13</v>
      </c>
      <c r="B180" s="34">
        <v>5096.76</v>
      </c>
      <c r="C180" s="34">
        <v>17614.049535852399</v>
      </c>
      <c r="D180" s="57" t="e">
        <v>#REF!</v>
      </c>
      <c r="E180" s="58" t="e">
        <v>#REF!</v>
      </c>
      <c r="F180" s="32"/>
      <c r="G180" s="54"/>
    </row>
    <row r="181" spans="1:7" hidden="1" x14ac:dyDescent="0.25">
      <c r="A181" s="28" t="s">
        <v>14</v>
      </c>
      <c r="B181" s="34">
        <v>324</v>
      </c>
      <c r="C181" s="34">
        <v>6149.2008982438001</v>
      </c>
      <c r="D181" s="57" t="e">
        <v>#REF!</v>
      </c>
      <c r="E181" s="58" t="e">
        <v>#REF!</v>
      </c>
      <c r="F181" s="32"/>
      <c r="G181" s="54"/>
    </row>
    <row r="182" spans="1:7" hidden="1" x14ac:dyDescent="0.25">
      <c r="A182" s="28" t="s">
        <v>18</v>
      </c>
      <c r="B182" s="34">
        <v>2330.8200000000002</v>
      </c>
      <c r="C182" s="34">
        <v>34367.098597531498</v>
      </c>
      <c r="D182" s="57" t="e">
        <v>#REF!</v>
      </c>
      <c r="E182" s="58" t="e">
        <v>#REF!</v>
      </c>
      <c r="F182" s="32"/>
      <c r="G182" s="54"/>
    </row>
    <row r="183" spans="1:7" hidden="1" x14ac:dyDescent="0.25">
      <c r="A183" s="28" t="s">
        <v>19</v>
      </c>
      <c r="B183" s="34">
        <v>290.94</v>
      </c>
      <c r="C183" s="34">
        <v>28912.950066223799</v>
      </c>
      <c r="D183" s="57" t="e">
        <v>#REF!</v>
      </c>
      <c r="E183" s="58" t="e">
        <v>#REF!</v>
      </c>
      <c r="F183" s="32"/>
      <c r="G183" s="54"/>
    </row>
    <row r="184" spans="1:7" hidden="1" x14ac:dyDescent="0.25">
      <c r="A184" s="28" t="s">
        <v>20</v>
      </c>
      <c r="B184" s="58">
        <v>349.5</v>
      </c>
      <c r="C184" s="58">
        <v>17614.049535852399</v>
      </c>
      <c r="D184" s="57">
        <v>0</v>
      </c>
      <c r="E184" s="58">
        <v>1</v>
      </c>
      <c r="F184" s="32"/>
      <c r="G184" s="54"/>
    </row>
    <row r="185" spans="1:7" hidden="1" x14ac:dyDescent="0.25">
      <c r="A185" s="28" t="s">
        <v>21</v>
      </c>
      <c r="B185" s="58">
        <v>645.6</v>
      </c>
      <c r="C185" s="58">
        <v>6149.2008982438001</v>
      </c>
      <c r="D185" s="57" t="e">
        <v>#REF!</v>
      </c>
      <c r="E185" s="58" t="e">
        <v>#REF!</v>
      </c>
      <c r="F185" s="32"/>
      <c r="G185" s="54"/>
    </row>
    <row r="186" spans="1:7" hidden="1" x14ac:dyDescent="0.25">
      <c r="A186" s="28" t="s">
        <v>22</v>
      </c>
      <c r="B186" s="58">
        <v>981.4</v>
      </c>
      <c r="C186" s="58">
        <v>34367.098597531498</v>
      </c>
      <c r="D186" s="57" t="e">
        <v>#REF!</v>
      </c>
      <c r="E186" s="58" t="e">
        <v>#REF!</v>
      </c>
      <c r="F186" s="32"/>
      <c r="G186" s="54"/>
    </row>
    <row r="187" spans="1:7" hidden="1" x14ac:dyDescent="0.25">
      <c r="A187" s="28" t="s">
        <v>23</v>
      </c>
      <c r="B187" s="58">
        <v>1090.98</v>
      </c>
      <c r="C187" s="58">
        <v>28912.950066223799</v>
      </c>
      <c r="D187" s="57" t="e">
        <v>#REF!</v>
      </c>
      <c r="E187" s="58" t="e">
        <v>#REF!</v>
      </c>
      <c r="F187" s="32"/>
      <c r="G187" s="54"/>
    </row>
    <row r="188" spans="1:7" hidden="1" x14ac:dyDescent="0.25">
      <c r="A188" s="28" t="s">
        <v>24</v>
      </c>
      <c r="B188" s="58">
        <v>806.58</v>
      </c>
      <c r="C188" s="58">
        <v>17614.049535852399</v>
      </c>
      <c r="D188" s="57" t="e">
        <v>#REF!</v>
      </c>
      <c r="E188" s="58" t="e">
        <v>#REF!</v>
      </c>
      <c r="F188" s="32"/>
      <c r="G188" s="54"/>
    </row>
    <row r="189" spans="1:7" hidden="1" x14ac:dyDescent="0.25">
      <c r="A189" s="28" t="s">
        <v>37</v>
      </c>
      <c r="B189" s="58">
        <v>288.06</v>
      </c>
      <c r="C189" s="58">
        <v>6149.2008982438001</v>
      </c>
      <c r="D189" s="60">
        <v>72.765000000000001</v>
      </c>
      <c r="E189" s="58">
        <v>72.765000000000001</v>
      </c>
      <c r="F189" s="59"/>
      <c r="G189" s="54"/>
    </row>
    <row r="190" spans="1:7" hidden="1" x14ac:dyDescent="0.25">
      <c r="A190" s="28" t="s">
        <v>38</v>
      </c>
      <c r="B190" s="58">
        <v>5351.4</v>
      </c>
      <c r="C190" s="58">
        <v>34367.098597531498</v>
      </c>
      <c r="D190" s="60">
        <v>173.10333333333332</v>
      </c>
      <c r="E190" s="58">
        <v>173.10333333333332</v>
      </c>
      <c r="F190" s="59"/>
      <c r="G190" s="54"/>
    </row>
    <row r="191" spans="1:7" hidden="1" x14ac:dyDescent="0.25">
      <c r="A191" s="28" t="s">
        <v>39</v>
      </c>
      <c r="B191" s="58">
        <v>8712.66</v>
      </c>
      <c r="C191" s="58">
        <v>28912.950066223799</v>
      </c>
      <c r="D191" s="60">
        <v>170.10294512252798</v>
      </c>
      <c r="E191" s="58">
        <v>170.10294512252798</v>
      </c>
      <c r="F191" s="59"/>
      <c r="G191" s="54"/>
    </row>
    <row r="192" spans="1:7" hidden="1" x14ac:dyDescent="0.25">
      <c r="A192" s="28"/>
      <c r="B192" s="34"/>
      <c r="C192" s="34"/>
      <c r="D192" s="48"/>
      <c r="E192" s="29"/>
      <c r="F192" s="32"/>
      <c r="G192" s="54"/>
    </row>
    <row r="193" spans="1:7" hidden="1" x14ac:dyDescent="0.25">
      <c r="A193" s="28">
        <v>2008</v>
      </c>
      <c r="B193" s="34"/>
      <c r="C193" s="34"/>
      <c r="D193" s="48"/>
      <c r="E193" s="29"/>
      <c r="F193" s="32"/>
      <c r="G193" s="54"/>
    </row>
    <row r="194" spans="1:7" hidden="1" x14ac:dyDescent="0.25">
      <c r="A194" s="28" t="s">
        <v>25</v>
      </c>
      <c r="B194" s="34">
        <v>416.4</v>
      </c>
      <c r="C194" s="34">
        <v>1128.4506237000001</v>
      </c>
      <c r="D194" s="48">
        <v>107.57</v>
      </c>
      <c r="E194" s="29">
        <v>107.57</v>
      </c>
      <c r="F194" s="32"/>
      <c r="G194" s="54"/>
    </row>
    <row r="195" spans="1:7" hidden="1" x14ac:dyDescent="0.25">
      <c r="A195" s="28" t="s">
        <v>26</v>
      </c>
      <c r="B195" s="34">
        <v>476.6</v>
      </c>
      <c r="C195" s="34">
        <v>1294.4048279199999</v>
      </c>
      <c r="D195" s="48">
        <v>106.12</v>
      </c>
      <c r="E195" s="29">
        <v>106.12</v>
      </c>
      <c r="F195" s="32"/>
    </row>
    <row r="196" spans="1:7" hidden="1" x14ac:dyDescent="0.25">
      <c r="A196" s="28" t="s">
        <v>27</v>
      </c>
      <c r="B196" s="34">
        <v>117.76</v>
      </c>
      <c r="C196" s="34">
        <v>239.53708413000001</v>
      </c>
      <c r="D196" s="48">
        <v>78.45</v>
      </c>
      <c r="E196" s="29">
        <v>78.45</v>
      </c>
      <c r="F196" s="32"/>
      <c r="G196" s="54"/>
    </row>
    <row r="197" spans="1:7" hidden="1" x14ac:dyDescent="0.25">
      <c r="A197" s="28" t="s">
        <v>13</v>
      </c>
      <c r="B197" s="34">
        <v>17.760000000000002</v>
      </c>
      <c r="C197" s="34">
        <v>39.070643580000002</v>
      </c>
      <c r="D197" s="48">
        <v>85</v>
      </c>
      <c r="E197" s="29">
        <v>85</v>
      </c>
      <c r="F197" s="32"/>
      <c r="G197" s="54"/>
    </row>
    <row r="198" spans="1:7" hidden="1" x14ac:dyDescent="0.25">
      <c r="A198" s="28" t="s">
        <v>14</v>
      </c>
      <c r="B198" s="34">
        <v>243.78</v>
      </c>
      <c r="C198" s="34">
        <v>681.01696787000003</v>
      </c>
      <c r="D198" s="48">
        <v>107.15</v>
      </c>
      <c r="E198" s="29">
        <v>107.15</v>
      </c>
      <c r="F198" s="32"/>
      <c r="G198" s="54"/>
    </row>
    <row r="199" spans="1:7" hidden="1" x14ac:dyDescent="0.25">
      <c r="A199" s="28" t="s">
        <v>18</v>
      </c>
      <c r="B199" s="34">
        <v>51.54</v>
      </c>
      <c r="C199" s="34">
        <v>125.35959884</v>
      </c>
      <c r="D199" s="48">
        <v>93.25</v>
      </c>
      <c r="E199" s="29">
        <v>93.25</v>
      </c>
      <c r="F199" s="32"/>
      <c r="G199" s="54"/>
    </row>
    <row r="200" spans="1:7" hidden="1" x14ac:dyDescent="0.25">
      <c r="A200" s="28" t="s">
        <v>19</v>
      </c>
      <c r="B200" s="34">
        <v>396</v>
      </c>
      <c r="C200" s="34">
        <v>1260.9619429500001</v>
      </c>
      <c r="D200" s="48">
        <v>121.49</v>
      </c>
      <c r="E200" s="29">
        <v>121.49</v>
      </c>
      <c r="F200" s="32"/>
      <c r="G200" s="54"/>
    </row>
    <row r="201" spans="1:7" hidden="1" x14ac:dyDescent="0.25">
      <c r="A201" s="28" t="s">
        <v>20</v>
      </c>
      <c r="B201" s="34">
        <v>2374.86</v>
      </c>
      <c r="C201" s="34">
        <v>8173.0611187225604</v>
      </c>
      <c r="D201" s="48">
        <v>131.85696892631063</v>
      </c>
      <c r="E201" s="29">
        <v>131.85696892631063</v>
      </c>
      <c r="F201" s="32"/>
      <c r="G201" s="54"/>
    </row>
    <row r="202" spans="1:7" hidden="1" x14ac:dyDescent="0.25">
      <c r="A202" s="28" t="s">
        <v>21</v>
      </c>
      <c r="B202" s="34">
        <v>1585.2</v>
      </c>
      <c r="C202" s="34">
        <v>5205.1662507700003</v>
      </c>
      <c r="D202" s="48">
        <v>125.98</v>
      </c>
      <c r="E202" s="29">
        <v>125.98</v>
      </c>
      <c r="F202" s="32"/>
      <c r="G202" s="54"/>
    </row>
    <row r="203" spans="1:7" hidden="1" x14ac:dyDescent="0.25">
      <c r="A203" s="28" t="s">
        <v>22</v>
      </c>
      <c r="B203" s="34">
        <v>2682</v>
      </c>
      <c r="C203" s="34">
        <v>7722.3640180399998</v>
      </c>
      <c r="D203" s="48">
        <v>108.86</v>
      </c>
      <c r="E203" s="29">
        <v>108.86</v>
      </c>
      <c r="F203" s="32"/>
      <c r="G203" s="54"/>
    </row>
    <row r="204" spans="1:7" hidden="1" x14ac:dyDescent="0.25">
      <c r="A204" s="28" t="s">
        <v>23</v>
      </c>
      <c r="B204" s="34">
        <v>2022.84</v>
      </c>
      <c r="C204" s="34">
        <v>5662.3900187099998</v>
      </c>
      <c r="D204" s="48">
        <v>104.11</v>
      </c>
      <c r="E204" s="29">
        <v>104.11</v>
      </c>
      <c r="F204" s="32"/>
      <c r="G204" s="54"/>
    </row>
    <row r="205" spans="1:7" hidden="1" x14ac:dyDescent="0.25">
      <c r="A205" s="28" t="s">
        <v>24</v>
      </c>
      <c r="B205" s="34">
        <v>2152.86</v>
      </c>
      <c r="C205" s="34">
        <v>6017.5672466599999</v>
      </c>
      <c r="D205" s="48">
        <v>102.7</v>
      </c>
      <c r="E205" s="29">
        <v>102.7</v>
      </c>
      <c r="G205" s="54"/>
    </row>
    <row r="206" spans="1:7" hidden="1" x14ac:dyDescent="0.25">
      <c r="A206" s="28">
        <v>2011</v>
      </c>
      <c r="B206" s="34"/>
      <c r="C206" s="34"/>
      <c r="D206" s="48"/>
      <c r="E206" s="29"/>
      <c r="G206" s="54"/>
    </row>
    <row r="207" spans="1:7" hidden="1" x14ac:dyDescent="0.25">
      <c r="A207" s="28" t="s">
        <v>36</v>
      </c>
      <c r="B207" s="34">
        <v>3947.6499999999996</v>
      </c>
      <c r="C207" s="34">
        <v>16392.890550644301</v>
      </c>
      <c r="D207" s="48">
        <v>163.90783936816248</v>
      </c>
      <c r="E207" s="29">
        <v>163.90783936816248</v>
      </c>
      <c r="F207" s="61"/>
      <c r="G207" s="54"/>
    </row>
    <row r="208" spans="1:7" hidden="1" x14ac:dyDescent="0.25">
      <c r="A208" s="28" t="s">
        <v>37</v>
      </c>
      <c r="B208" s="34">
        <v>1369.44</v>
      </c>
      <c r="C208" s="34">
        <v>5985.7806244391468</v>
      </c>
      <c r="D208" s="48">
        <v>164.32938916764496</v>
      </c>
      <c r="E208" s="29">
        <v>164.32938916764496</v>
      </c>
      <c r="F208" s="61"/>
      <c r="G208" s="54"/>
    </row>
    <row r="209" spans="1:8" hidden="1" x14ac:dyDescent="0.25">
      <c r="A209" s="28" t="s">
        <v>38</v>
      </c>
      <c r="B209" s="34">
        <v>5529.18</v>
      </c>
      <c r="C209" s="34">
        <v>30319.070530488214</v>
      </c>
      <c r="D209" s="48">
        <v>224.3041028846892</v>
      </c>
      <c r="E209" s="29">
        <v>224.3041028846892</v>
      </c>
      <c r="F209" s="61"/>
      <c r="G209" s="54"/>
    </row>
    <row r="210" spans="1:8" hidden="1" x14ac:dyDescent="0.25">
      <c r="A210" s="28" t="s">
        <v>39</v>
      </c>
      <c r="B210" s="34">
        <v>5304.6329999999989</v>
      </c>
      <c r="C210" s="34">
        <v>21853.5645</v>
      </c>
      <c r="D210" s="40">
        <v>188.46022735105305</v>
      </c>
      <c r="E210" s="29">
        <v>188.46022735105305</v>
      </c>
      <c r="F210" s="61"/>
      <c r="G210" s="54"/>
    </row>
    <row r="211" spans="1:8" hidden="1" x14ac:dyDescent="0.25">
      <c r="A211" s="28">
        <v>2014</v>
      </c>
      <c r="B211" s="34">
        <v>14252</v>
      </c>
      <c r="C211" s="53">
        <v>81724.800000000003</v>
      </c>
      <c r="D211" s="44">
        <v>161.4</v>
      </c>
      <c r="E211" s="44">
        <v>5460.2</v>
      </c>
      <c r="F211" s="61"/>
      <c r="G211" s="54"/>
    </row>
    <row r="212" spans="1:8" hidden="1" x14ac:dyDescent="0.25">
      <c r="A212" s="28">
        <v>2015</v>
      </c>
      <c r="B212" s="34">
        <v>14032.915999999997</v>
      </c>
      <c r="C212" s="34">
        <v>61179.897019597425</v>
      </c>
      <c r="D212" s="44">
        <f>(D275+D290+D291)/3</f>
        <v>115.83426160241663</v>
      </c>
      <c r="E212" s="44">
        <f>(E275+E290+E291)/3</f>
        <v>3913.72755782595</v>
      </c>
      <c r="F212" s="61"/>
      <c r="G212" s="54"/>
    </row>
    <row r="213" spans="1:8" hidden="1" x14ac:dyDescent="0.25">
      <c r="A213" s="28">
        <v>2016</v>
      </c>
      <c r="B213" s="34">
        <f>B295+B310+B311+B312</f>
        <v>15441.103000000006</v>
      </c>
      <c r="C213" s="34">
        <f>C295+C310+C311+C312</f>
        <v>69668.773585999996</v>
      </c>
      <c r="D213" s="44">
        <f>(D295+D310+D311+D312)/4</f>
        <v>102.68733110214859</v>
      </c>
      <c r="E213" s="44">
        <f>(E295+E310+E311+E312)/4</f>
        <v>3535.2909643896428</v>
      </c>
      <c r="F213" s="61"/>
      <c r="G213" s="54"/>
    </row>
    <row r="214" spans="1:8" hidden="1" x14ac:dyDescent="0.25">
      <c r="A214" s="28">
        <v>2016</v>
      </c>
      <c r="B214" s="34"/>
      <c r="C214" s="51"/>
      <c r="D214" s="30"/>
      <c r="E214" s="44"/>
      <c r="F214" s="61"/>
      <c r="G214" s="54"/>
    </row>
    <row r="215" spans="1:8" hidden="1" x14ac:dyDescent="0.25">
      <c r="A215" s="28">
        <v>2016</v>
      </c>
      <c r="B215" s="34">
        <v>1799.4300000000003</v>
      </c>
      <c r="C215" s="62">
        <v>7416.8903678849301</v>
      </c>
      <c r="D215" s="63">
        <v>134.45449527049593</v>
      </c>
      <c r="E215" s="63">
        <v>4121.7998854553562</v>
      </c>
      <c r="G215" s="54"/>
    </row>
    <row r="216" spans="1:8" hidden="1" x14ac:dyDescent="0.25">
      <c r="A216" s="28">
        <v>2016</v>
      </c>
      <c r="B216" s="34" t="s">
        <v>30</v>
      </c>
      <c r="C216" s="51"/>
      <c r="D216" s="63" t="s">
        <v>30</v>
      </c>
      <c r="E216" s="63" t="s">
        <v>30</v>
      </c>
      <c r="F216" s="32"/>
      <c r="G216" s="54"/>
    </row>
    <row r="217" spans="1:8" hidden="1" x14ac:dyDescent="0.25">
      <c r="A217" s="28">
        <v>2016</v>
      </c>
      <c r="B217" s="34">
        <v>10982.3</v>
      </c>
      <c r="C217" s="62">
        <v>52584.934467380699</v>
      </c>
      <c r="D217" s="63">
        <v>148.18495554567235</v>
      </c>
      <c r="E217" s="63">
        <v>4788.1531616674702</v>
      </c>
      <c r="F217" s="32"/>
      <c r="G217" s="64"/>
    </row>
    <row r="218" spans="1:8" hidden="1" x14ac:dyDescent="0.25">
      <c r="A218" s="28">
        <v>2016</v>
      </c>
      <c r="B218" s="34">
        <v>9390.1619999999966</v>
      </c>
      <c r="C218" s="62">
        <v>38249.141817768301</v>
      </c>
      <c r="D218" s="63">
        <v>122.78121704963989</v>
      </c>
      <c r="E218" s="63">
        <v>4073.3207603626365</v>
      </c>
      <c r="F218" s="32"/>
      <c r="G218" s="54"/>
    </row>
    <row r="219" spans="1:8" hidden="1" x14ac:dyDescent="0.25">
      <c r="A219" s="28">
        <v>2016</v>
      </c>
      <c r="B219" s="65">
        <v>1939.98</v>
      </c>
      <c r="C219" s="66">
        <v>4873.0617429900003</v>
      </c>
      <c r="D219" s="67">
        <v>92.34</v>
      </c>
      <c r="E219" s="68">
        <v>2512</v>
      </c>
      <c r="G219" s="54"/>
    </row>
    <row r="220" spans="1:8" hidden="1" x14ac:dyDescent="0.25">
      <c r="A220" s="28">
        <v>2016</v>
      </c>
      <c r="B220" s="65">
        <v>1101.42</v>
      </c>
      <c r="C220" s="66">
        <v>2522.5288238100002</v>
      </c>
      <c r="D220" s="67">
        <v>84.63</v>
      </c>
      <c r="E220" s="68">
        <v>2290</v>
      </c>
      <c r="G220" s="54"/>
    </row>
    <row r="221" spans="1:8" hidden="1" x14ac:dyDescent="0.25">
      <c r="A221" s="28">
        <v>2016</v>
      </c>
      <c r="B221" s="65">
        <v>710.34</v>
      </c>
      <c r="C221" s="66">
        <v>1299.2843146099999</v>
      </c>
      <c r="D221" s="67">
        <v>67.58</v>
      </c>
      <c r="E221" s="68">
        <v>1829</v>
      </c>
      <c r="G221" s="54"/>
    </row>
    <row r="222" spans="1:8" hidden="1" x14ac:dyDescent="0.25">
      <c r="A222" s="28">
        <v>2016</v>
      </c>
      <c r="B222" s="65">
        <v>180</v>
      </c>
      <c r="C222" s="66">
        <v>404.68309862000001</v>
      </c>
      <c r="D222" s="67">
        <v>82.93</v>
      </c>
      <c r="E222" s="68">
        <v>2248</v>
      </c>
      <c r="G222" s="54"/>
    </row>
    <row r="223" spans="1:8" hidden="1" x14ac:dyDescent="0.25">
      <c r="A223" s="28">
        <v>2016</v>
      </c>
      <c r="B223" s="65">
        <f>480.06+273.06</f>
        <v>753.12</v>
      </c>
      <c r="C223" s="66">
        <f>1350.77925532+405.25881758</f>
        <v>1756.0380728999999</v>
      </c>
      <c r="D223" s="67">
        <v>85.95</v>
      </c>
      <c r="E223" s="68">
        <v>2332</v>
      </c>
      <c r="F223" s="32"/>
      <c r="G223" s="54"/>
    </row>
    <row r="224" spans="1:8" hidden="1" x14ac:dyDescent="0.25">
      <c r="A224" s="28">
        <v>2016</v>
      </c>
      <c r="B224" s="65">
        <v>882.03</v>
      </c>
      <c r="C224" s="66">
        <v>3031.76027918</v>
      </c>
      <c r="D224" s="67">
        <v>126.69</v>
      </c>
      <c r="E224" s="68">
        <v>3437</v>
      </c>
      <c r="F224" s="59"/>
      <c r="G224" s="54"/>
      <c r="H224" s="69"/>
    </row>
    <row r="225" spans="1:11" hidden="1" x14ac:dyDescent="0.25">
      <c r="A225" s="28">
        <v>2016</v>
      </c>
      <c r="B225" s="65">
        <v>1359.12</v>
      </c>
      <c r="C225" s="66">
        <v>4600.4042036999999</v>
      </c>
      <c r="D225" s="67">
        <v>124.74828991001024</v>
      </c>
      <c r="E225" s="70">
        <v>3423</v>
      </c>
      <c r="F225" s="59"/>
      <c r="G225" s="54"/>
      <c r="H225" s="32"/>
    </row>
    <row r="226" spans="1:11" hidden="1" x14ac:dyDescent="0.25">
      <c r="A226" s="28">
        <v>2016</v>
      </c>
      <c r="B226" s="65">
        <v>695.68</v>
      </c>
      <c r="C226" s="66">
        <v>2422.7425625199999</v>
      </c>
      <c r="D226" s="67">
        <v>128.35</v>
      </c>
      <c r="E226" s="70">
        <v>3482</v>
      </c>
      <c r="F226" s="59"/>
      <c r="G226" s="54"/>
    </row>
    <row r="227" spans="1:11" hidden="1" x14ac:dyDescent="0.25">
      <c r="A227" s="28">
        <v>2016</v>
      </c>
      <c r="B227" s="65">
        <v>820.98</v>
      </c>
      <c r="C227" s="66">
        <v>2756.0378955699998</v>
      </c>
      <c r="D227" s="67">
        <v>123.75</v>
      </c>
      <c r="E227" s="70">
        <v>3357</v>
      </c>
      <c r="F227" s="71"/>
      <c r="G227" s="62"/>
    </row>
    <row r="228" spans="1:11" hidden="1" x14ac:dyDescent="0.25">
      <c r="A228" s="28">
        <v>2016</v>
      </c>
      <c r="B228" s="65">
        <v>699.96</v>
      </c>
      <c r="C228" s="66">
        <v>2276.2523485450001</v>
      </c>
      <c r="D228" s="67">
        <v>119.87588416978262</v>
      </c>
      <c r="E228" s="70">
        <v>3251.97489648694</v>
      </c>
      <c r="F228" s="71"/>
      <c r="G228" s="54"/>
    </row>
    <row r="229" spans="1:11" hidden="1" x14ac:dyDescent="0.25">
      <c r="A229" s="28">
        <v>2016</v>
      </c>
      <c r="B229" s="34" t="s">
        <v>30</v>
      </c>
      <c r="C229" s="34" t="s">
        <v>30</v>
      </c>
      <c r="D229" s="53" t="s">
        <v>30</v>
      </c>
      <c r="E229" s="53" t="s">
        <v>30</v>
      </c>
      <c r="F229" s="71"/>
      <c r="G229" s="54"/>
    </row>
    <row r="230" spans="1:11" hidden="1" x14ac:dyDescent="0.25">
      <c r="A230" s="28">
        <v>2016</v>
      </c>
      <c r="B230" s="34">
        <f>B283+B284+B285</f>
        <v>10982.3</v>
      </c>
      <c r="C230" s="53">
        <v>52584.934467380699</v>
      </c>
      <c r="D230" s="72">
        <f>AVERAGE(D283:D285)</f>
        <v>148.18495554567235</v>
      </c>
      <c r="E230" s="53">
        <f>AVERAGE(E283:E285)</f>
        <v>4788.1531616674702</v>
      </c>
      <c r="F230" s="71"/>
      <c r="G230" s="54"/>
    </row>
    <row r="231" spans="1:11" hidden="1" x14ac:dyDescent="0.25">
      <c r="A231" s="28">
        <v>2016</v>
      </c>
      <c r="B231" s="34">
        <f>B286+B287+B288</f>
        <v>9390.1619999999966</v>
      </c>
      <c r="C231" s="53">
        <v>38249.141817768301</v>
      </c>
      <c r="D231" s="72">
        <f>AVERAGE(D286:D288)</f>
        <v>122.78121704963989</v>
      </c>
      <c r="E231" s="53">
        <f>AVERAGE(E286:E288)</f>
        <v>4073.3207603626365</v>
      </c>
      <c r="F231" s="71"/>
      <c r="G231" s="54"/>
    </row>
    <row r="232" spans="1:11" hidden="1" x14ac:dyDescent="0.25">
      <c r="A232" s="28">
        <v>2016</v>
      </c>
      <c r="B232" s="34"/>
      <c r="C232" s="51"/>
      <c r="D232" s="72"/>
      <c r="E232" s="53"/>
      <c r="F232" s="71"/>
      <c r="G232" s="54"/>
    </row>
    <row r="233" spans="1:11" hidden="1" x14ac:dyDescent="0.25">
      <c r="A233" s="28">
        <v>2016</v>
      </c>
      <c r="B233" s="34"/>
      <c r="C233" s="51"/>
      <c r="D233" s="72"/>
      <c r="E233" s="53"/>
      <c r="F233" s="71"/>
      <c r="G233" s="54"/>
    </row>
    <row r="234" spans="1:11" hidden="1" x14ac:dyDescent="0.25">
      <c r="A234" s="28">
        <v>2016</v>
      </c>
      <c r="B234" s="34">
        <f>B297+B298+B299</f>
        <v>4386.2699999999977</v>
      </c>
      <c r="C234" s="34">
        <f>C297+C298+C299</f>
        <v>12911.088595329011</v>
      </c>
      <c r="D234" s="73">
        <v>82.108177520566144</v>
      </c>
      <c r="E234" s="73">
        <v>2891.500613204802</v>
      </c>
      <c r="F234" s="71"/>
      <c r="G234" s="54"/>
    </row>
    <row r="235" spans="1:11" hidden="1" x14ac:dyDescent="0.25">
      <c r="A235" s="28">
        <v>2016</v>
      </c>
      <c r="B235" s="65"/>
      <c r="C235" s="63">
        <f>-D235</f>
        <v>0</v>
      </c>
      <c r="D235" s="67"/>
      <c r="E235" s="70"/>
      <c r="F235" s="71"/>
      <c r="G235" s="54"/>
    </row>
    <row r="236" spans="1:11" hidden="1" x14ac:dyDescent="0.25">
      <c r="A236" s="28">
        <v>2016</v>
      </c>
      <c r="B236" s="65">
        <v>428.42</v>
      </c>
      <c r="C236" s="63">
        <v>15424.863252081201</v>
      </c>
      <c r="D236" s="67">
        <v>110.20802146050394</v>
      </c>
      <c r="E236" s="70">
        <v>2989.7065757901128</v>
      </c>
      <c r="F236" s="71"/>
      <c r="G236" s="54"/>
    </row>
    <row r="237" spans="1:11" hidden="1" x14ac:dyDescent="0.25">
      <c r="A237" s="28">
        <v>2016</v>
      </c>
      <c r="B237" s="65">
        <v>219.48</v>
      </c>
      <c r="C237" s="63">
        <v>18622.823436547202</v>
      </c>
      <c r="D237" s="74">
        <v>113.03885190504316</v>
      </c>
      <c r="E237" s="70">
        <v>3065.7532937761998</v>
      </c>
      <c r="F237" s="71"/>
      <c r="G237" s="54"/>
    </row>
    <row r="238" spans="1:11" hidden="1" x14ac:dyDescent="0.25">
      <c r="A238" s="28">
        <v>2016</v>
      </c>
      <c r="B238" s="65">
        <v>397.74</v>
      </c>
      <c r="C238" s="66">
        <v>961.7565816</v>
      </c>
      <c r="D238" s="74">
        <v>89.171699373169631</v>
      </c>
      <c r="E238" s="70">
        <v>2418.0534560265501</v>
      </c>
      <c r="F238" s="71"/>
      <c r="G238" s="75"/>
      <c r="H238" s="76"/>
      <c r="I238" s="76"/>
    </row>
    <row r="239" spans="1:11" ht="18.75" hidden="1" x14ac:dyDescent="0.3">
      <c r="A239" s="28">
        <v>2016</v>
      </c>
      <c r="B239" s="65">
        <v>280.56</v>
      </c>
      <c r="C239" s="66">
        <v>574.87576160000003</v>
      </c>
      <c r="D239" s="74">
        <v>75.53</v>
      </c>
      <c r="E239" s="70">
        <v>2049.0285899999999</v>
      </c>
      <c r="F239" s="71"/>
      <c r="G239" s="77"/>
      <c r="H239" s="78"/>
      <c r="I239" s="79"/>
      <c r="J239" s="80"/>
      <c r="K239" s="80"/>
    </row>
    <row r="240" spans="1:11" ht="18.75" hidden="1" x14ac:dyDescent="0.3">
      <c r="A240" s="28">
        <v>2016</v>
      </c>
      <c r="B240" s="65">
        <v>7.5</v>
      </c>
      <c r="C240" s="66">
        <v>1.4294199000000001</v>
      </c>
      <c r="D240" s="74">
        <v>70</v>
      </c>
      <c r="E240" s="70">
        <v>1905.8932</v>
      </c>
      <c r="F240" s="71"/>
      <c r="G240" s="77"/>
      <c r="H240" s="78"/>
      <c r="I240" s="79"/>
      <c r="J240" s="80"/>
      <c r="K240" s="80"/>
    </row>
    <row r="241" spans="1:11" ht="18.75" hidden="1" x14ac:dyDescent="0.3">
      <c r="A241" s="28">
        <v>2016</v>
      </c>
      <c r="B241" s="34" t="s">
        <v>30</v>
      </c>
      <c r="C241" s="53" t="s">
        <v>30</v>
      </c>
      <c r="D241" s="53" t="s">
        <v>31</v>
      </c>
      <c r="E241" s="53" t="s">
        <v>30</v>
      </c>
      <c r="F241" s="71"/>
      <c r="G241" s="77"/>
      <c r="H241" s="78"/>
      <c r="I241" s="81"/>
      <c r="J241" s="80"/>
      <c r="K241" s="80"/>
    </row>
    <row r="242" spans="1:11" ht="18.75" hidden="1" x14ac:dyDescent="0.3">
      <c r="A242" s="28">
        <v>2016</v>
      </c>
      <c r="B242" s="34">
        <v>2323.1999999999998</v>
      </c>
      <c r="C242" s="53">
        <v>10964.682215999999</v>
      </c>
      <c r="D242" s="35">
        <v>175.33</v>
      </c>
      <c r="E242" s="53">
        <v>3865</v>
      </c>
      <c r="F242" s="71"/>
      <c r="G242" s="77"/>
      <c r="H242" s="78"/>
      <c r="I242" s="79"/>
      <c r="J242" s="80"/>
      <c r="K242" s="80"/>
    </row>
    <row r="243" spans="1:11" ht="18.75" hidden="1" x14ac:dyDescent="0.3">
      <c r="A243" s="28">
        <v>2016</v>
      </c>
      <c r="B243" s="34">
        <v>2236.1999999999998</v>
      </c>
      <c r="C243" s="73">
        <v>8312.0550000000003</v>
      </c>
      <c r="D243" s="53">
        <v>168.6</v>
      </c>
      <c r="E243" s="53">
        <v>3717</v>
      </c>
      <c r="F243" s="71"/>
      <c r="G243" s="77"/>
      <c r="H243" s="78"/>
      <c r="I243" s="79"/>
      <c r="J243" s="80"/>
      <c r="K243" s="80"/>
    </row>
    <row r="244" spans="1:11" ht="18.75" hidden="1" x14ac:dyDescent="0.3">
      <c r="A244" s="28">
        <v>2016</v>
      </c>
      <c r="B244" s="34">
        <v>792</v>
      </c>
      <c r="C244" s="73">
        <v>3062.16</v>
      </c>
      <c r="D244" s="73">
        <v>175.38</v>
      </c>
      <c r="E244" s="44">
        <v>3866</v>
      </c>
      <c r="F244" s="61"/>
      <c r="G244" s="77"/>
      <c r="H244" s="78"/>
      <c r="I244" s="79"/>
      <c r="J244" s="80"/>
      <c r="K244" s="80"/>
    </row>
    <row r="245" spans="1:11" ht="18.75" hidden="1" x14ac:dyDescent="0.3">
      <c r="A245" s="28">
        <v>2016</v>
      </c>
      <c r="B245" s="20"/>
      <c r="C245" s="82"/>
      <c r="D245" s="83"/>
      <c r="E245" s="82"/>
      <c r="G245" s="77"/>
      <c r="H245" s="78"/>
      <c r="I245" s="79"/>
      <c r="J245" s="80"/>
      <c r="K245" s="80"/>
    </row>
    <row r="246" spans="1:11" hidden="1" x14ac:dyDescent="0.25">
      <c r="A246" s="28">
        <v>2016</v>
      </c>
      <c r="B246" s="84">
        <v>2355.66</v>
      </c>
      <c r="C246" s="68">
        <v>11015.664214799999</v>
      </c>
      <c r="D246" s="73">
        <v>172.36429999999999</v>
      </c>
      <c r="E246" s="44">
        <v>4676.25</v>
      </c>
    </row>
    <row r="247" spans="1:11" ht="18.75" hidden="1" x14ac:dyDescent="0.3">
      <c r="A247" s="28">
        <v>2016</v>
      </c>
      <c r="B247" s="34">
        <v>3720.78</v>
      </c>
      <c r="C247" s="68">
        <v>16501.102206060001</v>
      </c>
      <c r="D247" s="73">
        <v>172.3645353675839</v>
      </c>
      <c r="E247" s="44">
        <v>4434.8502749584759</v>
      </c>
      <c r="G247" s="77"/>
      <c r="H247" s="78"/>
      <c r="I247" s="79"/>
      <c r="J247" s="80"/>
      <c r="K247" s="80"/>
    </row>
    <row r="248" spans="1:11" ht="18.75" hidden="1" x14ac:dyDescent="0.3">
      <c r="A248" s="28">
        <v>2016</v>
      </c>
      <c r="B248" s="34">
        <v>2636.22</v>
      </c>
      <c r="C248" s="53">
        <v>1185.63908317</v>
      </c>
      <c r="D248" s="73">
        <v>165.58</v>
      </c>
      <c r="E248" s="44">
        <v>4497.4966999999997</v>
      </c>
      <c r="G248" s="85"/>
      <c r="H248" s="78"/>
      <c r="I248" s="79"/>
      <c r="J248" s="80"/>
      <c r="K248" s="80"/>
    </row>
    <row r="249" spans="1:11" ht="18.75" hidden="1" x14ac:dyDescent="0.3">
      <c r="A249" s="28">
        <v>2016</v>
      </c>
      <c r="B249" s="34">
        <v>2636.22</v>
      </c>
      <c r="C249" s="68">
        <v>1185.735437</v>
      </c>
      <c r="D249" s="73">
        <v>165.58</v>
      </c>
      <c r="E249" s="44">
        <v>4497.8621999999996</v>
      </c>
      <c r="G249" s="85"/>
      <c r="H249" s="78"/>
      <c r="I249" s="79"/>
      <c r="J249" s="80"/>
      <c r="K249" s="80"/>
    </row>
    <row r="250" spans="1:11" ht="18.75" hidden="1" x14ac:dyDescent="0.3">
      <c r="A250" s="28">
        <v>2016</v>
      </c>
      <c r="B250" s="86">
        <v>0</v>
      </c>
      <c r="C250" s="63">
        <v>0</v>
      </c>
      <c r="D250" s="63">
        <v>0</v>
      </c>
      <c r="E250" s="63">
        <v>0</v>
      </c>
      <c r="G250" s="85"/>
      <c r="H250" s="78"/>
      <c r="I250" s="79"/>
      <c r="J250" s="80"/>
      <c r="K250" s="80"/>
    </row>
    <row r="251" spans="1:11" ht="18.75" hidden="1" x14ac:dyDescent="0.3">
      <c r="A251" s="28">
        <v>2016</v>
      </c>
      <c r="B251" s="86">
        <f>SUM(B304:B305)</f>
        <v>3577.46</v>
      </c>
      <c r="C251" s="86">
        <f>SUM(C304:C305)</f>
        <v>14835.399753968992</v>
      </c>
      <c r="D251" s="63">
        <f>AVERAGE(D304:D305)</f>
        <v>127.30727209024684</v>
      </c>
      <c r="E251" s="63">
        <f>AVERAGE(E304:E305)</f>
        <v>4311.6801451535875</v>
      </c>
      <c r="G251" s="85"/>
      <c r="H251" s="78"/>
      <c r="I251" s="79"/>
      <c r="J251" s="80"/>
      <c r="K251" s="80"/>
    </row>
    <row r="252" spans="1:11" ht="18.75" hidden="1" x14ac:dyDescent="0.3">
      <c r="A252" s="28">
        <v>2016</v>
      </c>
      <c r="B252" s="86">
        <f>B306+B307+B308</f>
        <v>4951.45</v>
      </c>
      <c r="C252" s="86">
        <f>C306+C307+C308</f>
        <v>17813.516018123941</v>
      </c>
      <c r="D252" s="63">
        <f>AVERAGE(D306:D308)</f>
        <v>110.78258286664332</v>
      </c>
      <c r="E252" s="63">
        <f>AVERAGE(E306:E308)</f>
        <v>3761.0848209205892</v>
      </c>
      <c r="G252" s="85"/>
      <c r="H252" s="78"/>
      <c r="I252" s="79"/>
      <c r="J252" s="80"/>
      <c r="K252" s="80"/>
    </row>
    <row r="253" spans="1:11" ht="18.75" hidden="1" x14ac:dyDescent="0.3">
      <c r="A253" s="28">
        <v>2016</v>
      </c>
      <c r="B253" s="34"/>
      <c r="C253" s="68"/>
      <c r="D253" s="73"/>
      <c r="E253" s="44"/>
      <c r="G253" s="85"/>
      <c r="H253" s="78"/>
      <c r="I253" s="79"/>
      <c r="J253" s="80"/>
      <c r="K253" s="80"/>
    </row>
    <row r="254" spans="1:11" ht="18.75" hidden="1" x14ac:dyDescent="0.3">
      <c r="A254" s="28">
        <v>2016</v>
      </c>
      <c r="B254" s="34"/>
      <c r="C254" s="68"/>
      <c r="D254" s="73"/>
      <c r="E254" s="44"/>
      <c r="G254" s="85"/>
      <c r="H254" s="78"/>
      <c r="I254" s="79"/>
      <c r="J254" s="80"/>
      <c r="K254" s="80"/>
    </row>
    <row r="255" spans="1:11" ht="18.75" hidden="1" x14ac:dyDescent="0.3">
      <c r="A255" s="28">
        <v>2016</v>
      </c>
      <c r="B255" s="84">
        <v>1327.33</v>
      </c>
      <c r="C255" s="73">
        <v>6320.1226615162996</v>
      </c>
      <c r="D255" s="73">
        <v>175.12195666367435</v>
      </c>
      <c r="E255" s="44">
        <v>4761.5</v>
      </c>
      <c r="G255" s="85"/>
      <c r="H255" s="78"/>
      <c r="I255" s="79"/>
      <c r="J255" s="80"/>
      <c r="K255" s="80"/>
    </row>
    <row r="256" spans="1:11" ht="18.75" hidden="1" x14ac:dyDescent="0.3">
      <c r="A256" s="28">
        <v>2016</v>
      </c>
      <c r="B256" s="84">
        <v>1516.56</v>
      </c>
      <c r="C256" s="73">
        <v>5466.5337</v>
      </c>
      <c r="D256" s="73">
        <v>163.50035115728835</v>
      </c>
      <c r="E256" s="44">
        <v>4451.0020000000004</v>
      </c>
      <c r="G256" s="85"/>
      <c r="H256" s="78"/>
      <c r="I256" s="79"/>
      <c r="J256" s="80"/>
      <c r="K256" s="80"/>
    </row>
    <row r="257" spans="1:11" ht="18.75" hidden="1" x14ac:dyDescent="0.3">
      <c r="A257" s="28">
        <v>2016</v>
      </c>
      <c r="B257" s="84">
        <v>1103.76</v>
      </c>
      <c r="C257" s="73">
        <v>4606.2341891280003</v>
      </c>
      <c r="D257" s="73">
        <v>153.10121028352469</v>
      </c>
      <c r="E257" s="44">
        <v>4173.2207990215265</v>
      </c>
      <c r="G257" s="85"/>
      <c r="H257" s="78"/>
      <c r="I257" s="79"/>
      <c r="J257" s="80"/>
      <c r="K257" s="80"/>
    </row>
    <row r="258" spans="1:11" ht="18.75" hidden="1" x14ac:dyDescent="0.3">
      <c r="A258" s="28">
        <v>2016</v>
      </c>
      <c r="B258" s="84">
        <v>1073.94</v>
      </c>
      <c r="C258" s="73">
        <v>4632.8988127993998</v>
      </c>
      <c r="D258" s="73">
        <v>158.1174523908939</v>
      </c>
      <c r="E258" s="44">
        <v>4313.9270469480598</v>
      </c>
      <c r="G258" s="85"/>
      <c r="H258" s="78"/>
      <c r="I258" s="79"/>
      <c r="J258" s="80"/>
      <c r="K258" s="80"/>
    </row>
    <row r="259" spans="1:11" ht="18.75" hidden="1" x14ac:dyDescent="0.3">
      <c r="A259" s="28">
        <v>2016</v>
      </c>
      <c r="B259" s="87">
        <v>216.96</v>
      </c>
      <c r="C259" s="88">
        <v>993.25170050739996</v>
      </c>
      <c r="D259" s="73">
        <v>167.55451541170891</v>
      </c>
      <c r="E259" s="44">
        <v>4578.0406549935469</v>
      </c>
      <c r="G259" s="85"/>
      <c r="H259" s="78"/>
      <c r="I259" s="79"/>
      <c r="J259" s="80"/>
      <c r="K259" s="80"/>
    </row>
    <row r="260" spans="1:11" ht="18.75" hidden="1" x14ac:dyDescent="0.3">
      <c r="A260" s="28">
        <v>2016</v>
      </c>
      <c r="B260" s="87">
        <v>78.540000000000006</v>
      </c>
      <c r="C260" s="88">
        <v>359.630111132347</v>
      </c>
      <c r="D260" s="73">
        <v>167.31619970033205</v>
      </c>
      <c r="E260" s="44">
        <v>4578.9420821536423</v>
      </c>
      <c r="G260" s="85"/>
      <c r="H260" s="78"/>
      <c r="I260" s="79"/>
      <c r="J260" s="80"/>
      <c r="K260" s="80"/>
    </row>
    <row r="261" spans="1:11" ht="18.75" hidden="1" x14ac:dyDescent="0.3">
      <c r="A261" s="28">
        <v>2016</v>
      </c>
      <c r="B261" s="86">
        <v>1228.56</v>
      </c>
      <c r="C261" s="89">
        <v>7678.09</v>
      </c>
      <c r="D261" s="63">
        <v>227.07</v>
      </c>
      <c r="E261" s="90">
        <v>6250</v>
      </c>
      <c r="G261" s="85"/>
      <c r="H261" s="78"/>
      <c r="I261" s="79"/>
      <c r="J261" s="80"/>
      <c r="K261" s="80"/>
    </row>
    <row r="262" spans="1:11" ht="18.75" hidden="1" x14ac:dyDescent="0.3">
      <c r="A262" s="28">
        <v>2016</v>
      </c>
      <c r="B262" s="86">
        <v>1229</v>
      </c>
      <c r="C262" s="89">
        <f>B262*E262/1000</f>
        <v>7638.9562604882149</v>
      </c>
      <c r="D262" s="63">
        <f>(D261+D263)/2</f>
        <v>224.3041028846892</v>
      </c>
      <c r="E262" s="63">
        <f>(E261+E263)/2</f>
        <v>6215.5868677690924</v>
      </c>
      <c r="G262" s="85"/>
      <c r="H262" s="78"/>
      <c r="I262" s="79"/>
      <c r="J262" s="80"/>
      <c r="K262" s="80"/>
    </row>
    <row r="263" spans="1:11" ht="18.75" hidden="1" x14ac:dyDescent="0.3">
      <c r="A263" s="28">
        <v>2016</v>
      </c>
      <c r="B263" s="86">
        <v>3071.62</v>
      </c>
      <c r="C263" s="89">
        <v>15002.02427</v>
      </c>
      <c r="D263" s="63">
        <v>221.53820576937841</v>
      </c>
      <c r="E263" s="90">
        <v>6181.1737355381838</v>
      </c>
      <c r="G263" s="85"/>
      <c r="H263" s="78"/>
      <c r="I263" s="79"/>
      <c r="J263" s="80"/>
      <c r="K263" s="80"/>
    </row>
    <row r="264" spans="1:11" ht="18.75" hidden="1" x14ac:dyDescent="0.3">
      <c r="A264" s="28">
        <v>2016</v>
      </c>
      <c r="B264" s="86">
        <v>1723.8530000000001</v>
      </c>
      <c r="C264" s="89">
        <v>8397.2429100000008</v>
      </c>
      <c r="D264" s="63">
        <v>220.95444581322755</v>
      </c>
      <c r="E264" s="90">
        <v>6235.3725028855533</v>
      </c>
      <c r="G264" s="85"/>
      <c r="I264" s="79"/>
      <c r="J264" s="80"/>
      <c r="K264" s="80"/>
    </row>
    <row r="265" spans="1:11" hidden="1" x14ac:dyDescent="0.25">
      <c r="A265" s="28">
        <v>2016</v>
      </c>
      <c r="B265" s="86">
        <v>2397.7199999999993</v>
      </c>
      <c r="C265" s="63">
        <v>8829.6410899999992</v>
      </c>
      <c r="D265" s="63">
        <v>167.03629244805782</v>
      </c>
      <c r="E265" s="63">
        <v>4840.5561631768087</v>
      </c>
      <c r="G265" s="4">
        <f>AVERAGE(E261:E279)</f>
        <v>5077.983797378788</v>
      </c>
      <c r="I265" s="79"/>
      <c r="J265" s="80"/>
      <c r="K265" s="80"/>
    </row>
    <row r="266" spans="1:11" hidden="1" x14ac:dyDescent="0.25">
      <c r="A266" s="28">
        <v>2016</v>
      </c>
      <c r="B266" s="86">
        <v>1183.0599999999995</v>
      </c>
      <c r="C266" s="63">
        <v>4626.6805000000004</v>
      </c>
      <c r="D266" s="63">
        <v>177.38994379187372</v>
      </c>
      <c r="E266" s="90">
        <v>5275.5984233086456</v>
      </c>
      <c r="G266" s="4">
        <v>5548.23</v>
      </c>
      <c r="I266" s="79"/>
      <c r="J266" s="80"/>
      <c r="K266" s="80"/>
    </row>
    <row r="267" spans="1:11" hidden="1" x14ac:dyDescent="0.25">
      <c r="A267" s="28">
        <v>2017</v>
      </c>
      <c r="B267" s="91">
        <f>B317+B331+B332+B333</f>
        <v>12874.817999999999</v>
      </c>
      <c r="C267" s="34">
        <f>C317+C331+C332+C333</f>
        <v>58531.159163000004</v>
      </c>
      <c r="D267" s="63">
        <f>(D317+D331+D332+D333)/4</f>
        <v>105.1772270669622</v>
      </c>
      <c r="E267" s="90">
        <f>(E317+E331+E332+E333)/4</f>
        <v>3992.1071506833769</v>
      </c>
      <c r="I267" s="79"/>
      <c r="J267" s="80"/>
      <c r="K267" s="80"/>
    </row>
    <row r="268" spans="1:11" hidden="1" x14ac:dyDescent="0.25">
      <c r="A268" s="28">
        <v>2014</v>
      </c>
      <c r="B268" s="91"/>
      <c r="C268" s="63"/>
      <c r="D268" s="92"/>
      <c r="E268" s="93"/>
      <c r="I268" s="79"/>
      <c r="J268" s="80"/>
      <c r="K268" s="80"/>
    </row>
    <row r="269" spans="1:11" hidden="1" x14ac:dyDescent="0.25">
      <c r="A269" s="94" t="s">
        <v>36</v>
      </c>
      <c r="B269" s="86">
        <v>1352.2600000000002</v>
      </c>
      <c r="C269" s="91">
        <v>4071.9039292337698</v>
      </c>
      <c r="D269" s="95">
        <v>88.069563063269172</v>
      </c>
      <c r="E269" s="86">
        <v>2996.0336142823949</v>
      </c>
      <c r="I269" s="79"/>
      <c r="J269" s="80"/>
      <c r="K269" s="80"/>
    </row>
    <row r="270" spans="1:11" hidden="1" x14ac:dyDescent="0.25">
      <c r="A270" s="94" t="s">
        <v>37</v>
      </c>
      <c r="B270" s="86">
        <v>1094.4000000000001</v>
      </c>
      <c r="C270" s="86">
        <v>7386.3173690000003</v>
      </c>
      <c r="D270" s="95">
        <v>199.7645620698394</v>
      </c>
      <c r="E270" s="86">
        <v>6749.1935023757305</v>
      </c>
      <c r="I270" s="79"/>
      <c r="J270" s="80"/>
      <c r="K270" s="80"/>
    </row>
    <row r="271" spans="1:11" ht="18.75" hidden="1" x14ac:dyDescent="0.25">
      <c r="A271" s="94" t="s">
        <v>60</v>
      </c>
      <c r="B271" s="86">
        <v>4935.75</v>
      </c>
      <c r="C271" s="91">
        <v>31479.065070999997</v>
      </c>
      <c r="D271" s="95">
        <v>190.61054998028462</v>
      </c>
      <c r="E271" s="86">
        <v>6443.6391814787885</v>
      </c>
      <c r="I271" s="79"/>
      <c r="J271" s="80"/>
      <c r="K271" s="80"/>
    </row>
    <row r="272" spans="1:11" ht="19.5" hidden="1" x14ac:dyDescent="0.3">
      <c r="A272" s="94" t="s">
        <v>61</v>
      </c>
      <c r="B272" s="96">
        <v>6869.84</v>
      </c>
      <c r="C272" s="63">
        <v>38787.490607</v>
      </c>
      <c r="D272" s="92">
        <v>166.99861503419706</v>
      </c>
      <c r="E272" s="93">
        <v>5651.8404010442473</v>
      </c>
      <c r="G272" s="97"/>
      <c r="H272" s="78"/>
      <c r="I272" s="79"/>
      <c r="J272" s="80"/>
      <c r="K272" s="80"/>
    </row>
    <row r="273" spans="1:11" ht="18.75" hidden="1" x14ac:dyDescent="0.3">
      <c r="A273" s="28"/>
      <c r="B273" s="96"/>
      <c r="C273" s="63"/>
      <c r="D273" s="92"/>
      <c r="E273" s="93"/>
      <c r="G273" s="97"/>
      <c r="H273" s="78"/>
      <c r="I273" s="79"/>
      <c r="J273" s="80"/>
      <c r="K273" s="80"/>
    </row>
    <row r="274" spans="1:11" ht="18.75" hidden="1" x14ac:dyDescent="0.3">
      <c r="A274" s="28">
        <v>2015</v>
      </c>
      <c r="B274" s="96"/>
      <c r="C274" s="63"/>
      <c r="D274" s="92"/>
      <c r="E274" s="93"/>
      <c r="G274" s="97"/>
      <c r="H274" s="78"/>
      <c r="I274" s="79"/>
      <c r="J274" s="80"/>
      <c r="K274" s="80"/>
    </row>
    <row r="275" spans="1:11" ht="19.5" hidden="1" x14ac:dyDescent="0.3">
      <c r="A275" s="94" t="s">
        <v>62</v>
      </c>
      <c r="B275" s="96">
        <v>983.93000000000029</v>
      </c>
      <c r="C275" s="86">
        <v>3569.7816430000003</v>
      </c>
      <c r="D275" s="92">
        <f>AVERAGE(D336:D338)</f>
        <v>87.612029229267591</v>
      </c>
      <c r="E275" s="90">
        <v>2973.2557617729267</v>
      </c>
      <c r="G275" s="97"/>
      <c r="H275" s="78"/>
      <c r="I275" s="79"/>
      <c r="J275" s="80"/>
      <c r="K275" s="80"/>
    </row>
    <row r="276" spans="1:11" ht="18.75" hidden="1" x14ac:dyDescent="0.3">
      <c r="A276" s="94">
        <v>2012</v>
      </c>
      <c r="B276" s="86"/>
      <c r="C276" s="63"/>
      <c r="D276" s="92"/>
      <c r="E276" s="93"/>
      <c r="G276" s="97"/>
      <c r="H276" s="78"/>
      <c r="I276" s="79"/>
      <c r="J276" s="80"/>
      <c r="K276" s="80"/>
    </row>
    <row r="277" spans="1:11" ht="18.75" hidden="1" x14ac:dyDescent="0.3">
      <c r="A277" s="94" t="s">
        <v>48</v>
      </c>
      <c r="B277" s="86">
        <v>814.02000000000044</v>
      </c>
      <c r="C277" s="63">
        <v>1699.30694497784</v>
      </c>
      <c r="D277" s="92">
        <v>174.05458839957788</v>
      </c>
      <c r="E277" s="93">
        <v>5278.9291053066836</v>
      </c>
      <c r="G277" s="85"/>
      <c r="H277" s="78"/>
      <c r="I277" s="79"/>
      <c r="J277" s="80"/>
      <c r="K277" s="80"/>
    </row>
    <row r="278" spans="1:11" ht="18.75" hidden="1" x14ac:dyDescent="0.3">
      <c r="A278" s="94" t="s">
        <v>49</v>
      </c>
      <c r="B278" s="86">
        <v>492.52999999999884</v>
      </c>
      <c r="C278" s="63">
        <v>1792.2651044839999</v>
      </c>
      <c r="D278" s="92">
        <v>111.94693541939128</v>
      </c>
      <c r="E278" s="93">
        <v>3450.159269441147</v>
      </c>
      <c r="G278" s="97"/>
      <c r="H278" s="78"/>
      <c r="I278" s="79"/>
      <c r="J278" s="80"/>
      <c r="K278" s="80"/>
    </row>
    <row r="279" spans="1:11" ht="18.75" hidden="1" x14ac:dyDescent="0.3">
      <c r="A279" s="94" t="s">
        <v>50</v>
      </c>
      <c r="B279" s="86"/>
      <c r="C279" s="63"/>
      <c r="D279" s="98">
        <v>117.36196199251863</v>
      </c>
      <c r="E279" s="93">
        <v>3636.3112816182388</v>
      </c>
      <c r="G279" s="85"/>
      <c r="H279" s="78"/>
      <c r="I279" s="79"/>
      <c r="J279" s="80"/>
      <c r="K279" s="80"/>
    </row>
    <row r="280" spans="1:11" ht="18.75" hidden="1" x14ac:dyDescent="0.3">
      <c r="A280" s="94" t="s">
        <v>40</v>
      </c>
      <c r="B280" s="86">
        <v>0</v>
      </c>
      <c r="C280" s="63">
        <v>0</v>
      </c>
      <c r="D280" s="92">
        <v>0</v>
      </c>
      <c r="E280" s="92">
        <v>0</v>
      </c>
      <c r="G280" s="85"/>
      <c r="H280" s="78"/>
      <c r="I280" s="79"/>
      <c r="J280" s="80"/>
      <c r="K280" s="80"/>
    </row>
    <row r="281" spans="1:11" ht="18.75" hidden="1" x14ac:dyDescent="0.3">
      <c r="A281" s="94" t="s">
        <v>41</v>
      </c>
      <c r="B281" s="86">
        <v>0</v>
      </c>
      <c r="C281" s="63">
        <v>0</v>
      </c>
      <c r="D281" s="92">
        <v>0</v>
      </c>
      <c r="E281" s="92">
        <v>0</v>
      </c>
      <c r="G281" s="85"/>
      <c r="H281" s="78"/>
      <c r="I281" s="79"/>
      <c r="J281" s="80"/>
      <c r="K281" s="80"/>
    </row>
    <row r="282" spans="1:11" ht="18.75" hidden="1" x14ac:dyDescent="0.3">
      <c r="A282" s="94" t="s">
        <v>42</v>
      </c>
      <c r="B282" s="86">
        <v>0</v>
      </c>
      <c r="C282" s="63"/>
      <c r="D282" s="92">
        <v>0</v>
      </c>
      <c r="E282" s="92">
        <v>0</v>
      </c>
      <c r="G282" s="85"/>
      <c r="H282" s="78"/>
      <c r="I282" s="79"/>
      <c r="J282" s="80"/>
      <c r="K282" s="80"/>
    </row>
    <row r="283" spans="1:11" ht="18.75" hidden="1" x14ac:dyDescent="0.3">
      <c r="A283" s="94" t="s">
        <v>43</v>
      </c>
      <c r="B283" s="86">
        <v>4766.3999999999996</v>
      </c>
      <c r="C283" s="63">
        <v>23240.3978057192</v>
      </c>
      <c r="D283" s="98">
        <v>151.88426644863333</v>
      </c>
      <c r="E283" s="93">
        <v>4875.8807078128602</v>
      </c>
      <c r="G283" s="85"/>
      <c r="H283" s="78"/>
      <c r="I283" s="79"/>
      <c r="J283" s="80"/>
      <c r="K283" s="80"/>
    </row>
    <row r="284" spans="1:11" hidden="1" x14ac:dyDescent="0.25">
      <c r="A284" s="94" t="s">
        <v>44</v>
      </c>
      <c r="B284" s="86">
        <v>2544.9000000000005</v>
      </c>
      <c r="C284" s="63">
        <v>11899.087237272801</v>
      </c>
      <c r="D284" s="92">
        <v>144.60224159438175</v>
      </c>
      <c r="E284" s="93">
        <v>4675.6600405802892</v>
      </c>
      <c r="H284" s="78"/>
      <c r="I284" s="79"/>
      <c r="J284" s="80"/>
      <c r="K284" s="80"/>
    </row>
    <row r="285" spans="1:11" ht="18.75" hidden="1" x14ac:dyDescent="0.3">
      <c r="A285" s="94" t="s">
        <v>51</v>
      </c>
      <c r="B285" s="99">
        <v>3671</v>
      </c>
      <c r="C285" s="63">
        <v>17668.224682092601</v>
      </c>
      <c r="D285" s="92">
        <v>148.06835859400195</v>
      </c>
      <c r="E285" s="93">
        <v>4812.918736609261</v>
      </c>
      <c r="G285" s="85"/>
      <c r="H285" s="78"/>
      <c r="I285" s="79"/>
      <c r="J285" s="80"/>
      <c r="K285" s="80"/>
    </row>
    <row r="286" spans="1:11" ht="18.75" hidden="1" x14ac:dyDescent="0.3">
      <c r="A286" s="94" t="s">
        <v>45</v>
      </c>
      <c r="B286" s="100">
        <v>4062.2199999999993</v>
      </c>
      <c r="C286" s="63">
        <v>17917.093243858501</v>
      </c>
      <c r="D286" s="92">
        <v>134.58501046717893</v>
      </c>
      <c r="E286" s="93">
        <v>4410.6654105042317</v>
      </c>
      <c r="G286" s="97"/>
      <c r="H286" s="78"/>
      <c r="I286" s="79"/>
      <c r="J286" s="80"/>
      <c r="K286" s="80"/>
    </row>
    <row r="287" spans="1:11" ht="18.75" hidden="1" x14ac:dyDescent="0.3">
      <c r="A287" s="94" t="s">
        <v>46</v>
      </c>
      <c r="B287" s="100">
        <v>2308.5319999999992</v>
      </c>
      <c r="C287" s="63">
        <v>8822.7986056026602</v>
      </c>
      <c r="D287" s="92">
        <v>115.40928996335862</v>
      </c>
      <c r="E287" s="93">
        <v>3821.82209542803</v>
      </c>
      <c r="G287" s="85"/>
      <c r="H287" s="78"/>
      <c r="I287" s="79"/>
      <c r="J287" s="80"/>
      <c r="K287" s="80"/>
    </row>
    <row r="288" spans="1:11" ht="18.75" hidden="1" x14ac:dyDescent="0.3">
      <c r="A288" s="94" t="s">
        <v>47</v>
      </c>
      <c r="B288" s="100">
        <v>3019.409999999998</v>
      </c>
      <c r="C288" s="63">
        <v>12039.8212108527</v>
      </c>
      <c r="D288" s="92">
        <v>118.34935071838211</v>
      </c>
      <c r="E288" s="93">
        <v>3987.4747751556474</v>
      </c>
      <c r="G288" s="85"/>
      <c r="H288" s="78"/>
      <c r="I288" s="79"/>
      <c r="J288" s="80"/>
      <c r="K288" s="80"/>
    </row>
    <row r="289" spans="1:11" ht="19.5" hidden="1" x14ac:dyDescent="0.3">
      <c r="A289" s="94" t="s">
        <v>63</v>
      </c>
      <c r="B289" s="86">
        <v>0</v>
      </c>
      <c r="C289" s="86">
        <v>0</v>
      </c>
      <c r="D289" s="86">
        <v>0</v>
      </c>
      <c r="E289" s="86">
        <v>0</v>
      </c>
      <c r="G289" s="85"/>
      <c r="H289" s="78"/>
      <c r="I289" s="79"/>
      <c r="J289" s="80"/>
      <c r="K289" s="80"/>
    </row>
    <row r="290" spans="1:11" ht="19.5" hidden="1" x14ac:dyDescent="0.3">
      <c r="A290" s="94" t="s">
        <v>60</v>
      </c>
      <c r="B290" s="86">
        <v>6292.7059999999974</v>
      </c>
      <c r="C290" s="86">
        <v>30731.930983999999</v>
      </c>
      <c r="D290" s="101">
        <f>AVERAGE(D342:D344)</f>
        <v>145.89413219163691</v>
      </c>
      <c r="E290" s="101">
        <v>4837.854649948622</v>
      </c>
      <c r="G290" s="85"/>
      <c r="H290" s="78"/>
      <c r="I290" s="79"/>
      <c r="J290" s="80"/>
      <c r="K290" s="80"/>
    </row>
    <row r="291" spans="1:11" ht="19.5" hidden="1" x14ac:dyDescent="0.3">
      <c r="A291" s="94" t="s">
        <v>61</v>
      </c>
      <c r="B291" s="91">
        <v>6756.2800000000007</v>
      </c>
      <c r="C291" s="86">
        <v>26878.184392597421</v>
      </c>
      <c r="D291" s="101">
        <f>AVERAGE(D345:D347)</f>
        <v>113.99662338634538</v>
      </c>
      <c r="E291" s="101">
        <v>3930.0722617563001</v>
      </c>
      <c r="G291" s="85"/>
      <c r="H291" s="78"/>
      <c r="I291" s="79"/>
      <c r="J291" s="80"/>
      <c r="K291" s="80"/>
    </row>
    <row r="292" spans="1:11" ht="18.75" x14ac:dyDescent="0.3">
      <c r="A292" s="28">
        <v>2018</v>
      </c>
      <c r="B292" s="86">
        <v>16941.328000000005</v>
      </c>
      <c r="C292" s="86">
        <v>68982.330622100009</v>
      </c>
      <c r="D292" s="86">
        <v>96.818956223064831</v>
      </c>
      <c r="E292" s="86">
        <v>3753.3532726678559</v>
      </c>
      <c r="G292" s="85"/>
      <c r="H292" s="78"/>
      <c r="I292" s="79"/>
      <c r="J292" s="80"/>
      <c r="K292" s="80"/>
    </row>
    <row r="293" spans="1:11" ht="18.75" x14ac:dyDescent="0.3">
      <c r="A293" s="28">
        <v>2019</v>
      </c>
      <c r="B293" s="86">
        <v>20509.03</v>
      </c>
      <c r="C293" s="86">
        <v>64531.664279999997</v>
      </c>
      <c r="D293" s="86">
        <v>70.599999999999994</v>
      </c>
      <c r="E293" s="86">
        <v>2841.1824923861354</v>
      </c>
      <c r="G293" s="85"/>
      <c r="H293" s="78"/>
      <c r="I293" s="79"/>
      <c r="J293" s="80"/>
      <c r="K293" s="80"/>
    </row>
    <row r="294" spans="1:11" ht="18.75" hidden="1" x14ac:dyDescent="0.3">
      <c r="A294" s="28">
        <v>2016</v>
      </c>
      <c r="B294" s="91"/>
      <c r="C294" s="86"/>
      <c r="D294" s="99"/>
      <c r="E294" s="99"/>
      <c r="G294" s="85"/>
      <c r="H294" s="78"/>
      <c r="I294" s="79"/>
      <c r="J294" s="80"/>
      <c r="K294" s="80"/>
    </row>
    <row r="295" spans="1:11" ht="19.5" hidden="1" x14ac:dyDescent="0.3">
      <c r="A295" s="94" t="s">
        <v>62</v>
      </c>
      <c r="B295" s="100">
        <v>3747.6209999999992</v>
      </c>
      <c r="C295" s="86">
        <v>14113.122001000002</v>
      </c>
      <c r="D295" s="98">
        <v>101.63784567138195</v>
      </c>
      <c r="E295" s="90">
        <v>3605.9562662686699</v>
      </c>
      <c r="G295" s="85"/>
      <c r="H295" s="78"/>
      <c r="I295" s="79"/>
      <c r="J295" s="80"/>
      <c r="K295" s="80"/>
    </row>
    <row r="296" spans="1:11" ht="18.75" hidden="1" x14ac:dyDescent="0.3">
      <c r="A296" s="28">
        <v>2013</v>
      </c>
      <c r="B296" s="100"/>
      <c r="C296" s="86"/>
      <c r="D296" s="98"/>
      <c r="E296" s="90"/>
      <c r="G296" s="85"/>
      <c r="H296" s="78"/>
      <c r="I296" s="79"/>
      <c r="J296" s="80"/>
      <c r="K296" s="80"/>
    </row>
    <row r="297" spans="1:11" ht="18.75" hidden="1" x14ac:dyDescent="0.3">
      <c r="A297" s="28" t="s">
        <v>48</v>
      </c>
      <c r="B297" s="102">
        <v>2472.12</v>
      </c>
      <c r="C297" s="103">
        <v>6638.2602299999999</v>
      </c>
      <c r="D297" s="63">
        <v>77.8</v>
      </c>
      <c r="E297" s="63">
        <v>2685.25</v>
      </c>
      <c r="G297" s="85"/>
      <c r="H297" s="78"/>
      <c r="I297" s="79"/>
      <c r="J297" s="80"/>
      <c r="K297" s="80"/>
    </row>
    <row r="298" spans="1:11" ht="18.75" hidden="1" x14ac:dyDescent="0.3">
      <c r="A298" s="28" t="s">
        <v>49</v>
      </c>
      <c r="B298" s="102">
        <v>1362.4599999999991</v>
      </c>
      <c r="C298" s="103">
        <v>4988.6198363430103</v>
      </c>
      <c r="D298" s="63">
        <v>101.64456060296679</v>
      </c>
      <c r="E298" s="63">
        <v>3661.4798499354183</v>
      </c>
      <c r="G298" s="85"/>
      <c r="H298" s="78"/>
      <c r="I298" s="79"/>
      <c r="J298" s="80"/>
      <c r="K298" s="80"/>
    </row>
    <row r="299" spans="1:11" ht="18.75" hidden="1" x14ac:dyDescent="0.3">
      <c r="A299" s="28" t="s">
        <v>50</v>
      </c>
      <c r="B299" s="102">
        <v>551.68999999999869</v>
      </c>
      <c r="C299" s="103">
        <v>1284.2085289859999</v>
      </c>
      <c r="D299" s="63">
        <v>66.879971958731645</v>
      </c>
      <c r="E299" s="63">
        <v>2327.7719896789877</v>
      </c>
      <c r="G299" s="85"/>
      <c r="H299" s="78"/>
      <c r="I299" s="79"/>
      <c r="J299" s="80"/>
      <c r="K299" s="80"/>
    </row>
    <row r="300" spans="1:11" ht="18.75" hidden="1" x14ac:dyDescent="0.3">
      <c r="A300" s="28" t="s">
        <v>40</v>
      </c>
      <c r="B300" s="86">
        <f>-C300</f>
        <v>0</v>
      </c>
      <c r="C300" s="103">
        <f>-D300</f>
        <v>0</v>
      </c>
      <c r="D300" s="63">
        <f>-E300</f>
        <v>0</v>
      </c>
      <c r="E300" s="63">
        <f>-G299</f>
        <v>0</v>
      </c>
      <c r="G300" s="85"/>
      <c r="H300" s="78"/>
      <c r="I300" s="79"/>
      <c r="J300" s="80"/>
      <c r="K300" s="80"/>
    </row>
    <row r="301" spans="1:11" ht="18.75" hidden="1" x14ac:dyDescent="0.3">
      <c r="A301" s="28" t="s">
        <v>41</v>
      </c>
      <c r="B301" s="86">
        <v>0</v>
      </c>
      <c r="C301" s="103">
        <v>0</v>
      </c>
      <c r="D301" s="63">
        <v>0</v>
      </c>
      <c r="E301" s="63">
        <v>0</v>
      </c>
      <c r="G301" s="85"/>
      <c r="H301" s="78"/>
      <c r="I301" s="79"/>
      <c r="J301" s="80"/>
      <c r="K301" s="80"/>
    </row>
    <row r="302" spans="1:11" ht="18.75" hidden="1" x14ac:dyDescent="0.3">
      <c r="A302" s="28" t="s">
        <v>52</v>
      </c>
      <c r="B302" s="86">
        <v>0</v>
      </c>
      <c r="C302" s="103">
        <v>0</v>
      </c>
      <c r="D302" s="63">
        <v>0</v>
      </c>
      <c r="E302" s="63">
        <v>0</v>
      </c>
      <c r="G302" s="85"/>
      <c r="H302" s="78"/>
      <c r="I302" s="79"/>
      <c r="J302" s="80"/>
      <c r="K302" s="80"/>
    </row>
    <row r="303" spans="1:11" ht="18.75" hidden="1" x14ac:dyDescent="0.3">
      <c r="A303" s="28" t="s">
        <v>43</v>
      </c>
      <c r="B303" s="86">
        <v>0</v>
      </c>
      <c r="C303" s="103">
        <v>0</v>
      </c>
      <c r="D303" s="63">
        <v>0</v>
      </c>
      <c r="E303" s="63">
        <v>0</v>
      </c>
      <c r="G303" s="85"/>
      <c r="H303" s="78"/>
      <c r="I303" s="79"/>
      <c r="J303" s="80"/>
      <c r="K303" s="80"/>
    </row>
    <row r="304" spans="1:11" ht="18.75" hidden="1" x14ac:dyDescent="0.3">
      <c r="A304" s="28" t="s">
        <v>44</v>
      </c>
      <c r="B304" s="86">
        <v>1145.6600000000001</v>
      </c>
      <c r="C304" s="103">
        <v>5464.7982000000002</v>
      </c>
      <c r="D304" s="63">
        <v>141.07</v>
      </c>
      <c r="E304" s="63">
        <v>4770</v>
      </c>
      <c r="H304" s="104"/>
      <c r="I304" s="105"/>
      <c r="J304" s="106"/>
    </row>
    <row r="305" spans="1:10" ht="18.75" hidden="1" x14ac:dyDescent="0.3">
      <c r="A305" s="28" t="s">
        <v>51</v>
      </c>
      <c r="B305" s="86">
        <v>2431.7999999999997</v>
      </c>
      <c r="C305" s="103">
        <v>9370.6015539689906</v>
      </c>
      <c r="D305" s="63">
        <v>113.5445441804937</v>
      </c>
      <c r="E305" s="63">
        <v>3853.3602903071746</v>
      </c>
      <c r="H305" s="77"/>
      <c r="I305" s="107"/>
      <c r="J305" s="108"/>
    </row>
    <row r="306" spans="1:10" ht="18.75" hidden="1" x14ac:dyDescent="0.3">
      <c r="A306" s="28" t="s">
        <v>45</v>
      </c>
      <c r="B306" s="102">
        <v>847.23000000000047</v>
      </c>
      <c r="C306" s="103">
        <v>3450.7545946319201</v>
      </c>
      <c r="D306" s="63">
        <v>120.01607043759252</v>
      </c>
      <c r="E306" s="63">
        <v>4072.9844252822913</v>
      </c>
      <c r="H306" s="77"/>
      <c r="I306" s="107"/>
      <c r="J306" s="108"/>
    </row>
    <row r="307" spans="1:10" ht="18.75" hidden="1" x14ac:dyDescent="0.3">
      <c r="A307" s="28" t="s">
        <v>46</v>
      </c>
      <c r="B307" s="86">
        <v>1192.4399999999996</v>
      </c>
      <c r="C307" s="103">
        <v>4599.5630834920203</v>
      </c>
      <c r="D307" s="63">
        <v>113.62287346583919</v>
      </c>
      <c r="E307" s="63">
        <v>3857.2700374794763</v>
      </c>
      <c r="H307" s="77"/>
      <c r="I307" s="107"/>
      <c r="J307" s="108"/>
    </row>
    <row r="308" spans="1:10" ht="18.75" hidden="1" x14ac:dyDescent="0.3">
      <c r="A308" s="28" t="s">
        <v>47</v>
      </c>
      <c r="B308" s="86">
        <v>2911.7799999999997</v>
      </c>
      <c r="C308" s="103">
        <v>9763.1983400000008</v>
      </c>
      <c r="D308" s="63">
        <v>98.708804696498248</v>
      </c>
      <c r="E308" s="63">
        <v>3353</v>
      </c>
      <c r="H308" s="77"/>
      <c r="I308" s="107"/>
      <c r="J308" s="108"/>
    </row>
    <row r="309" spans="1:10" ht="18.75" hidden="1" x14ac:dyDescent="0.3">
      <c r="A309" s="28"/>
      <c r="B309" s="86"/>
      <c r="C309" s="103"/>
      <c r="D309" s="63"/>
      <c r="E309" s="63"/>
      <c r="H309" s="77"/>
      <c r="I309" s="107"/>
      <c r="J309" s="108"/>
    </row>
    <row r="310" spans="1:10" ht="19.5" hidden="1" x14ac:dyDescent="0.3">
      <c r="A310" s="94" t="s">
        <v>63</v>
      </c>
      <c r="B310" s="86">
        <v>187.78000000000247</v>
      </c>
      <c r="C310" s="86">
        <v>301.901409</v>
      </c>
      <c r="D310" s="95">
        <v>44.878571351985386</v>
      </c>
      <c r="E310" s="63">
        <v>1607.73995633186</v>
      </c>
      <c r="H310" s="77"/>
      <c r="I310" s="107"/>
      <c r="J310" s="108"/>
    </row>
    <row r="311" spans="1:10" ht="19.5" hidden="1" x14ac:dyDescent="0.3">
      <c r="A311" s="94" t="s">
        <v>60</v>
      </c>
      <c r="B311" s="86">
        <v>5916.9429999999993</v>
      </c>
      <c r="C311" s="91">
        <v>29552.899954</v>
      </c>
      <c r="D311" s="95">
        <v>133.94606032880623</v>
      </c>
      <c r="E311" s="63">
        <v>4323.9857503306002</v>
      </c>
      <c r="H311" s="77"/>
      <c r="I311" s="107"/>
      <c r="J311" s="108"/>
    </row>
    <row r="312" spans="1:10" ht="19.5" hidden="1" x14ac:dyDescent="0.3">
      <c r="A312" s="94" t="s">
        <v>61</v>
      </c>
      <c r="B312" s="86">
        <v>5588.7590000000055</v>
      </c>
      <c r="C312" s="91">
        <v>25700.850222000001</v>
      </c>
      <c r="D312" s="95">
        <v>130.28684705642078</v>
      </c>
      <c r="E312" s="63">
        <v>4603.4818846274402</v>
      </c>
      <c r="H312" s="77"/>
      <c r="I312" s="107"/>
      <c r="J312" s="108"/>
    </row>
    <row r="313" spans="1:10" ht="18.75" x14ac:dyDescent="0.3">
      <c r="A313" s="28">
        <v>2020</v>
      </c>
      <c r="B313" s="86">
        <v>5708.4490000000005</v>
      </c>
      <c r="C313" s="91">
        <v>21278.434099999999</v>
      </c>
      <c r="D313" s="95">
        <v>66.099999999999994</v>
      </c>
      <c r="E313" s="63">
        <v>2713.7</v>
      </c>
      <c r="H313" s="77"/>
      <c r="I313" s="107"/>
      <c r="J313" s="108"/>
    </row>
    <row r="314" spans="1:10" ht="18.75" x14ac:dyDescent="0.3">
      <c r="A314" s="28">
        <v>2021</v>
      </c>
      <c r="B314" s="86">
        <v>16578.875</v>
      </c>
      <c r="C314" s="91">
        <v>94763.94485225901</v>
      </c>
      <c r="D314" s="95">
        <v>104.46768858155053</v>
      </c>
      <c r="E314" s="63">
        <v>4565.0746381380632</v>
      </c>
      <c r="H314" s="77"/>
      <c r="I314" s="107"/>
      <c r="J314" s="108"/>
    </row>
    <row r="315" spans="1:10" ht="18.75" x14ac:dyDescent="0.3">
      <c r="A315" s="28">
        <v>2022</v>
      </c>
      <c r="B315" s="86">
        <f>SUM(B452:B463)</f>
        <v>13126.816999999997</v>
      </c>
      <c r="C315" s="86">
        <f>SUM(C452:C463)</f>
        <v>117778.68896045005</v>
      </c>
      <c r="D315" s="86">
        <f>AVERAGE(D452:D463)</f>
        <v>185.63735324268828</v>
      </c>
      <c r="E315" s="86">
        <f>AVERAGE(E452:E463)</f>
        <v>8110.764347722954</v>
      </c>
      <c r="H315" s="77"/>
      <c r="I315" s="107"/>
      <c r="J315" s="108"/>
    </row>
    <row r="316" spans="1:10" ht="18.75" hidden="1" x14ac:dyDescent="0.3">
      <c r="A316" s="28">
        <v>2017</v>
      </c>
      <c r="B316" s="86"/>
      <c r="C316" s="89"/>
      <c r="D316" s="95"/>
      <c r="E316" s="86"/>
      <c r="H316" s="77"/>
      <c r="I316" s="107"/>
      <c r="J316" s="108"/>
    </row>
    <row r="317" spans="1:10" ht="19.5" hidden="1" x14ac:dyDescent="0.3">
      <c r="A317" s="94" t="s">
        <v>62</v>
      </c>
      <c r="B317" s="86">
        <v>1840.2700000000023</v>
      </c>
      <c r="C317" s="103">
        <v>4941.8887290000002</v>
      </c>
      <c r="D317" s="63">
        <v>72.619376747055739</v>
      </c>
      <c r="E317" s="63">
        <v>2675.8</v>
      </c>
      <c r="H317" s="77"/>
      <c r="I317" s="107"/>
      <c r="J317" s="108"/>
    </row>
    <row r="318" spans="1:10" ht="18.75" hidden="1" x14ac:dyDescent="0.3">
      <c r="A318" s="28">
        <v>2014</v>
      </c>
      <c r="B318" s="86">
        <v>1840.2700000000023</v>
      </c>
      <c r="C318" s="109">
        <v>4941.8887290000002</v>
      </c>
      <c r="D318" s="63">
        <v>72.619376747055739</v>
      </c>
      <c r="E318" s="63">
        <v>2685.4150363805302</v>
      </c>
      <c r="F318" s="4">
        <v>285.63599999999997</v>
      </c>
      <c r="H318" s="77"/>
      <c r="I318" s="107"/>
      <c r="J318" s="108"/>
    </row>
    <row r="319" spans="1:10" ht="18.75" hidden="1" x14ac:dyDescent="0.3">
      <c r="A319" s="28" t="s">
        <v>48</v>
      </c>
      <c r="B319" s="86">
        <v>388.44000000000051</v>
      </c>
      <c r="C319" s="109">
        <v>1080.545420359</v>
      </c>
      <c r="D319" s="63">
        <v>81.884105622508059</v>
      </c>
      <c r="E319" s="63">
        <v>2781.7563082046154</v>
      </c>
      <c r="F319" s="4">
        <v>3616.0770000000002</v>
      </c>
      <c r="H319" s="77"/>
      <c r="I319" s="107"/>
      <c r="J319" s="108"/>
    </row>
    <row r="320" spans="1:10" ht="18.75" hidden="1" x14ac:dyDescent="0.3">
      <c r="A320" s="28" t="s">
        <v>49</v>
      </c>
      <c r="B320" s="86">
        <v>487.15999999999985</v>
      </c>
      <c r="C320" s="109">
        <v>1533.03791131457</v>
      </c>
      <c r="D320" s="63">
        <v>92.464621293097252</v>
      </c>
      <c r="E320" s="63">
        <v>3146.8879040039574</v>
      </c>
      <c r="F320" s="4">
        <v>7132.8349999999964</v>
      </c>
      <c r="H320" s="77"/>
      <c r="I320" s="107"/>
      <c r="J320" s="108"/>
    </row>
    <row r="321" spans="1:10" ht="18.75" hidden="1" x14ac:dyDescent="0.3">
      <c r="A321" s="28" t="s">
        <v>50</v>
      </c>
      <c r="B321" s="86">
        <v>476.65999999999985</v>
      </c>
      <c r="C321" s="109">
        <v>1458.3205975602</v>
      </c>
      <c r="D321" s="63">
        <v>89.859962274202161</v>
      </c>
      <c r="E321" s="63">
        <v>3059.4566306386118</v>
      </c>
      <c r="H321" s="77"/>
      <c r="I321" s="107"/>
      <c r="J321" s="108"/>
    </row>
    <row r="322" spans="1:10" ht="18.75" hidden="1" x14ac:dyDescent="0.3">
      <c r="A322" s="28" t="s">
        <v>40</v>
      </c>
      <c r="B322" s="86">
        <v>0</v>
      </c>
      <c r="C322" s="109">
        <v>0</v>
      </c>
      <c r="D322" s="63">
        <v>0</v>
      </c>
      <c r="E322" s="63">
        <v>0</v>
      </c>
      <c r="H322" s="77"/>
      <c r="I322" s="107"/>
      <c r="J322" s="108"/>
    </row>
    <row r="323" spans="1:10" ht="18.75" hidden="1" x14ac:dyDescent="0.3">
      <c r="A323" s="94" t="s">
        <v>41</v>
      </c>
      <c r="B323" s="86">
        <v>0</v>
      </c>
      <c r="C323" s="109">
        <v>0</v>
      </c>
      <c r="D323" s="63">
        <v>0</v>
      </c>
      <c r="E323" s="63">
        <v>0</v>
      </c>
      <c r="H323" s="77"/>
      <c r="I323" s="107"/>
      <c r="J323" s="108"/>
    </row>
    <row r="324" spans="1:10" ht="18.75" hidden="1" x14ac:dyDescent="0.3">
      <c r="A324" s="94" t="s">
        <v>52</v>
      </c>
      <c r="B324" s="86">
        <v>1094.4000000000001</v>
      </c>
      <c r="C324" s="109">
        <v>7386.3173690000003</v>
      </c>
      <c r="D324" s="63">
        <v>199.7645620698394</v>
      </c>
      <c r="E324" s="63">
        <v>6749.1935023757305</v>
      </c>
      <c r="H324" s="77"/>
      <c r="I324" s="107"/>
      <c r="J324" s="108"/>
    </row>
    <row r="325" spans="1:10" ht="18.75" hidden="1" x14ac:dyDescent="0.3">
      <c r="A325" s="94" t="s">
        <v>43</v>
      </c>
      <c r="B325" s="86">
        <v>1078.98</v>
      </c>
      <c r="C325" s="109">
        <v>7285.5189970000001</v>
      </c>
      <c r="D325" s="63">
        <v>199.82874951949435</v>
      </c>
      <c r="E325" s="63">
        <v>6752.2280273962451</v>
      </c>
      <c r="H325" s="77"/>
      <c r="I325" s="107"/>
      <c r="J325" s="108"/>
    </row>
    <row r="326" spans="1:10" ht="18.75" hidden="1" x14ac:dyDescent="0.3">
      <c r="A326" s="94" t="s">
        <v>44</v>
      </c>
      <c r="B326" s="86">
        <v>1709</v>
      </c>
      <c r="C326" s="109">
        <v>10993.913258</v>
      </c>
      <c r="D326" s="63">
        <v>190.3017050544195</v>
      </c>
      <c r="E326" s="63">
        <v>6432.9509994148621</v>
      </c>
      <c r="H326" s="77"/>
      <c r="I326" s="107"/>
      <c r="J326" s="108"/>
    </row>
    <row r="327" spans="1:10" ht="18.75" hidden="1" x14ac:dyDescent="0.3">
      <c r="A327" s="94" t="s">
        <v>51</v>
      </c>
      <c r="B327" s="86">
        <v>2147.7699999999995</v>
      </c>
      <c r="C327" s="109">
        <v>13199.632815999999</v>
      </c>
      <c r="D327" s="63">
        <v>181.70119536694</v>
      </c>
      <c r="E327" s="63">
        <v>6145.7385176252592</v>
      </c>
      <c r="H327" s="77"/>
      <c r="I327" s="107"/>
      <c r="J327" s="108"/>
    </row>
    <row r="328" spans="1:10" ht="18.75" hidden="1" x14ac:dyDescent="0.3">
      <c r="A328" s="94" t="s">
        <v>45</v>
      </c>
      <c r="B328" s="86">
        <v>2848.8000000000011</v>
      </c>
      <c r="C328" s="109">
        <v>15846.119531</v>
      </c>
      <c r="D328" s="63">
        <v>164.43283973075236</v>
      </c>
      <c r="E328" s="63">
        <v>5562.383997121593</v>
      </c>
      <c r="H328" s="77"/>
      <c r="I328" s="107"/>
      <c r="J328" s="108"/>
    </row>
    <row r="329" spans="1:10" ht="18.75" hidden="1" x14ac:dyDescent="0.3">
      <c r="A329" s="94" t="s">
        <v>46</v>
      </c>
      <c r="B329" s="110">
        <v>2462.42</v>
      </c>
      <c r="C329" s="109">
        <v>14123.358843</v>
      </c>
      <c r="D329" s="63">
        <v>169.46453764910382</v>
      </c>
      <c r="E329" s="63">
        <v>5735.5604823710009</v>
      </c>
      <c r="H329" s="77"/>
      <c r="I329" s="107"/>
      <c r="J329" s="108"/>
    </row>
    <row r="330" spans="1:10" ht="18.75" hidden="1" x14ac:dyDescent="0.3">
      <c r="A330" s="94" t="s">
        <v>47</v>
      </c>
      <c r="B330" s="110">
        <v>1558.619999999999</v>
      </c>
      <c r="C330" s="109">
        <v>8818.0122329999995</v>
      </c>
      <c r="D330" s="63">
        <v>167.09846772273497</v>
      </c>
      <c r="E330" s="63">
        <v>5657.5767236401471</v>
      </c>
      <c r="H330" s="77"/>
      <c r="I330" s="107"/>
      <c r="J330" s="108"/>
    </row>
    <row r="331" spans="1:10" ht="19.5" hidden="1" x14ac:dyDescent="0.3">
      <c r="A331" s="94" t="s">
        <v>63</v>
      </c>
      <c r="B331" s="110">
        <v>285.63599999999997</v>
      </c>
      <c r="C331" s="110">
        <v>772.20710699999995</v>
      </c>
      <c r="D331" s="82">
        <v>78.333569842393914</v>
      </c>
      <c r="E331" s="82">
        <v>2936.0596833950035</v>
      </c>
      <c r="H331" s="77"/>
      <c r="I331" s="107"/>
      <c r="J331" s="108"/>
    </row>
    <row r="332" spans="1:10" ht="19.5" hidden="1" x14ac:dyDescent="0.3">
      <c r="A332" s="94" t="s">
        <v>60</v>
      </c>
      <c r="B332" s="110">
        <v>3616.0770000000002</v>
      </c>
      <c r="C332" s="110">
        <v>19067.602873</v>
      </c>
      <c r="D332" s="63">
        <v>145.43830346992232</v>
      </c>
      <c r="E332" s="63">
        <v>5626.7703216096306</v>
      </c>
      <c r="H332" s="77"/>
      <c r="I332" s="107"/>
      <c r="J332" s="108"/>
    </row>
    <row r="333" spans="1:10" ht="19.5" hidden="1" x14ac:dyDescent="0.3">
      <c r="A333" s="94" t="s">
        <v>61</v>
      </c>
      <c r="B333" s="110">
        <v>7132.8349999999964</v>
      </c>
      <c r="C333" s="110">
        <v>33749.460454</v>
      </c>
      <c r="D333" s="63">
        <v>124.31765820847689</v>
      </c>
      <c r="E333" s="63">
        <v>4729.7985977288736</v>
      </c>
      <c r="H333" s="77"/>
      <c r="I333" s="107"/>
      <c r="J333" s="108"/>
    </row>
    <row r="334" spans="1:10" ht="18.75" hidden="1" x14ac:dyDescent="0.3">
      <c r="A334" s="28">
        <v>2018</v>
      </c>
      <c r="B334" s="110"/>
      <c r="C334" s="109"/>
      <c r="D334" s="63"/>
      <c r="E334" s="63"/>
      <c r="H334" s="77"/>
      <c r="I334" s="107"/>
      <c r="J334" s="108"/>
    </row>
    <row r="335" spans="1:10" ht="18.75" hidden="1" x14ac:dyDescent="0.3">
      <c r="A335" s="28">
        <v>2015</v>
      </c>
      <c r="B335" s="110"/>
      <c r="C335" s="109"/>
      <c r="D335" s="63"/>
      <c r="E335" s="63"/>
      <c r="H335" s="77"/>
      <c r="I335" s="107"/>
      <c r="J335" s="108"/>
    </row>
    <row r="336" spans="1:10" ht="18.75" hidden="1" x14ac:dyDescent="0.3">
      <c r="A336" s="94" t="s">
        <v>48</v>
      </c>
      <c r="B336" s="110">
        <v>700.38999999999942</v>
      </c>
      <c r="C336" s="109">
        <v>2601.2325380000002</v>
      </c>
      <c r="D336" s="63">
        <v>109.56264302258519</v>
      </c>
      <c r="E336" s="63">
        <v>3713.9772669512699</v>
      </c>
      <c r="H336" s="77"/>
      <c r="I336" s="107"/>
      <c r="J336" s="108"/>
    </row>
    <row r="337" spans="1:10" ht="18.75" hidden="1" x14ac:dyDescent="0.3">
      <c r="A337" s="94" t="s">
        <v>49</v>
      </c>
      <c r="B337" s="110">
        <v>224.09000000000015</v>
      </c>
      <c r="C337" s="109">
        <v>897.04719899999998</v>
      </c>
      <c r="D337" s="63">
        <v>117.97505045812761</v>
      </c>
      <c r="E337" s="63">
        <v>4003.0666205542402</v>
      </c>
      <c r="H337" s="77"/>
      <c r="I337" s="107"/>
      <c r="J337" s="108"/>
    </row>
    <row r="338" spans="1:10" ht="18.75" hidden="1" x14ac:dyDescent="0.3">
      <c r="A338" s="94" t="s">
        <v>50</v>
      </c>
      <c r="B338" s="110">
        <v>59.450000000000728</v>
      </c>
      <c r="C338" s="109">
        <v>71.501906000000005</v>
      </c>
      <c r="D338" s="63">
        <v>35.298394207089984</v>
      </c>
      <c r="E338" s="63">
        <v>1202.7233978132699</v>
      </c>
      <c r="H338" s="77"/>
      <c r="I338" s="107"/>
      <c r="J338" s="108"/>
    </row>
    <row r="339" spans="1:10" ht="18.75" hidden="1" x14ac:dyDescent="0.3">
      <c r="A339" s="94" t="s">
        <v>40</v>
      </c>
      <c r="B339" s="86">
        <v>0</v>
      </c>
      <c r="C339" s="86">
        <v>0</v>
      </c>
      <c r="D339" s="86">
        <v>0</v>
      </c>
      <c r="E339" s="86">
        <v>0</v>
      </c>
      <c r="H339" s="77"/>
      <c r="I339" s="107"/>
      <c r="J339" s="108"/>
    </row>
    <row r="340" spans="1:10" ht="18.75" hidden="1" x14ac:dyDescent="0.3">
      <c r="A340" s="94" t="s">
        <v>41</v>
      </c>
      <c r="B340" s="86">
        <v>0</v>
      </c>
      <c r="C340" s="86">
        <v>0</v>
      </c>
      <c r="D340" s="86">
        <v>0</v>
      </c>
      <c r="E340" s="86">
        <v>0</v>
      </c>
      <c r="H340" s="77"/>
      <c r="I340" s="107"/>
      <c r="J340" s="108"/>
    </row>
    <row r="341" spans="1:10" ht="18.75" hidden="1" x14ac:dyDescent="0.3">
      <c r="A341" s="94" t="s">
        <v>52</v>
      </c>
      <c r="B341" s="86">
        <v>0</v>
      </c>
      <c r="C341" s="86">
        <v>0</v>
      </c>
      <c r="D341" s="86">
        <v>0</v>
      </c>
      <c r="E341" s="86">
        <v>0</v>
      </c>
      <c r="H341" s="77"/>
      <c r="I341" s="107"/>
      <c r="J341" s="108"/>
    </row>
    <row r="342" spans="1:10" ht="18.75" hidden="1" x14ac:dyDescent="0.3">
      <c r="A342" s="94" t="s">
        <v>43</v>
      </c>
      <c r="B342" s="86">
        <v>2217.7750000000001</v>
      </c>
      <c r="C342" s="86">
        <v>11451.457059</v>
      </c>
      <c r="D342" s="86">
        <v>151.49498650124607</v>
      </c>
      <c r="E342" s="86">
        <v>5163.4891091296458</v>
      </c>
      <c r="H342" s="77"/>
      <c r="I342" s="107"/>
      <c r="J342" s="108"/>
    </row>
    <row r="343" spans="1:10" ht="18.75" hidden="1" x14ac:dyDescent="0.3">
      <c r="A343" s="94" t="s">
        <v>44</v>
      </c>
      <c r="B343" s="110">
        <v>2551.7349999999983</v>
      </c>
      <c r="C343" s="86">
        <v>12500.107286</v>
      </c>
      <c r="D343" s="63">
        <v>143.23715911693375</v>
      </c>
      <c r="E343" s="86">
        <v>4898.6698407162203</v>
      </c>
      <c r="H343" s="77"/>
      <c r="I343" s="107"/>
      <c r="J343" s="108"/>
    </row>
    <row r="344" spans="1:10" ht="18.75" hidden="1" x14ac:dyDescent="0.3">
      <c r="A344" s="94" t="s">
        <v>51</v>
      </c>
      <c r="B344" s="110">
        <v>1523.195999999999</v>
      </c>
      <c r="C344" s="86">
        <v>6780.3666389999999</v>
      </c>
      <c r="D344" s="63">
        <v>142.95025095673088</v>
      </c>
      <c r="E344" s="86">
        <v>4451.4049999999997</v>
      </c>
      <c r="H344" s="77"/>
      <c r="I344" s="107"/>
      <c r="J344" s="108"/>
    </row>
    <row r="345" spans="1:10" ht="18.75" hidden="1" x14ac:dyDescent="0.3">
      <c r="A345" s="94" t="s">
        <v>45</v>
      </c>
      <c r="B345" s="110">
        <v>2864</v>
      </c>
      <c r="C345" s="86">
        <v>12198.2</v>
      </c>
      <c r="D345" s="63">
        <v>123.8</v>
      </c>
      <c r="E345" s="86">
        <v>4258.7</v>
      </c>
      <c r="H345" s="77"/>
      <c r="I345" s="107"/>
      <c r="J345" s="108"/>
    </row>
    <row r="346" spans="1:10" ht="18.75" hidden="1" x14ac:dyDescent="0.3">
      <c r="A346" s="94" t="s">
        <v>46</v>
      </c>
      <c r="B346" s="110">
        <v>1940.14</v>
      </c>
      <c r="C346" s="86">
        <v>7328.6968040000002</v>
      </c>
      <c r="D346" s="63">
        <v>109.09487919475612</v>
      </c>
      <c r="E346" s="86">
        <v>3765.75839263445</v>
      </c>
      <c r="H346" s="77"/>
      <c r="I346" s="107"/>
      <c r="J346" s="108"/>
    </row>
    <row r="347" spans="1:10" ht="18.75" hidden="1" x14ac:dyDescent="0.3">
      <c r="A347" s="94" t="s">
        <v>47</v>
      </c>
      <c r="B347" s="110">
        <v>1952.14</v>
      </c>
      <c r="C347" s="86">
        <v>7351.2875885974199</v>
      </c>
      <c r="D347" s="63">
        <v>109.09499096427997</v>
      </c>
      <c r="E347" s="86">
        <v>3765.75839263445</v>
      </c>
      <c r="H347" s="77"/>
      <c r="I347" s="107"/>
      <c r="J347" s="108"/>
    </row>
    <row r="348" spans="1:10" ht="19.5" hidden="1" x14ac:dyDescent="0.3">
      <c r="A348" s="94" t="s">
        <v>62</v>
      </c>
      <c r="B348" s="110">
        <v>3998.9980000000032</v>
      </c>
      <c r="C348" s="86">
        <v>15770.665701</v>
      </c>
      <c r="D348" s="63">
        <v>104.17762211303447</v>
      </c>
      <c r="E348" s="63">
        <v>3976.8357592493903</v>
      </c>
      <c r="H348" s="77"/>
      <c r="I348" s="107"/>
      <c r="J348" s="108"/>
    </row>
    <row r="349" spans="1:10" ht="19.5" hidden="1" x14ac:dyDescent="0.3">
      <c r="A349" s="94" t="s">
        <v>63</v>
      </c>
      <c r="B349" s="110">
        <v>2013.2299999999996</v>
      </c>
      <c r="C349" s="86">
        <v>4944.0275761000003</v>
      </c>
      <c r="D349" s="63">
        <v>48.448662964422304</v>
      </c>
      <c r="E349" s="63">
        <v>1886.5462222097922</v>
      </c>
      <c r="H349" s="77"/>
      <c r="I349" s="107"/>
      <c r="J349" s="108"/>
    </row>
    <row r="350" spans="1:10" ht="19.5" hidden="1" x14ac:dyDescent="0.3">
      <c r="A350" s="94" t="s">
        <v>60</v>
      </c>
      <c r="B350" s="110">
        <v>3622.2</v>
      </c>
      <c r="C350" s="86">
        <v>18153.399868</v>
      </c>
      <c r="D350" s="63">
        <v>128.76469115737549</v>
      </c>
      <c r="E350" s="63">
        <v>5014.063585846744</v>
      </c>
      <c r="H350" s="77"/>
      <c r="I350" s="107"/>
      <c r="J350" s="108"/>
    </row>
    <row r="351" spans="1:10" ht="19.5" hidden="1" x14ac:dyDescent="0.3">
      <c r="A351" s="94" t="s">
        <v>61</v>
      </c>
      <c r="B351" s="110">
        <v>7306.9000000000005</v>
      </c>
      <c r="C351" s="110">
        <v>30114.237477000002</v>
      </c>
      <c r="D351" s="63">
        <v>105.88484865742709</v>
      </c>
      <c r="E351" s="63">
        <v>4135.9675233654971</v>
      </c>
      <c r="H351" s="77"/>
      <c r="I351" s="107"/>
      <c r="J351" s="108"/>
    </row>
    <row r="352" spans="1:10" ht="18.75" hidden="1" x14ac:dyDescent="0.3">
      <c r="A352" s="94"/>
      <c r="B352" s="110"/>
      <c r="C352" s="110"/>
      <c r="D352" s="63"/>
      <c r="E352" s="63"/>
      <c r="H352" s="77"/>
      <c r="I352" s="107"/>
      <c r="J352" s="108"/>
    </row>
    <row r="353" spans="1:10" ht="18.75" hidden="1" x14ac:dyDescent="0.3">
      <c r="A353" s="28">
        <v>2019</v>
      </c>
      <c r="B353" s="110"/>
      <c r="C353" s="110"/>
      <c r="D353" s="63"/>
      <c r="E353" s="63"/>
      <c r="H353" s="77"/>
      <c r="I353" s="107"/>
      <c r="J353" s="108"/>
    </row>
    <row r="354" spans="1:10" ht="18.75" hidden="1" x14ac:dyDescent="0.3">
      <c r="A354" s="28" t="s">
        <v>36</v>
      </c>
      <c r="B354" s="110">
        <f>B405+B406+B407</f>
        <v>7713.845000000003</v>
      </c>
      <c r="C354" s="82">
        <f>C405+C406+C407</f>
        <v>22717.919014999999</v>
      </c>
      <c r="D354" s="63">
        <f>AVERAGE(D405:D407)</f>
        <v>75.695930885490142</v>
      </c>
      <c r="E354" s="63">
        <f>AVERAGE(E405:E407)</f>
        <v>2973.4151276676798</v>
      </c>
      <c r="H354" s="77"/>
      <c r="I354" s="107"/>
      <c r="J354" s="108"/>
    </row>
    <row r="355" spans="1:10" ht="18.75" hidden="1" x14ac:dyDescent="0.3">
      <c r="A355" s="28"/>
      <c r="B355" s="110"/>
      <c r="C355" s="86"/>
      <c r="D355" s="63"/>
      <c r="E355" s="86"/>
      <c r="H355" s="77"/>
      <c r="I355" s="107"/>
      <c r="J355" s="108"/>
    </row>
    <row r="356" spans="1:10" ht="18.75" hidden="1" x14ac:dyDescent="0.3">
      <c r="A356" s="28">
        <v>2016</v>
      </c>
      <c r="B356" s="110"/>
      <c r="C356" s="86"/>
      <c r="D356" s="63"/>
      <c r="E356" s="86"/>
      <c r="H356" s="77"/>
      <c r="I356" s="107"/>
      <c r="J356" s="108"/>
    </row>
    <row r="357" spans="1:10" ht="18.75" hidden="1" x14ac:dyDescent="0.3">
      <c r="A357" s="94" t="s">
        <v>48</v>
      </c>
      <c r="B357" s="110">
        <v>2061.96</v>
      </c>
      <c r="C357" s="53">
        <v>8260.9138070000008</v>
      </c>
      <c r="D357" s="82">
        <v>113.3</v>
      </c>
      <c r="E357" s="82">
        <v>4006.34</v>
      </c>
      <c r="H357" s="77"/>
      <c r="I357" s="107"/>
      <c r="J357" s="108"/>
    </row>
    <row r="358" spans="1:10" ht="18.75" hidden="1" x14ac:dyDescent="0.3">
      <c r="A358" s="94" t="s">
        <v>49</v>
      </c>
      <c r="B358" s="110">
        <v>964.72</v>
      </c>
      <c r="C358" s="53">
        <v>3725.8728839999999</v>
      </c>
      <c r="D358" s="82">
        <v>109</v>
      </c>
      <c r="E358" s="82">
        <v>3862.14</v>
      </c>
      <c r="H358" s="77"/>
      <c r="I358" s="107"/>
      <c r="J358" s="108"/>
    </row>
    <row r="359" spans="1:10" ht="18.75" hidden="1" x14ac:dyDescent="0.3">
      <c r="A359" s="94" t="s">
        <v>50</v>
      </c>
      <c r="B359" s="110">
        <v>720.94099999999889</v>
      </c>
      <c r="C359" s="53">
        <v>2126.3353099999999</v>
      </c>
      <c r="D359" s="82">
        <v>82.613537014145805</v>
      </c>
      <c r="E359" s="82">
        <v>2949.3887988060101</v>
      </c>
      <c r="H359" s="77"/>
      <c r="I359" s="107"/>
      <c r="J359" s="108"/>
    </row>
    <row r="360" spans="1:10" ht="18.75" hidden="1" x14ac:dyDescent="0.3">
      <c r="A360" s="94" t="s">
        <v>40</v>
      </c>
      <c r="B360" s="110">
        <v>187.78000000000247</v>
      </c>
      <c r="C360" s="53">
        <v>301.901409</v>
      </c>
      <c r="D360" s="82">
        <v>44.878571351985386</v>
      </c>
      <c r="E360" s="82">
        <v>1607.73995633186</v>
      </c>
      <c r="H360" s="77"/>
      <c r="I360" s="107"/>
      <c r="J360" s="108"/>
    </row>
    <row r="361" spans="1:10" ht="18.75" hidden="1" x14ac:dyDescent="0.3">
      <c r="A361" s="94" t="s">
        <v>41</v>
      </c>
      <c r="B361" s="86">
        <f>-C361</f>
        <v>0</v>
      </c>
      <c r="C361" s="86">
        <f>-D361</f>
        <v>0</v>
      </c>
      <c r="D361" s="86">
        <f>-E361</f>
        <v>0</v>
      </c>
      <c r="E361" s="86">
        <f>-F361</f>
        <v>0</v>
      </c>
      <c r="H361" s="77"/>
      <c r="I361" s="107"/>
      <c r="J361" s="108"/>
    </row>
    <row r="362" spans="1:10" ht="18.75" hidden="1" x14ac:dyDescent="0.3">
      <c r="A362" s="94" t="s">
        <v>52</v>
      </c>
      <c r="B362" s="86">
        <v>0</v>
      </c>
      <c r="C362" s="109">
        <v>0</v>
      </c>
      <c r="D362" s="63">
        <v>0</v>
      </c>
      <c r="E362" s="63">
        <v>0</v>
      </c>
      <c r="H362" s="77"/>
      <c r="I362" s="107"/>
      <c r="J362" s="108"/>
    </row>
    <row r="363" spans="1:10" ht="18.75" hidden="1" x14ac:dyDescent="0.3">
      <c r="A363" s="94" t="s">
        <v>43</v>
      </c>
      <c r="B363" s="86">
        <v>1368.74</v>
      </c>
      <c r="C363" s="109">
        <v>6758.8663829999996</v>
      </c>
      <c r="D363" s="63">
        <v>137.4</v>
      </c>
      <c r="E363" s="63">
        <v>3029</v>
      </c>
      <c r="H363" s="77"/>
      <c r="I363" s="107"/>
      <c r="J363" s="108"/>
    </row>
    <row r="364" spans="1:10" ht="18.75" hidden="1" x14ac:dyDescent="0.3">
      <c r="A364" s="94" t="s">
        <v>44</v>
      </c>
      <c r="B364" s="86">
        <v>2818.7730000000001</v>
      </c>
      <c r="C364" s="109">
        <v>14486.3248</v>
      </c>
      <c r="D364" s="63">
        <v>139.96375995190544</v>
      </c>
      <c r="E364" s="63">
        <v>5139.230722019829</v>
      </c>
      <c r="H364" s="77"/>
      <c r="I364" s="107"/>
      <c r="J364" s="108"/>
    </row>
    <row r="365" spans="1:10" ht="18.75" hidden="1" x14ac:dyDescent="0.3">
      <c r="A365" s="94" t="s">
        <v>51</v>
      </c>
      <c r="B365" s="86">
        <v>1729.4299999999994</v>
      </c>
      <c r="C365" s="109">
        <v>8307.7087709999996</v>
      </c>
      <c r="D365" s="63">
        <v>124.47442103451324</v>
      </c>
      <c r="E365" s="63">
        <v>4803.7265289719699</v>
      </c>
      <c r="H365" s="77"/>
      <c r="I365" s="107"/>
      <c r="J365" s="108"/>
    </row>
    <row r="366" spans="1:10" ht="18.75" hidden="1" x14ac:dyDescent="0.3">
      <c r="A366" s="94" t="s">
        <v>45</v>
      </c>
      <c r="B366" s="86">
        <v>1935.165</v>
      </c>
      <c r="C366" s="109">
        <v>9052.0313249999999</v>
      </c>
      <c r="D366" s="63">
        <v>139.89766205665902</v>
      </c>
      <c r="E366" s="63">
        <v>4677.6534946632501</v>
      </c>
      <c r="H366" s="77"/>
      <c r="I366" s="107"/>
      <c r="J366" s="108"/>
    </row>
    <row r="367" spans="1:10" ht="18.75" hidden="1" x14ac:dyDescent="0.3">
      <c r="A367" s="94" t="s">
        <v>46</v>
      </c>
      <c r="B367" s="86">
        <v>2334.0080000000098</v>
      </c>
      <c r="C367" s="109">
        <v>10577.617770999999</v>
      </c>
      <c r="D367" s="63">
        <v>124.42231980608105</v>
      </c>
      <c r="E367" s="63">
        <v>4531.9543767630403</v>
      </c>
      <c r="H367" s="77"/>
      <c r="I367" s="107"/>
      <c r="J367" s="108"/>
    </row>
    <row r="368" spans="1:10" ht="18.75" hidden="1" x14ac:dyDescent="0.3">
      <c r="A368" s="94" t="s">
        <v>47</v>
      </c>
      <c r="B368" s="86">
        <v>1319.5859999999957</v>
      </c>
      <c r="C368" s="109">
        <v>6071.2011259999999</v>
      </c>
      <c r="D368" s="63">
        <v>126.5405593065223</v>
      </c>
      <c r="E368" s="63">
        <v>4600.8377824560303</v>
      </c>
      <c r="H368" s="77"/>
      <c r="I368" s="107"/>
      <c r="J368" s="108"/>
    </row>
    <row r="369" spans="1:10" ht="19.5" hidden="1" x14ac:dyDescent="0.3">
      <c r="A369" s="28" t="s">
        <v>63</v>
      </c>
      <c r="B369" s="86">
        <v>6065.5709999999963</v>
      </c>
      <c r="C369" s="109">
        <v>13488.613314</v>
      </c>
      <c r="D369" s="63">
        <v>56.331929493122118</v>
      </c>
      <c r="E369" s="63">
        <v>2252.1767453840062</v>
      </c>
      <c r="H369" s="77"/>
      <c r="I369" s="107"/>
      <c r="J369" s="108"/>
    </row>
    <row r="370" spans="1:10" ht="19.5" hidden="1" x14ac:dyDescent="0.3">
      <c r="A370" s="28" t="s">
        <v>60</v>
      </c>
      <c r="B370" s="86">
        <v>948.79400000000101</v>
      </c>
      <c r="C370" s="86">
        <v>1704.3442460000001</v>
      </c>
      <c r="D370" s="63">
        <v>44.458188375022566</v>
      </c>
      <c r="E370" s="63">
        <v>1803.74553255657</v>
      </c>
      <c r="H370" s="77"/>
      <c r="I370" s="107"/>
      <c r="J370" s="108"/>
    </row>
    <row r="371" spans="1:10" ht="19.5" hidden="1" x14ac:dyDescent="0.3">
      <c r="A371" s="28" t="s">
        <v>61</v>
      </c>
      <c r="B371" s="86">
        <f>B414+B415+B416</f>
        <v>5780.82</v>
      </c>
      <c r="C371" s="86">
        <f>C414+C415+C416</f>
        <v>26620.787704999999</v>
      </c>
      <c r="D371" s="63">
        <f>AVERAGE(D414:D416)</f>
        <v>105.96258097307877</v>
      </c>
      <c r="E371" s="63">
        <f>AVERAGE(E414:E416)</f>
        <v>4335.3925639362869</v>
      </c>
      <c r="H371" s="77"/>
      <c r="I371" s="107"/>
      <c r="J371" s="108"/>
    </row>
    <row r="372" spans="1:10" ht="18.75" hidden="1" x14ac:dyDescent="0.3">
      <c r="A372" s="28"/>
      <c r="B372" s="86"/>
      <c r="C372" s="86"/>
      <c r="D372" s="101"/>
      <c r="E372" s="63"/>
      <c r="H372" s="77"/>
      <c r="I372" s="107"/>
      <c r="J372" s="108"/>
    </row>
    <row r="373" spans="1:10" ht="18.75" hidden="1" x14ac:dyDescent="0.3">
      <c r="A373" s="28">
        <v>2020</v>
      </c>
      <c r="B373" s="86"/>
      <c r="C373" s="86"/>
      <c r="D373" s="101"/>
      <c r="E373" s="63"/>
      <c r="H373" s="77"/>
      <c r="I373" s="107"/>
      <c r="J373" s="108"/>
    </row>
    <row r="374" spans="1:10" ht="18.75" hidden="1" x14ac:dyDescent="0.3">
      <c r="A374" s="28" t="s">
        <v>36</v>
      </c>
      <c r="B374" s="86">
        <v>2316.04</v>
      </c>
      <c r="C374" s="86">
        <v>7602.8874149999992</v>
      </c>
      <c r="D374" s="63">
        <v>77.430592192964426</v>
      </c>
      <c r="E374" s="63">
        <v>3201.0991504035223</v>
      </c>
      <c r="H374" s="77"/>
      <c r="I374" s="107"/>
      <c r="J374" s="108"/>
    </row>
    <row r="375" spans="1:10" ht="19.5" hidden="1" x14ac:dyDescent="0.3">
      <c r="A375" s="28" t="s">
        <v>64</v>
      </c>
      <c r="B375" s="86">
        <f>B427+B428+B429</f>
        <v>355.05000000000018</v>
      </c>
      <c r="C375" s="86">
        <f>C427+C428+C429</f>
        <v>1092.1090409999999</v>
      </c>
      <c r="D375" s="63">
        <f>AVERAGE(D427:D429)</f>
        <v>53.872229036265445</v>
      </c>
      <c r="E375" s="63">
        <f>AVERAGE(E427:E429)</f>
        <v>2034.3342518601232</v>
      </c>
      <c r="H375" s="77"/>
      <c r="I375" s="107"/>
      <c r="J375" s="108"/>
    </row>
    <row r="376" spans="1:10" ht="18.75" hidden="1" x14ac:dyDescent="0.3">
      <c r="A376" s="28" t="s">
        <v>38</v>
      </c>
      <c r="B376" s="86">
        <v>75.380000000001019</v>
      </c>
      <c r="C376" s="86">
        <v>186.258239</v>
      </c>
      <c r="D376" s="86">
        <v>53.537637900085421</v>
      </c>
      <c r="E376" s="86">
        <v>2245.1215565950142</v>
      </c>
      <c r="H376" s="77"/>
      <c r="I376" s="107"/>
      <c r="J376" s="108"/>
    </row>
    <row r="377" spans="1:10" ht="18.75" hidden="1" x14ac:dyDescent="0.3">
      <c r="A377" s="111" t="s">
        <v>38</v>
      </c>
      <c r="B377" s="86"/>
      <c r="C377" s="109"/>
      <c r="D377" s="63"/>
      <c r="E377" s="63"/>
      <c r="H377" s="77"/>
      <c r="I377" s="107"/>
      <c r="J377" s="108"/>
    </row>
    <row r="378" spans="1:10" ht="18.75" hidden="1" x14ac:dyDescent="0.3">
      <c r="A378" s="111" t="s">
        <v>38</v>
      </c>
      <c r="B378" s="86"/>
      <c r="C378" s="109"/>
      <c r="D378" s="63"/>
      <c r="E378" s="63"/>
      <c r="H378" s="77"/>
      <c r="I378" s="107"/>
      <c r="J378" s="108"/>
    </row>
    <row r="379" spans="1:10" ht="18.75" hidden="1" x14ac:dyDescent="0.3">
      <c r="A379" s="111" t="s">
        <v>38</v>
      </c>
      <c r="B379" s="86">
        <v>887.70500000000357</v>
      </c>
      <c r="C379" s="109">
        <v>3653.8436360000001</v>
      </c>
      <c r="D379" s="63">
        <v>112.14974200751153</v>
      </c>
      <c r="E379" s="63">
        <v>4116.0561628018204</v>
      </c>
      <c r="H379" s="77"/>
      <c r="I379" s="107"/>
      <c r="J379" s="108"/>
    </row>
    <row r="380" spans="1:10" ht="18.75" hidden="1" x14ac:dyDescent="0.3">
      <c r="A380" s="111" t="s">
        <v>38</v>
      </c>
      <c r="B380" s="86">
        <v>897.08699999999953</v>
      </c>
      <c r="C380" s="109">
        <v>1141.6560420000001</v>
      </c>
      <c r="D380" s="63">
        <v>35.213188233655693</v>
      </c>
      <c r="E380" s="63">
        <v>1272.5999999999999</v>
      </c>
      <c r="H380" s="77"/>
      <c r="I380" s="107"/>
      <c r="J380" s="108"/>
    </row>
    <row r="381" spans="1:10" ht="18.75" hidden="1" x14ac:dyDescent="0.3">
      <c r="A381" s="111" t="s">
        <v>38</v>
      </c>
      <c r="B381" s="86">
        <v>55.477999999999156</v>
      </c>
      <c r="C381" s="109">
        <v>146.38905099999999</v>
      </c>
      <c r="D381" s="63">
        <v>70.495199999999997</v>
      </c>
      <c r="E381" s="63">
        <v>2638.7</v>
      </c>
      <c r="H381" s="77"/>
      <c r="I381" s="107"/>
      <c r="J381" s="108"/>
    </row>
    <row r="382" spans="1:10" ht="18.75" hidden="1" x14ac:dyDescent="0.3">
      <c r="A382" s="111" t="s">
        <v>38</v>
      </c>
      <c r="B382" s="86">
        <v>38.613999999999997</v>
      </c>
      <c r="C382" s="112">
        <v>143.11244400000001</v>
      </c>
      <c r="D382" s="63">
        <v>99.379852388382716</v>
      </c>
      <c r="E382" s="63">
        <v>3706.23204019268</v>
      </c>
      <c r="H382" s="77"/>
      <c r="I382" s="107"/>
      <c r="J382" s="108"/>
    </row>
    <row r="383" spans="1:10" ht="18.75" hidden="1" x14ac:dyDescent="0.3">
      <c r="A383" s="111" t="s">
        <v>38</v>
      </c>
      <c r="B383" s="86">
        <v>226.08199999999999</v>
      </c>
      <c r="C383" s="112">
        <v>575.56990299999995</v>
      </c>
      <c r="D383" s="63">
        <v>67.581920723453081</v>
      </c>
      <c r="E383" s="63">
        <v>2545.8457683495399</v>
      </c>
      <c r="H383" s="77"/>
      <c r="I383" s="107"/>
      <c r="J383" s="108"/>
    </row>
    <row r="384" spans="1:10" ht="18.75" hidden="1" x14ac:dyDescent="0.3">
      <c r="A384" s="111" t="s">
        <v>38</v>
      </c>
      <c r="B384" s="86">
        <v>20.94</v>
      </c>
      <c r="C384" s="113">
        <v>53.524760000000001</v>
      </c>
      <c r="D384" s="63">
        <v>68.038936415345958</v>
      </c>
      <c r="E384" s="63">
        <v>2556.1012416427898</v>
      </c>
      <c r="H384" s="77"/>
      <c r="I384" s="107"/>
      <c r="J384" s="108"/>
    </row>
    <row r="385" spans="1:10" ht="18.75" hidden="1" x14ac:dyDescent="0.3">
      <c r="A385" s="111" t="s">
        <v>38</v>
      </c>
      <c r="B385" s="114">
        <v>402.71999999999997</v>
      </c>
      <c r="C385" s="115">
        <v>1311.2864099999999</v>
      </c>
      <c r="D385" s="116">
        <v>147.69324041897974</v>
      </c>
      <c r="E385" s="116">
        <v>5646.3031982518896</v>
      </c>
      <c r="H385" s="77"/>
      <c r="I385" s="107"/>
      <c r="J385" s="108"/>
    </row>
    <row r="386" spans="1:10" ht="20.25" hidden="1" customHeight="1" x14ac:dyDescent="0.3">
      <c r="A386" s="111" t="s">
        <v>38</v>
      </c>
      <c r="B386" s="114">
        <v>1172.5200000000002</v>
      </c>
      <c r="C386" s="115">
        <v>6981.8630659999999</v>
      </c>
      <c r="D386" s="116">
        <v>142.30016312295348</v>
      </c>
      <c r="E386" s="116">
        <v>5954.5790826595703</v>
      </c>
      <c r="H386" s="77"/>
      <c r="I386" s="107"/>
      <c r="J386" s="108"/>
    </row>
    <row r="387" spans="1:10" ht="18.75" hidden="1" x14ac:dyDescent="0.3">
      <c r="A387" s="111" t="s">
        <v>38</v>
      </c>
      <c r="B387" s="114">
        <v>2040.837</v>
      </c>
      <c r="C387" s="115">
        <v>10774.453396999999</v>
      </c>
      <c r="D387" s="116">
        <v>146.32150686783379</v>
      </c>
      <c r="E387" s="116">
        <v>5279.4286839174301</v>
      </c>
      <c r="H387" s="77"/>
      <c r="I387" s="107"/>
      <c r="J387" s="108"/>
    </row>
    <row r="388" spans="1:10" ht="18.75" hidden="1" x14ac:dyDescent="0.3">
      <c r="A388" s="111" t="s">
        <v>38</v>
      </c>
      <c r="B388" s="114">
        <v>2466.2429999999995</v>
      </c>
      <c r="C388" s="115">
        <v>13241.869242999999</v>
      </c>
      <c r="D388" s="116">
        <v>140.88623358840428</v>
      </c>
      <c r="E388" s="116">
        <v>5369.2475733332003</v>
      </c>
      <c r="H388" s="77"/>
      <c r="I388" s="107"/>
      <c r="J388" s="108"/>
    </row>
    <row r="389" spans="1:10" ht="18.75" hidden="1" x14ac:dyDescent="0.3">
      <c r="A389" s="111" t="s">
        <v>38</v>
      </c>
      <c r="B389" s="114">
        <v>2233.5789999999997</v>
      </c>
      <c r="C389" s="115">
        <v>10661.383132000001</v>
      </c>
      <c r="D389" s="116">
        <v>125.06557077104101</v>
      </c>
      <c r="E389" s="116">
        <v>4773.2285860495704</v>
      </c>
      <c r="H389" s="77"/>
      <c r="I389" s="107"/>
      <c r="J389" s="108"/>
    </row>
    <row r="390" spans="1:10" ht="18.75" hidden="1" x14ac:dyDescent="0.3">
      <c r="A390" s="111" t="s">
        <v>38</v>
      </c>
      <c r="B390" s="114">
        <v>2433.0129999999972</v>
      </c>
      <c r="C390" s="115">
        <v>9846.208079</v>
      </c>
      <c r="D390" s="116">
        <v>107.00117026598537</v>
      </c>
      <c r="E390" s="116">
        <v>4046.91963380385</v>
      </c>
      <c r="H390" s="77"/>
      <c r="I390" s="107"/>
      <c r="J390" s="108"/>
    </row>
    <row r="391" spans="1:10" ht="19.5" hidden="1" x14ac:dyDescent="0.3">
      <c r="A391" s="28" t="s">
        <v>61</v>
      </c>
      <c r="B391" s="114">
        <v>2961.9789999999994</v>
      </c>
      <c r="C391" s="115">
        <v>12397.179405000001</v>
      </c>
      <c r="D391" s="116">
        <v>79.428577550124558</v>
      </c>
      <c r="E391" s="116">
        <v>3374.4014067144303</v>
      </c>
      <c r="H391" s="77"/>
      <c r="I391" s="107"/>
      <c r="J391" s="108"/>
    </row>
    <row r="392" spans="1:10" ht="18.75" hidden="1" x14ac:dyDescent="0.3">
      <c r="A392" s="28"/>
      <c r="B392" s="114"/>
      <c r="C392" s="115"/>
      <c r="D392" s="116"/>
      <c r="E392" s="116"/>
      <c r="H392" s="77"/>
      <c r="I392" s="107"/>
      <c r="J392" s="108"/>
    </row>
    <row r="393" spans="1:10" ht="18.75" x14ac:dyDescent="0.3">
      <c r="A393" s="28">
        <v>2021</v>
      </c>
      <c r="B393" s="114"/>
      <c r="C393" s="115"/>
      <c r="D393" s="116"/>
      <c r="E393" s="116"/>
      <c r="H393" s="77"/>
      <c r="I393" s="107"/>
      <c r="J393" s="108"/>
    </row>
    <row r="394" spans="1:10" ht="18.75" hidden="1" x14ac:dyDescent="0.3">
      <c r="A394" s="28" t="s">
        <v>36</v>
      </c>
      <c r="B394" s="114">
        <f>B438+B439+B440</f>
        <v>11843.119000000001</v>
      </c>
      <c r="C394" s="114">
        <f>C438+C439+C440</f>
        <v>55649.538160000004</v>
      </c>
      <c r="D394" s="116">
        <f>AVERAGE(D438:D440)</f>
        <v>101.76786502158467</v>
      </c>
      <c r="E394" s="116">
        <f>AVERAGE(E438:E440)</f>
        <v>4448.4721775174467</v>
      </c>
      <c r="H394" s="77"/>
      <c r="I394" s="107"/>
      <c r="J394" s="108"/>
    </row>
    <row r="395" spans="1:10" ht="19.5" hidden="1" x14ac:dyDescent="0.3">
      <c r="A395" s="28" t="s">
        <v>64</v>
      </c>
      <c r="B395" s="114">
        <v>0</v>
      </c>
      <c r="C395" s="117">
        <v>0</v>
      </c>
      <c r="D395" s="116">
        <v>0</v>
      </c>
      <c r="E395" s="116">
        <v>0</v>
      </c>
      <c r="H395" s="77"/>
      <c r="I395" s="107"/>
      <c r="J395" s="108"/>
    </row>
    <row r="396" spans="1:10" ht="18.75" hidden="1" x14ac:dyDescent="0.3">
      <c r="A396" s="28" t="s">
        <v>38</v>
      </c>
      <c r="B396" s="114">
        <v>1154.53</v>
      </c>
      <c r="C396" s="117">
        <v>9641.0604698649986</v>
      </c>
      <c r="D396" s="116">
        <v>128.15217636858657</v>
      </c>
      <c r="E396" s="116">
        <v>5559.8619561793203</v>
      </c>
      <c r="H396" s="77"/>
      <c r="I396" s="107"/>
      <c r="J396" s="108"/>
    </row>
    <row r="397" spans="1:10" ht="19.5" x14ac:dyDescent="0.3">
      <c r="A397" s="28" t="s">
        <v>61</v>
      </c>
      <c r="B397" s="114">
        <f>B447+B448+B449</f>
        <v>3581.2260000000006</v>
      </c>
      <c r="C397" s="114">
        <f>C447+C448+C449</f>
        <v>29473.346222394001</v>
      </c>
      <c r="D397" s="116">
        <f>AVERAGE(D447:D449)</f>
        <v>187.95071293603087</v>
      </c>
      <c r="E397" s="116">
        <f>AVERAGE(E447:E449)</f>
        <v>8251.9644188554867</v>
      </c>
      <c r="H397" s="77"/>
      <c r="I397" s="107"/>
      <c r="J397" s="108"/>
    </row>
    <row r="398" spans="1:10" ht="18.75" x14ac:dyDescent="0.3">
      <c r="A398" s="28"/>
      <c r="B398" s="114"/>
      <c r="C398" s="117"/>
      <c r="D398" s="116"/>
      <c r="E398" s="116"/>
      <c r="H398" s="77"/>
      <c r="I398" s="107"/>
      <c r="J398" s="108"/>
    </row>
    <row r="399" spans="1:10" ht="18.75" x14ac:dyDescent="0.3">
      <c r="A399" s="28">
        <v>2022</v>
      </c>
      <c r="B399" s="114"/>
      <c r="C399" s="117"/>
      <c r="D399" s="116"/>
      <c r="E399" s="116"/>
      <c r="H399" s="77"/>
      <c r="I399" s="107"/>
      <c r="J399" s="108"/>
    </row>
    <row r="400" spans="1:10" ht="18.75" x14ac:dyDescent="0.3">
      <c r="A400" s="28" t="s">
        <v>36</v>
      </c>
      <c r="B400" s="114">
        <v>1522.5470000000005</v>
      </c>
      <c r="C400" s="117">
        <v>12067.798002249889</v>
      </c>
      <c r="D400" s="116">
        <v>194.75157433705621</v>
      </c>
      <c r="E400" s="116">
        <v>8186.7747223377664</v>
      </c>
      <c r="H400" s="77"/>
      <c r="I400" s="107"/>
      <c r="J400" s="108"/>
    </row>
    <row r="401" spans="1:10" ht="19.5" x14ac:dyDescent="0.3">
      <c r="A401" s="28" t="s">
        <v>64</v>
      </c>
      <c r="B401" s="114">
        <f>B455+B456+B457</f>
        <v>109.85999999999876</v>
      </c>
      <c r="C401" s="114">
        <f>C455+C456+C457</f>
        <v>1079.8249029140475</v>
      </c>
      <c r="D401" s="116">
        <f>AVERAGE(D455:D457)</f>
        <v>142.40652549528212</v>
      </c>
      <c r="E401" s="116">
        <f>AVERAGE(E455:E457)</f>
        <v>6571.1571701126086</v>
      </c>
      <c r="H401" s="77"/>
      <c r="I401" s="107"/>
      <c r="J401" s="108"/>
    </row>
    <row r="402" spans="1:10" ht="18.75" x14ac:dyDescent="0.3">
      <c r="A402" s="28" t="s">
        <v>38</v>
      </c>
      <c r="B402" s="114">
        <v>4344.0209999999997</v>
      </c>
      <c r="C402" s="117">
        <v>40496.979904756736</v>
      </c>
      <c r="D402" s="116">
        <v>209.33190401796423</v>
      </c>
      <c r="E402" s="116">
        <v>9228.0711810267239</v>
      </c>
      <c r="H402" s="77"/>
      <c r="I402" s="107"/>
      <c r="J402" s="108"/>
    </row>
    <row r="403" spans="1:10" ht="18.75" x14ac:dyDescent="0.25">
      <c r="A403" s="28" t="s">
        <v>61</v>
      </c>
      <c r="B403" s="114">
        <f>SUM(B461:B463)</f>
        <v>7150.3890000000001</v>
      </c>
      <c r="C403" s="114">
        <f>SUM(C461:C463)</f>
        <v>64134.086150529372</v>
      </c>
      <c r="D403" s="116">
        <f>AVERAGE(D461:D463)</f>
        <v>196.05940912045051</v>
      </c>
      <c r="E403" s="116">
        <f>AVERAGE(E461:E463)</f>
        <v>8457.0543174147169</v>
      </c>
      <c r="F403" s="118"/>
    </row>
    <row r="404" spans="1:10" hidden="1" x14ac:dyDescent="0.25">
      <c r="A404" s="28">
        <v>2019</v>
      </c>
      <c r="B404" s="114"/>
      <c r="C404" s="115"/>
      <c r="D404" s="116"/>
      <c r="E404" s="116"/>
      <c r="F404" s="118"/>
    </row>
    <row r="405" spans="1:10" hidden="1" x14ac:dyDescent="0.25">
      <c r="A405" s="94" t="s">
        <v>48</v>
      </c>
      <c r="B405" s="114">
        <v>2207.9599999999991</v>
      </c>
      <c r="C405" s="115">
        <v>7350.12817</v>
      </c>
      <c r="D405" s="116">
        <v>85.003575559754225</v>
      </c>
      <c r="E405" s="116">
        <v>3328.9227024040301</v>
      </c>
      <c r="F405" s="118"/>
    </row>
    <row r="406" spans="1:10" hidden="1" x14ac:dyDescent="0.25">
      <c r="A406" s="94" t="s">
        <v>49</v>
      </c>
      <c r="B406" s="114">
        <v>2562.7379999999994</v>
      </c>
      <c r="C406" s="115">
        <v>7331.6133110000001</v>
      </c>
      <c r="D406" s="116">
        <v>72.712628638896462</v>
      </c>
      <c r="E406" s="116">
        <v>2860.8516800000002</v>
      </c>
      <c r="F406" s="118"/>
    </row>
    <row r="407" spans="1:10" hidden="1" x14ac:dyDescent="0.25">
      <c r="A407" s="94" t="s">
        <v>50</v>
      </c>
      <c r="B407" s="114">
        <v>2943.1470000000045</v>
      </c>
      <c r="C407" s="115">
        <v>8036.1775340000004</v>
      </c>
      <c r="D407" s="116">
        <v>69.371588457819726</v>
      </c>
      <c r="E407" s="116">
        <v>2730.47100059901</v>
      </c>
      <c r="F407" s="118"/>
    </row>
    <row r="408" spans="1:10" hidden="1" x14ac:dyDescent="0.25">
      <c r="A408" s="94" t="s">
        <v>40</v>
      </c>
      <c r="B408" s="114">
        <v>2857.192999999992</v>
      </c>
      <c r="C408" s="115">
        <v>6677.4382779999996</v>
      </c>
      <c r="D408" s="116">
        <v>58.963314531578398</v>
      </c>
      <c r="E408" s="116">
        <v>2337.0623818552099</v>
      </c>
      <c r="F408" s="118"/>
    </row>
    <row r="409" spans="1:10" hidden="1" x14ac:dyDescent="0.25">
      <c r="A409" s="94" t="s">
        <v>41</v>
      </c>
      <c r="B409" s="114">
        <v>2095.262999999999</v>
      </c>
      <c r="C409" s="115">
        <v>4035.864904</v>
      </c>
      <c r="D409" s="116">
        <v>48.280268571639326</v>
      </c>
      <c r="E409" s="116">
        <v>1926.1853542968099</v>
      </c>
      <c r="F409" s="118"/>
    </row>
    <row r="410" spans="1:10" hidden="1" x14ac:dyDescent="0.25">
      <c r="A410" s="94" t="s">
        <v>52</v>
      </c>
      <c r="B410" s="114">
        <v>1113.1150000000052</v>
      </c>
      <c r="C410" s="115">
        <v>2775.3101320000001</v>
      </c>
      <c r="D410" s="116">
        <v>61.752205376148623</v>
      </c>
      <c r="E410" s="116">
        <v>2493.2824999999998</v>
      </c>
      <c r="F410" s="118"/>
    </row>
    <row r="411" spans="1:10" hidden="1" x14ac:dyDescent="0.25">
      <c r="A411" s="94" t="s">
        <v>43</v>
      </c>
      <c r="B411" s="114">
        <v>493.82400000000052</v>
      </c>
      <c r="C411" s="115">
        <v>1131.84347</v>
      </c>
      <c r="D411" s="116">
        <v>56.9</v>
      </c>
      <c r="E411" s="116">
        <v>2291.9976999999999</v>
      </c>
      <c r="F411" s="118"/>
    </row>
    <row r="412" spans="1:10" hidden="1" x14ac:dyDescent="0.25">
      <c r="A412" s="94" t="s">
        <v>44</v>
      </c>
      <c r="B412" s="114">
        <v>400.88</v>
      </c>
      <c r="C412" s="115">
        <v>466.760244</v>
      </c>
      <c r="D412" s="116">
        <v>28.8</v>
      </c>
      <c r="E412" s="116">
        <v>1164.3390640590671</v>
      </c>
      <c r="F412" s="118"/>
    </row>
    <row r="413" spans="1:10" hidden="1" x14ac:dyDescent="0.25">
      <c r="A413" s="94" t="s">
        <v>51</v>
      </c>
      <c r="B413" s="114">
        <v>54.090000000000146</v>
      </c>
      <c r="C413" s="115">
        <v>105.740532</v>
      </c>
      <c r="D413" s="116">
        <v>47.674565125067716</v>
      </c>
      <c r="E413" s="116">
        <v>1954.8998336106436</v>
      </c>
      <c r="F413" s="118"/>
    </row>
    <row r="414" spans="1:10" hidden="1" x14ac:dyDescent="0.25">
      <c r="A414" s="28" t="s">
        <v>55</v>
      </c>
      <c r="B414" s="114">
        <v>2749.44</v>
      </c>
      <c r="C414" s="115">
        <v>15460.05</v>
      </c>
      <c r="D414" s="116">
        <v>137.80000000000001</v>
      </c>
      <c r="E414" s="116">
        <v>5623</v>
      </c>
      <c r="F414" s="118"/>
    </row>
    <row r="415" spans="1:10" hidden="1" x14ac:dyDescent="0.25">
      <c r="A415" s="94" t="s">
        <v>46</v>
      </c>
      <c r="B415" s="114">
        <v>1483.8989999999999</v>
      </c>
      <c r="C415" s="115">
        <v>6175.0823129999999</v>
      </c>
      <c r="D415" s="116">
        <v>101.66017309365688</v>
      </c>
      <c r="E415" s="116">
        <v>4161.3899011994754</v>
      </c>
      <c r="F415" s="118"/>
    </row>
    <row r="416" spans="1:10" hidden="1" x14ac:dyDescent="0.25">
      <c r="A416" s="28" t="s">
        <v>56</v>
      </c>
      <c r="B416" s="114">
        <v>1547.4809999999998</v>
      </c>
      <c r="C416" s="115">
        <v>4985.6553919999997</v>
      </c>
      <c r="D416" s="116">
        <v>78.42756982557944</v>
      </c>
      <c r="E416" s="116">
        <v>3221.7877906093845</v>
      </c>
      <c r="F416" s="118"/>
    </row>
    <row r="417" spans="1:6" x14ac:dyDescent="0.25">
      <c r="A417" s="28"/>
      <c r="B417" s="114"/>
      <c r="C417" s="115"/>
      <c r="D417" s="116"/>
      <c r="E417" s="116"/>
      <c r="F417" s="118"/>
    </row>
    <row r="418" spans="1:6" x14ac:dyDescent="0.25">
      <c r="A418" s="28">
        <v>2023</v>
      </c>
      <c r="B418" s="114"/>
      <c r="C418" s="115"/>
      <c r="D418" s="116"/>
      <c r="E418" s="116"/>
      <c r="F418" s="118"/>
    </row>
    <row r="419" spans="1:6" x14ac:dyDescent="0.25">
      <c r="A419" s="28" t="s">
        <v>36</v>
      </c>
      <c r="B419" s="114">
        <f>SUM(B466:B474)</f>
        <v>5479.6119999999992</v>
      </c>
      <c r="C419" s="114">
        <f>SUM(C466:C474)</f>
        <v>41212.610525132186</v>
      </c>
      <c r="D419" s="114">
        <f>AVERAGE(D466:D474)</f>
        <v>148.07773867245962</v>
      </c>
      <c r="E419" s="114">
        <f>AVERAGE(E466:E474)</f>
        <v>7755.3577116290708</v>
      </c>
      <c r="F419" s="118"/>
    </row>
    <row r="420" spans="1:6" ht="18.75" x14ac:dyDescent="0.25">
      <c r="A420" s="28" t="s">
        <v>64</v>
      </c>
      <c r="B420" s="114">
        <f>SUM(B469:B471)</f>
        <v>543.68199999999888</v>
      </c>
      <c r="C420" s="114">
        <f>SUM(C469:C471)</f>
        <v>3784.1078804591066</v>
      </c>
      <c r="D420" s="114">
        <f>AVERAGE(D469:D471)</f>
        <v>88.773834682464908</v>
      </c>
      <c r="E420" s="114">
        <f>AVERAGE(E469:E471)</f>
        <v>4528.2203993670337</v>
      </c>
      <c r="F420" s="118"/>
    </row>
    <row r="421" spans="1:6" s="214" customFormat="1" ht="18.75" x14ac:dyDescent="0.3">
      <c r="A421" s="214" t="s">
        <v>38</v>
      </c>
      <c r="B421" s="215">
        <f>B472+B473+B474</f>
        <v>788.08</v>
      </c>
      <c r="C421" s="215">
        <f>C472+C473+C474</f>
        <v>9556.9994179999994</v>
      </c>
      <c r="D421" s="215">
        <f>AVERAGE(D472:D474)</f>
        <v>200.87411365085723</v>
      </c>
      <c r="E421" s="215">
        <f>AVERAGE(E472:E474)</f>
        <v>11969.379913170436</v>
      </c>
    </row>
    <row r="422" spans="1:6" s="214" customFormat="1" ht="19.5" x14ac:dyDescent="0.3">
      <c r="A422" s="214" t="s">
        <v>61</v>
      </c>
      <c r="B422" s="215">
        <f>SUM(B475:B477)</f>
        <v>4710.7779999999975</v>
      </c>
      <c r="C422" s="215">
        <f>SUM(C475:C477)</f>
        <v>45482.489114800002</v>
      </c>
      <c r="D422" s="215">
        <f>AVERAGE(D475:D477)</f>
        <v>156.25016842022299</v>
      </c>
      <c r="E422" s="215">
        <f>AVERAGE(E475:E477)</f>
        <v>9574.6883807839822</v>
      </c>
    </row>
    <row r="423" spans="1:6" hidden="1" x14ac:dyDescent="0.25">
      <c r="A423" s="28">
        <v>2020</v>
      </c>
      <c r="B423" s="114"/>
      <c r="C423" s="115"/>
      <c r="D423" s="116"/>
      <c r="E423" s="116"/>
      <c r="F423" s="118"/>
    </row>
    <row r="424" spans="1:6" hidden="1" x14ac:dyDescent="0.25">
      <c r="A424" s="94" t="s">
        <v>48</v>
      </c>
      <c r="B424" s="114">
        <v>936.27000000000044</v>
      </c>
      <c r="C424" s="115">
        <v>3804.1299479999998</v>
      </c>
      <c r="D424" s="116">
        <v>98.284875851041406</v>
      </c>
      <c r="E424" s="116">
        <v>4063.069358197954</v>
      </c>
      <c r="F424" s="118"/>
    </row>
    <row r="425" spans="1:6" hidden="1" x14ac:dyDescent="0.25">
      <c r="A425" s="28" t="s">
        <v>49</v>
      </c>
      <c r="B425" s="114">
        <v>709.8650000000016</v>
      </c>
      <c r="C425" s="115">
        <v>1551.381292</v>
      </c>
      <c r="D425" s="116">
        <v>52.502982234377562</v>
      </c>
      <c r="E425" s="116">
        <v>2185.45961837814</v>
      </c>
      <c r="F425" s="118"/>
    </row>
    <row r="426" spans="1:6" hidden="1" x14ac:dyDescent="0.25">
      <c r="A426" s="28" t="s">
        <v>50</v>
      </c>
      <c r="B426" s="114">
        <v>669.90499999999793</v>
      </c>
      <c r="C426" s="115">
        <v>2247.3761749999999</v>
      </c>
      <c r="D426" s="116">
        <v>81.50391849347433</v>
      </c>
      <c r="E426" s="116">
        <v>3354.7684746344735</v>
      </c>
      <c r="F426" s="118"/>
    </row>
    <row r="427" spans="1:6" hidden="1" x14ac:dyDescent="0.25">
      <c r="A427" s="28" t="s">
        <v>40</v>
      </c>
      <c r="B427" s="114">
        <v>120.33000000000084</v>
      </c>
      <c r="C427" s="115">
        <v>358.06329099999999</v>
      </c>
      <c r="D427" s="116">
        <v>86.683473241231681</v>
      </c>
      <c r="E427" s="116">
        <v>2975.67764481008</v>
      </c>
      <c r="F427" s="118"/>
    </row>
    <row r="428" spans="1:6" hidden="1" x14ac:dyDescent="0.25">
      <c r="A428" s="28" t="s">
        <v>57</v>
      </c>
      <c r="B428" s="114">
        <v>0</v>
      </c>
      <c r="C428" s="115">
        <v>0</v>
      </c>
      <c r="D428" s="116">
        <v>0</v>
      </c>
      <c r="E428" s="116">
        <v>0</v>
      </c>
      <c r="F428" s="118"/>
    </row>
    <row r="429" spans="1:6" hidden="1" x14ac:dyDescent="0.25">
      <c r="A429" s="28" t="s">
        <v>52</v>
      </c>
      <c r="B429" s="114">
        <v>234.71999999999935</v>
      </c>
      <c r="C429" s="115">
        <v>734.04575</v>
      </c>
      <c r="D429" s="116">
        <v>74.933213867564632</v>
      </c>
      <c r="E429" s="116">
        <v>3127.3251107702899</v>
      </c>
      <c r="F429" s="118"/>
    </row>
    <row r="430" spans="1:6" hidden="1" x14ac:dyDescent="0.25">
      <c r="A430" s="28" t="s">
        <v>43</v>
      </c>
      <c r="B430" s="114">
        <v>5.4699999999993452</v>
      </c>
      <c r="C430" s="115">
        <v>13.621416</v>
      </c>
      <c r="D430" s="116">
        <v>58.942735821948922</v>
      </c>
      <c r="E430" s="116">
        <v>2490.2040219381402</v>
      </c>
      <c r="F430" s="118"/>
    </row>
    <row r="431" spans="1:6" hidden="1" x14ac:dyDescent="0.25">
      <c r="A431" s="28" t="s">
        <v>44</v>
      </c>
      <c r="B431" s="114">
        <v>50.360000000000582</v>
      </c>
      <c r="C431" s="115">
        <v>146.52607699999999</v>
      </c>
      <c r="D431" s="116">
        <v>69.268733142784043</v>
      </c>
      <c r="E431" s="116">
        <v>2909.5726171564397</v>
      </c>
      <c r="F431" s="118"/>
    </row>
    <row r="432" spans="1:6" hidden="1" x14ac:dyDescent="0.25">
      <c r="A432" s="28" t="s">
        <v>51</v>
      </c>
      <c r="B432" s="114">
        <v>19.550000000001091</v>
      </c>
      <c r="C432" s="115">
        <v>26.110745999999999</v>
      </c>
      <c r="D432" s="116">
        <v>32.401444735523278</v>
      </c>
      <c r="E432" s="116">
        <v>1335.5880306904626</v>
      </c>
      <c r="F432" s="118"/>
    </row>
    <row r="433" spans="1:6" hidden="1" x14ac:dyDescent="0.25">
      <c r="A433" s="28" t="s">
        <v>55</v>
      </c>
      <c r="B433" s="114">
        <v>2116.11</v>
      </c>
      <c r="C433" s="115">
        <v>10455.063227000001</v>
      </c>
      <c r="D433" s="116">
        <v>116.63371834992417</v>
      </c>
      <c r="E433" s="116">
        <v>4940.6993147804224</v>
      </c>
      <c r="F433" s="118"/>
    </row>
    <row r="434" spans="1:6" s="119" customFormat="1" hidden="1" x14ac:dyDescent="0.25">
      <c r="A434" s="28" t="s">
        <v>46</v>
      </c>
      <c r="B434" s="114">
        <v>552.7199999999998</v>
      </c>
      <c r="C434" s="116">
        <v>900.44239400000004</v>
      </c>
      <c r="D434" s="116">
        <v>36.939449044995392</v>
      </c>
      <c r="E434" s="116">
        <v>1629.1112932407011</v>
      </c>
    </row>
    <row r="435" spans="1:6" s="119" customFormat="1" hidden="1" x14ac:dyDescent="0.25">
      <c r="A435" s="28" t="s">
        <v>47</v>
      </c>
      <c r="B435" s="114">
        <v>293.14899999999943</v>
      </c>
      <c r="C435" s="116">
        <v>1041.6737840000001</v>
      </c>
      <c r="D435" s="116">
        <v>84.712565255454109</v>
      </c>
      <c r="E435" s="116">
        <v>3553.39361212217</v>
      </c>
    </row>
    <row r="436" spans="1:6" s="119" customFormat="1" x14ac:dyDescent="0.25">
      <c r="A436" s="28"/>
      <c r="B436" s="114"/>
      <c r="C436" s="116"/>
      <c r="D436" s="116"/>
      <c r="E436" s="116"/>
    </row>
    <row r="437" spans="1:6" s="119" customFormat="1" x14ac:dyDescent="0.25">
      <c r="A437" s="28">
        <v>2021</v>
      </c>
      <c r="B437" s="114"/>
      <c r="C437" s="116"/>
      <c r="D437" s="116"/>
      <c r="E437" s="116"/>
    </row>
    <row r="438" spans="1:6" s="119" customFormat="1" hidden="1" x14ac:dyDescent="0.25">
      <c r="A438" s="28" t="s">
        <v>48</v>
      </c>
      <c r="B438" s="114">
        <v>9576.8719999999994</v>
      </c>
      <c r="C438" s="116">
        <v>45960.639979</v>
      </c>
      <c r="D438" s="116">
        <v>114.04401994748619</v>
      </c>
      <c r="E438" s="116">
        <v>4799.1285650471264</v>
      </c>
    </row>
    <row r="439" spans="1:6" s="119" customFormat="1" hidden="1" x14ac:dyDescent="0.25">
      <c r="A439" s="28" t="s">
        <v>49</v>
      </c>
      <c r="B439" s="114">
        <v>1102.6440000000039</v>
      </c>
      <c r="C439" s="116">
        <v>4623.1520460000002</v>
      </c>
      <c r="D439" s="116">
        <v>89.589619011221671</v>
      </c>
      <c r="E439" s="116">
        <v>4192.7875597200764</v>
      </c>
    </row>
    <row r="440" spans="1:6" s="119" customFormat="1" hidden="1" x14ac:dyDescent="0.25">
      <c r="A440" s="28" t="s">
        <v>50</v>
      </c>
      <c r="B440" s="114">
        <v>1163.6029999999973</v>
      </c>
      <c r="C440" s="116">
        <v>5065.7461350000003</v>
      </c>
      <c r="D440" s="116">
        <v>101.66995610604613</v>
      </c>
      <c r="E440" s="116">
        <v>4353.500407785139</v>
      </c>
    </row>
    <row r="441" spans="1:6" s="119" customFormat="1" ht="16.5" hidden="1" x14ac:dyDescent="0.25">
      <c r="A441" s="28" t="s">
        <v>40</v>
      </c>
      <c r="B441" s="120">
        <v>0</v>
      </c>
      <c r="C441" s="120">
        <v>0</v>
      </c>
      <c r="D441" s="120">
        <v>0</v>
      </c>
      <c r="E441" s="120">
        <v>0</v>
      </c>
    </row>
    <row r="442" spans="1:6" s="119" customFormat="1" ht="16.5" hidden="1" x14ac:dyDescent="0.25">
      <c r="A442" s="28" t="s">
        <v>57</v>
      </c>
      <c r="B442" s="120">
        <v>0</v>
      </c>
      <c r="C442" s="120">
        <v>0</v>
      </c>
      <c r="D442" s="120">
        <v>0</v>
      </c>
      <c r="E442" s="120">
        <v>0</v>
      </c>
    </row>
    <row r="443" spans="1:6" s="119" customFormat="1" ht="16.5" hidden="1" x14ac:dyDescent="0.25">
      <c r="A443" s="28" t="s">
        <v>52</v>
      </c>
      <c r="B443" s="120">
        <v>0</v>
      </c>
      <c r="C443" s="120">
        <v>0</v>
      </c>
      <c r="D443" s="120">
        <v>0</v>
      </c>
      <c r="E443" s="120">
        <v>0</v>
      </c>
    </row>
    <row r="444" spans="1:6" s="119" customFormat="1" ht="16.5" hidden="1" x14ac:dyDescent="0.25">
      <c r="A444" s="28" t="s">
        <v>43</v>
      </c>
      <c r="B444" s="120">
        <v>0</v>
      </c>
      <c r="C444" s="120">
        <v>0</v>
      </c>
      <c r="D444" s="120">
        <v>0</v>
      </c>
      <c r="E444" s="120">
        <v>0</v>
      </c>
    </row>
    <row r="445" spans="1:6" s="119" customFormat="1" hidden="1" x14ac:dyDescent="0.25">
      <c r="A445" s="28" t="s">
        <v>44</v>
      </c>
      <c r="B445" s="114">
        <v>542.28</v>
      </c>
      <c r="C445" s="116">
        <v>4425.4758414999997</v>
      </c>
      <c r="D445" s="116">
        <v>187.13584090665046</v>
      </c>
      <c r="E445" s="116">
        <v>8160.8686315187724</v>
      </c>
    </row>
    <row r="446" spans="1:6" s="119" customFormat="1" hidden="1" x14ac:dyDescent="0.25">
      <c r="A446" s="28" t="s">
        <v>51</v>
      </c>
      <c r="B446" s="114">
        <v>612.25</v>
      </c>
      <c r="C446" s="116">
        <v>5215.584628364998</v>
      </c>
      <c r="D446" s="116">
        <v>197.3206881991093</v>
      </c>
      <c r="E446" s="116">
        <v>8518.7172370191893</v>
      </c>
    </row>
    <row r="447" spans="1:6" s="119" customFormat="1" hidden="1" x14ac:dyDescent="0.25">
      <c r="A447" s="28" t="s">
        <v>55</v>
      </c>
      <c r="B447" s="114">
        <v>1355.5200000000002</v>
      </c>
      <c r="C447" s="116">
        <v>10695.336424903999</v>
      </c>
      <c r="D447" s="116">
        <v>180.30616192925476</v>
      </c>
      <c r="E447" s="116">
        <v>7890.2092369747397</v>
      </c>
    </row>
    <row r="448" spans="1:6" s="119" customFormat="1" hidden="1" x14ac:dyDescent="0.25">
      <c r="A448" s="28" t="s">
        <v>46</v>
      </c>
      <c r="B448" s="114">
        <v>1532.4399999999996</v>
      </c>
      <c r="C448" s="116">
        <v>12939.228050350001</v>
      </c>
      <c r="D448" s="116">
        <v>192.19572804309135</v>
      </c>
      <c r="E448" s="116">
        <v>8443.5462728393959</v>
      </c>
    </row>
    <row r="449" spans="1:5" s="119" customFormat="1" x14ac:dyDescent="0.25">
      <c r="A449" s="28" t="s">
        <v>47</v>
      </c>
      <c r="B449" s="114">
        <v>693.26600000000053</v>
      </c>
      <c r="C449" s="116">
        <v>5838.7817471400003</v>
      </c>
      <c r="D449" s="116">
        <v>191.35024883574644</v>
      </c>
      <c r="E449" s="116">
        <v>8422.1377467523216</v>
      </c>
    </row>
    <row r="450" spans="1:5" s="119" customFormat="1" x14ac:dyDescent="0.25">
      <c r="A450" s="28"/>
      <c r="B450" s="114"/>
      <c r="C450" s="116"/>
      <c r="D450" s="116"/>
      <c r="E450" s="116"/>
    </row>
    <row r="451" spans="1:5" s="119" customFormat="1" x14ac:dyDescent="0.25">
      <c r="A451" s="28">
        <v>2022</v>
      </c>
      <c r="B451" s="114"/>
      <c r="C451" s="116"/>
      <c r="D451" s="116"/>
      <c r="E451" s="116"/>
    </row>
    <row r="452" spans="1:5" s="119" customFormat="1" x14ac:dyDescent="0.25">
      <c r="A452" s="28" t="s">
        <v>48</v>
      </c>
      <c r="B452" s="114">
        <v>816.12599999999929</v>
      </c>
      <c r="C452" s="116">
        <v>5825.4952830765997</v>
      </c>
      <c r="D452" s="116">
        <v>176.88656909005167</v>
      </c>
      <c r="E452" s="116">
        <v>7137.9851678253162</v>
      </c>
    </row>
    <row r="453" spans="1:5" s="119" customFormat="1" x14ac:dyDescent="0.25">
      <c r="A453" s="28" t="s">
        <v>49</v>
      </c>
      <c r="B453" s="114">
        <v>404.00000000000091</v>
      </c>
      <c r="C453" s="116">
        <v>3871.49214726215</v>
      </c>
      <c r="D453" s="116">
        <v>228.59882065967165</v>
      </c>
      <c r="E453" s="116">
        <v>9582.9013546092701</v>
      </c>
    </row>
    <row r="454" spans="1:5" s="119" customFormat="1" x14ac:dyDescent="0.25">
      <c r="A454" s="28" t="s">
        <v>50</v>
      </c>
      <c r="B454" s="114">
        <v>302.42100000000028</v>
      </c>
      <c r="C454" s="116">
        <v>2370.81057191114</v>
      </c>
      <c r="D454" s="116">
        <v>178.76933326144524</v>
      </c>
      <c r="E454" s="116">
        <v>7839.4376445787111</v>
      </c>
    </row>
    <row r="455" spans="1:5" s="119" customFormat="1" x14ac:dyDescent="0.25">
      <c r="A455" s="28" t="s">
        <v>40</v>
      </c>
      <c r="B455" s="114">
        <v>49.620499999999083</v>
      </c>
      <c r="C455" s="116">
        <v>503.28319508976745</v>
      </c>
      <c r="D455" s="116">
        <v>213.15920947805157</v>
      </c>
      <c r="E455" s="116">
        <v>10142.646589409151</v>
      </c>
    </row>
    <row r="456" spans="1:5" s="119" customFormat="1" x14ac:dyDescent="0.25">
      <c r="A456" s="28" t="s">
        <v>57</v>
      </c>
      <c r="B456" s="114">
        <v>60.23949999999968</v>
      </c>
      <c r="C456" s="116">
        <v>576.54170782428002</v>
      </c>
      <c r="D456" s="116">
        <v>214.06036700779475</v>
      </c>
      <c r="E456" s="116">
        <v>9570.8249209286732</v>
      </c>
    </row>
    <row r="457" spans="1:5" s="119" customFormat="1" ht="16.5" x14ac:dyDescent="0.25">
      <c r="A457" s="28" t="s">
        <v>52</v>
      </c>
      <c r="B457" s="120">
        <v>0</v>
      </c>
      <c r="C457" s="120">
        <v>0</v>
      </c>
      <c r="D457" s="120">
        <v>0</v>
      </c>
      <c r="E457" s="120">
        <v>0</v>
      </c>
    </row>
    <row r="458" spans="1:5" s="119" customFormat="1" x14ac:dyDescent="0.25">
      <c r="A458" s="28" t="s">
        <v>43</v>
      </c>
      <c r="B458" s="114">
        <v>600</v>
      </c>
      <c r="C458" s="116">
        <v>5360.8778362649364</v>
      </c>
      <c r="D458" s="116">
        <v>210.29496548489533</v>
      </c>
      <c r="E458" s="116">
        <v>8934.7963937748955</v>
      </c>
    </row>
    <row r="459" spans="1:5" s="119" customFormat="1" x14ac:dyDescent="0.25">
      <c r="A459" s="28" t="s">
        <v>44</v>
      </c>
      <c r="B459" s="114">
        <v>1900.23</v>
      </c>
      <c r="C459" s="116">
        <v>19059.721138525099</v>
      </c>
      <c r="D459" s="116">
        <v>223.58687885607142</v>
      </c>
      <c r="E459" s="116">
        <v>10030.217993887614</v>
      </c>
    </row>
    <row r="460" spans="1:5" s="119" customFormat="1" x14ac:dyDescent="0.25">
      <c r="A460" s="28" t="s">
        <v>51</v>
      </c>
      <c r="B460" s="114">
        <v>1843.7909999999997</v>
      </c>
      <c r="C460" s="116">
        <v>16076.380929966699</v>
      </c>
      <c r="D460" s="116">
        <v>194.11386771292601</v>
      </c>
      <c r="E460" s="116">
        <v>8719.1991554176657</v>
      </c>
    </row>
    <row r="461" spans="1:5" s="119" customFormat="1" x14ac:dyDescent="0.25">
      <c r="A461" s="28" t="s">
        <v>55</v>
      </c>
      <c r="B461" s="114">
        <v>1671.5569999999998</v>
      </c>
      <c r="C461" s="116">
        <v>16444.448350102401</v>
      </c>
      <c r="D461" s="116">
        <v>221.6890506130388</v>
      </c>
      <c r="E461" s="116">
        <v>8169.4954869440198</v>
      </c>
    </row>
    <row r="462" spans="1:5" s="119" customFormat="1" x14ac:dyDescent="0.25">
      <c r="A462" s="28" t="s">
        <v>46</v>
      </c>
      <c r="B462" s="114">
        <v>3488.6959999999999</v>
      </c>
      <c r="C462" s="116">
        <v>31325.955592512077</v>
      </c>
      <c r="D462" s="116">
        <v>196.87029269505956</v>
      </c>
      <c r="E462" s="116">
        <v>8979.2735143767404</v>
      </c>
    </row>
    <row r="463" spans="1:5" s="119" customFormat="1" x14ac:dyDescent="0.25">
      <c r="A463" s="28" t="s">
        <v>47</v>
      </c>
      <c r="B463" s="114">
        <v>1990.1360000000004</v>
      </c>
      <c r="C463" s="116">
        <v>16363.682207914901</v>
      </c>
      <c r="D463" s="116">
        <v>169.61888405325317</v>
      </c>
      <c r="E463" s="116">
        <v>8222.3939509233878</v>
      </c>
    </row>
    <row r="464" spans="1:5" s="119" customFormat="1" x14ac:dyDescent="0.25">
      <c r="A464" s="28"/>
      <c r="B464" s="114"/>
      <c r="C464" s="116"/>
      <c r="D464" s="116"/>
      <c r="E464" s="116"/>
    </row>
    <row r="465" spans="1:5" s="119" customFormat="1" x14ac:dyDescent="0.25">
      <c r="A465" s="28">
        <v>2023</v>
      </c>
      <c r="B465" s="114"/>
      <c r="C465" s="116"/>
      <c r="D465" s="116"/>
      <c r="E465" s="116"/>
    </row>
    <row r="466" spans="1:5" s="119" customFormat="1" x14ac:dyDescent="0.25">
      <c r="A466" s="28" t="s">
        <v>48</v>
      </c>
      <c r="B466" s="114">
        <v>1487.7970000000005</v>
      </c>
      <c r="C466" s="116">
        <v>9160.3489185721137</v>
      </c>
      <c r="D466" s="116">
        <v>153.44867750514368</v>
      </c>
      <c r="E466" s="116">
        <v>6156.9884322741</v>
      </c>
    </row>
    <row r="467" spans="1:5" s="119" customFormat="1" x14ac:dyDescent="0.25">
      <c r="A467" s="28" t="s">
        <v>49</v>
      </c>
      <c r="B467" s="114">
        <v>1718.7129999999997</v>
      </c>
      <c r="C467" s="116">
        <v>11922.788751805787</v>
      </c>
      <c r="D467" s="116">
        <v>152.5947278820762</v>
      </c>
      <c r="E467" s="116">
        <v>6937.0446094291419</v>
      </c>
    </row>
    <row r="468" spans="1:5" s="119" customFormat="1" x14ac:dyDescent="0.25">
      <c r="A468" s="28" t="s">
        <v>50</v>
      </c>
      <c r="B468" s="114">
        <v>941.34000000000015</v>
      </c>
      <c r="C468" s="116">
        <v>6788.3655562951817</v>
      </c>
      <c r="D468" s="116">
        <v>157.7123976649504</v>
      </c>
      <c r="E468" s="116">
        <v>7211.3854253459749</v>
      </c>
    </row>
    <row r="469" spans="1:5" s="119" customFormat="1" x14ac:dyDescent="0.25">
      <c r="A469" s="28" t="s">
        <v>40</v>
      </c>
      <c r="B469" s="114">
        <v>320.06500000000051</v>
      </c>
      <c r="C469" s="116">
        <v>2476.7694060923463</v>
      </c>
      <c r="D469" s="116">
        <v>168.64010990059251</v>
      </c>
      <c r="E469" s="116">
        <v>7738.3325452403178</v>
      </c>
    </row>
    <row r="470" spans="1:5" s="119" customFormat="1" x14ac:dyDescent="0.25">
      <c r="A470" s="28" t="s">
        <v>57</v>
      </c>
      <c r="B470" s="114">
        <v>223.61699999999837</v>
      </c>
      <c r="C470" s="116">
        <v>1307.3384743667602</v>
      </c>
      <c r="D470" s="116">
        <v>97.681394146802248</v>
      </c>
      <c r="E470" s="116">
        <v>5846.3286528607832</v>
      </c>
    </row>
    <row r="471" spans="1:5" s="119" customFormat="1" x14ac:dyDescent="0.25">
      <c r="A471" s="28" t="s">
        <v>59</v>
      </c>
      <c r="B471" s="114">
        <v>0</v>
      </c>
      <c r="C471" s="116">
        <v>0</v>
      </c>
      <c r="D471" s="116">
        <v>0</v>
      </c>
      <c r="E471" s="116">
        <v>0</v>
      </c>
    </row>
    <row r="472" spans="1:5" s="119" customFormat="1" x14ac:dyDescent="0.25">
      <c r="A472" s="28" t="s">
        <v>43</v>
      </c>
      <c r="B472" s="114">
        <v>189.3</v>
      </c>
      <c r="C472" s="116">
        <v>1923.402713730143</v>
      </c>
      <c r="D472" s="116">
        <v>162.87544858301607</v>
      </c>
      <c r="E472" s="116">
        <v>10160.605989065731</v>
      </c>
    </row>
    <row r="473" spans="1:5" s="119" customFormat="1" x14ac:dyDescent="0.25">
      <c r="A473" s="28" t="s">
        <v>44</v>
      </c>
      <c r="B473" s="114">
        <v>224.94</v>
      </c>
      <c r="C473" s="116">
        <v>3009.0616772698568</v>
      </c>
      <c r="D473" s="116">
        <v>241.68375409044938</v>
      </c>
      <c r="E473" s="116">
        <v>13377.174701119664</v>
      </c>
    </row>
    <row r="474" spans="1:5" s="119" customFormat="1" x14ac:dyDescent="0.25">
      <c r="A474" s="94" t="s">
        <v>65</v>
      </c>
      <c r="B474" s="114">
        <v>373.84000000000003</v>
      </c>
      <c r="C474" s="116">
        <v>4624.5350269999999</v>
      </c>
      <c r="D474" s="116">
        <v>198.06313827910628</v>
      </c>
      <c r="E474" s="116">
        <v>12370.359049325913</v>
      </c>
    </row>
    <row r="475" spans="1:5" s="119" customFormat="1" x14ac:dyDescent="0.25">
      <c r="A475" s="213" t="s">
        <v>66</v>
      </c>
      <c r="B475" s="114">
        <v>1823.71</v>
      </c>
      <c r="C475" s="116">
        <v>17677.730216799999</v>
      </c>
      <c r="D475" s="116">
        <v>157.78196684643228</v>
      </c>
      <c r="E475" s="116">
        <v>9693.2792038207826</v>
      </c>
    </row>
    <row r="476" spans="1:5" s="119" customFormat="1" x14ac:dyDescent="0.25">
      <c r="A476" s="213" t="s">
        <v>67</v>
      </c>
      <c r="B476" s="114">
        <v>1608.0299999999997</v>
      </c>
      <c r="C476" s="116">
        <v>16929.499849000003</v>
      </c>
      <c r="D476" s="116">
        <v>168.87603816076452</v>
      </c>
      <c r="E476" s="116">
        <v>10528.099506228122</v>
      </c>
    </row>
    <row r="477" spans="1:5" s="119" customFormat="1" x14ac:dyDescent="0.25">
      <c r="A477" s="213" t="s">
        <v>68</v>
      </c>
      <c r="B477" s="114">
        <v>1279.0379999999977</v>
      </c>
      <c r="C477" s="116">
        <v>10875.259049</v>
      </c>
      <c r="D477" s="116">
        <v>142.09250025347211</v>
      </c>
      <c r="E477" s="116">
        <v>8502.6864323030422</v>
      </c>
    </row>
    <row r="478" spans="1:5" s="119" customFormat="1" x14ac:dyDescent="0.25">
      <c r="A478" s="213"/>
      <c r="B478" s="114"/>
      <c r="C478" s="116"/>
      <c r="D478" s="116"/>
      <c r="E478" s="116"/>
    </row>
    <row r="479" spans="1:5" s="119" customFormat="1" x14ac:dyDescent="0.25">
      <c r="A479" s="213" t="s">
        <v>69</v>
      </c>
      <c r="B479" s="114">
        <v>964.46229999999832</v>
      </c>
      <c r="C479" s="116">
        <v>10121.906309220001</v>
      </c>
      <c r="D479" s="116">
        <v>169.87702985182491</v>
      </c>
      <c r="E479" s="116">
        <v>10494.869845322122</v>
      </c>
    </row>
    <row r="480" spans="1:5" s="119" customFormat="1" x14ac:dyDescent="0.25">
      <c r="A480" s="21" t="s">
        <v>70</v>
      </c>
      <c r="B480" s="114">
        <v>964.46229999999832</v>
      </c>
      <c r="C480" s="116">
        <v>10121.906309220001</v>
      </c>
      <c r="D480" s="116">
        <v>169.87702985182491</v>
      </c>
      <c r="E480" s="116">
        <v>10494.869845322122</v>
      </c>
    </row>
    <row r="481" spans="1:7" s="119" customFormat="1" x14ac:dyDescent="0.25">
      <c r="B481" s="114"/>
      <c r="C481" s="116"/>
      <c r="D481" s="116"/>
      <c r="E481" s="116"/>
    </row>
    <row r="482" spans="1:7" x14ac:dyDescent="0.25">
      <c r="A482" s="121" t="s">
        <v>58</v>
      </c>
      <c r="B482" s="122"/>
      <c r="C482" s="123"/>
      <c r="D482" s="124"/>
      <c r="E482" s="125"/>
    </row>
    <row r="483" spans="1:7" x14ac:dyDescent="0.25">
      <c r="A483" s="126" t="s">
        <v>54</v>
      </c>
      <c r="B483" s="127"/>
      <c r="C483" s="127"/>
      <c r="D483" s="127"/>
      <c r="E483" s="128"/>
    </row>
    <row r="484" spans="1:7" x14ac:dyDescent="0.25">
      <c r="A484" s="126"/>
      <c r="B484" s="127"/>
      <c r="C484" s="127"/>
      <c r="D484" s="127"/>
      <c r="E484" s="128"/>
    </row>
    <row r="485" spans="1:7" x14ac:dyDescent="0.25">
      <c r="A485" s="119"/>
      <c r="B485" s="129"/>
      <c r="C485" s="129"/>
      <c r="D485" s="130"/>
      <c r="E485" s="131"/>
    </row>
    <row r="486" spans="1:7" x14ac:dyDescent="0.25">
      <c r="A486" s="132"/>
      <c r="B486" s="103"/>
      <c r="E486" s="61"/>
    </row>
    <row r="487" spans="1:7" x14ac:dyDescent="0.25">
      <c r="A487" s="132"/>
      <c r="B487" s="103"/>
    </row>
    <row r="488" spans="1:7" x14ac:dyDescent="0.25">
      <c r="A488" s="132"/>
      <c r="C488" s="103"/>
    </row>
    <row r="489" spans="1:7" x14ac:dyDescent="0.25">
      <c r="A489" s="132"/>
    </row>
    <row r="490" spans="1:7" x14ac:dyDescent="0.25">
      <c r="A490" s="132"/>
      <c r="G490" s="75"/>
    </row>
    <row r="491" spans="1:7" x14ac:dyDescent="0.25">
      <c r="A491" s="132"/>
      <c r="B491" s="103"/>
    </row>
    <row r="492" spans="1:7" x14ac:dyDescent="0.25">
      <c r="A492" s="132"/>
      <c r="B492" s="103"/>
      <c r="G492" s="80"/>
    </row>
    <row r="493" spans="1:7" x14ac:dyDescent="0.25">
      <c r="A493" s="132"/>
      <c r="B493" s="103"/>
      <c r="G493" s="75"/>
    </row>
    <row r="494" spans="1:7" x14ac:dyDescent="0.25">
      <c r="A494" s="132"/>
      <c r="B494" s="103"/>
      <c r="F494" s="133"/>
    </row>
    <row r="495" spans="1:7" x14ac:dyDescent="0.25">
      <c r="A495" s="132"/>
      <c r="B495" s="103"/>
      <c r="F495" s="133"/>
    </row>
    <row r="496" spans="1:7" x14ac:dyDescent="0.25">
      <c r="A496" s="132"/>
      <c r="B496" s="103"/>
      <c r="F496" s="134"/>
    </row>
    <row r="497" spans="1:9" s="119" customFormat="1" x14ac:dyDescent="0.25">
      <c r="A497" s="4"/>
      <c r="B497" s="103"/>
      <c r="C497" s="135"/>
      <c r="D497" s="4"/>
      <c r="E497" s="4"/>
      <c r="F497" s="136"/>
    </row>
    <row r="498" spans="1:9" s="119" customFormat="1" x14ac:dyDescent="0.25">
      <c r="A498" s="132"/>
      <c r="B498" s="103"/>
      <c r="C498" s="109"/>
      <c r="D498" s="56"/>
      <c r="E498" s="4"/>
      <c r="F498" s="136"/>
    </row>
    <row r="499" spans="1:9" x14ac:dyDescent="0.25">
      <c r="A499" s="132"/>
      <c r="B499" s="103"/>
      <c r="C499" s="103"/>
      <c r="E499" s="137"/>
      <c r="F499" s="133"/>
      <c r="I499" s="109"/>
    </row>
    <row r="500" spans="1:9" ht="18" x14ac:dyDescent="0.4">
      <c r="A500" s="132"/>
      <c r="B500" s="103"/>
      <c r="C500" s="138"/>
      <c r="D500" s="139"/>
      <c r="E500" s="140"/>
      <c r="I500" s="109"/>
    </row>
    <row r="501" spans="1:9" x14ac:dyDescent="0.25">
      <c r="A501" s="141"/>
      <c r="B501" s="142"/>
      <c r="C501" s="143"/>
      <c r="D501" s="144"/>
      <c r="E501" s="145"/>
    </row>
    <row r="502" spans="1:9" x14ac:dyDescent="0.25">
      <c r="A502" s="119"/>
      <c r="B502" s="142"/>
      <c r="C502" s="143"/>
      <c r="D502" s="146"/>
      <c r="E502" s="147"/>
      <c r="F502" s="133"/>
    </row>
    <row r="503" spans="1:9" x14ac:dyDescent="0.25">
      <c r="B503" s="103"/>
      <c r="C503" s="56"/>
      <c r="D503" s="109"/>
      <c r="E503" s="137"/>
      <c r="F503" s="133"/>
      <c r="I503" s="109"/>
    </row>
    <row r="504" spans="1:9" x14ac:dyDescent="0.25">
      <c r="B504" s="103"/>
      <c r="C504" s="109"/>
      <c r="D504" s="32"/>
      <c r="E504" s="148"/>
      <c r="F504" s="133"/>
    </row>
    <row r="505" spans="1:9" x14ac:dyDescent="0.25">
      <c r="B505" s="103"/>
      <c r="C505" s="109"/>
      <c r="D505" s="32"/>
      <c r="E505" s="148"/>
      <c r="F505" s="133"/>
    </row>
    <row r="506" spans="1:9" x14ac:dyDescent="0.25">
      <c r="A506" s="132"/>
      <c r="B506" s="103"/>
      <c r="C506" s="109"/>
      <c r="D506" s="32"/>
      <c r="E506" s="137"/>
      <c r="F506" s="103"/>
    </row>
    <row r="507" spans="1:9" x14ac:dyDescent="0.25">
      <c r="A507" s="132"/>
      <c r="B507" s="103"/>
      <c r="C507" s="109"/>
      <c r="D507" s="32"/>
      <c r="E507" s="137"/>
      <c r="F507" s="103"/>
    </row>
    <row r="508" spans="1:9" x14ac:dyDescent="0.25">
      <c r="A508" s="132"/>
      <c r="B508" s="149"/>
      <c r="C508" s="109"/>
      <c r="D508" s="150"/>
      <c r="E508" s="137"/>
      <c r="F508" s="103"/>
    </row>
    <row r="509" spans="1:9" x14ac:dyDescent="0.25">
      <c r="A509" s="132"/>
      <c r="B509" s="103"/>
      <c r="C509" s="109"/>
      <c r="D509" s="32"/>
      <c r="E509" s="137"/>
      <c r="F509" s="133"/>
    </row>
    <row r="510" spans="1:9" x14ac:dyDescent="0.25">
      <c r="A510" s="132"/>
      <c r="B510" s="103"/>
      <c r="C510" s="103"/>
      <c r="D510" s="103"/>
      <c r="E510" s="137"/>
      <c r="F510" s="133"/>
    </row>
    <row r="511" spans="1:9" x14ac:dyDescent="0.25">
      <c r="A511" s="132"/>
      <c r="B511" s="103"/>
      <c r="C511" s="103"/>
      <c r="D511" s="103"/>
      <c r="E511" s="137"/>
      <c r="F511" s="133"/>
    </row>
    <row r="512" spans="1:9" x14ac:dyDescent="0.25">
      <c r="A512" s="132"/>
      <c r="B512" s="103"/>
      <c r="C512" s="103"/>
      <c r="D512" s="103"/>
      <c r="E512" s="137"/>
      <c r="F512" s="133"/>
    </row>
    <row r="513" spans="1:6" x14ac:dyDescent="0.25">
      <c r="A513" s="132"/>
      <c r="B513" s="100"/>
      <c r="C513" s="135"/>
      <c r="D513" s="80"/>
      <c r="E513" s="137"/>
      <c r="F513" s="133"/>
    </row>
    <row r="514" spans="1:6" x14ac:dyDescent="0.25">
      <c r="A514" s="132"/>
      <c r="B514" s="100"/>
      <c r="C514" s="135"/>
      <c r="D514" s="80"/>
      <c r="E514" s="137"/>
      <c r="F514" s="133"/>
    </row>
    <row r="515" spans="1:6" x14ac:dyDescent="0.25">
      <c r="A515" s="132"/>
      <c r="B515" s="151"/>
      <c r="C515" s="135"/>
      <c r="D515" s="152"/>
      <c r="E515" s="137"/>
      <c r="F515" s="133"/>
    </row>
    <row r="516" spans="1:6" x14ac:dyDescent="0.25">
      <c r="A516" s="132"/>
      <c r="B516" s="151"/>
      <c r="C516" s="135"/>
      <c r="D516" s="152"/>
      <c r="E516" s="137"/>
    </row>
    <row r="517" spans="1:6" x14ac:dyDescent="0.25">
      <c r="A517" s="132"/>
      <c r="B517" s="151"/>
      <c r="C517" s="135"/>
      <c r="D517" s="152"/>
      <c r="E517" s="137"/>
      <c r="F517" s="133"/>
    </row>
    <row r="518" spans="1:6" x14ac:dyDescent="0.25">
      <c r="A518" s="132"/>
      <c r="B518" s="151"/>
      <c r="C518" s="135"/>
      <c r="D518" s="152"/>
      <c r="E518" s="137"/>
      <c r="F518" s="133"/>
    </row>
    <row r="519" spans="1:6" x14ac:dyDescent="0.25">
      <c r="A519" s="132"/>
      <c r="B519" s="151"/>
      <c r="C519" s="151"/>
      <c r="D519" s="152"/>
      <c r="E519" s="137"/>
      <c r="F519" s="133"/>
    </row>
    <row r="520" spans="1:6" x14ac:dyDescent="0.25">
      <c r="B520" s="100"/>
      <c r="C520" s="135"/>
      <c r="D520" s="80"/>
      <c r="E520" s="148"/>
      <c r="F520" s="133"/>
    </row>
    <row r="521" spans="1:6" x14ac:dyDescent="0.25">
      <c r="A521" s="132"/>
      <c r="B521" s="100"/>
      <c r="C521" s="135"/>
      <c r="D521" s="80"/>
      <c r="E521" s="137"/>
      <c r="F521" s="133"/>
    </row>
    <row r="522" spans="1:6" x14ac:dyDescent="0.25">
      <c r="A522" s="132"/>
      <c r="B522" s="103"/>
      <c r="C522" s="109"/>
      <c r="D522" s="153"/>
      <c r="E522" s="137"/>
      <c r="F522" s="133"/>
    </row>
    <row r="523" spans="1:6" x14ac:dyDescent="0.25">
      <c r="A523" s="132"/>
      <c r="B523" s="100"/>
      <c r="C523" s="135"/>
      <c r="D523" s="135"/>
      <c r="E523" s="137"/>
      <c r="F523" s="133"/>
    </row>
    <row r="524" spans="1:6" x14ac:dyDescent="0.25">
      <c r="A524" s="132"/>
      <c r="B524" s="100"/>
      <c r="C524" s="135"/>
      <c r="D524" s="135"/>
      <c r="E524" s="137"/>
      <c r="F524" s="133"/>
    </row>
    <row r="525" spans="1:6" x14ac:dyDescent="0.25">
      <c r="A525" s="132"/>
      <c r="B525" s="100"/>
      <c r="C525" s="100"/>
      <c r="D525" s="100"/>
      <c r="E525" s="137"/>
      <c r="F525" s="154"/>
    </row>
    <row r="526" spans="1:6" x14ac:dyDescent="0.25">
      <c r="B526" s="100"/>
      <c r="C526" s="100"/>
      <c r="D526" s="100"/>
      <c r="E526" s="148"/>
      <c r="F526" s="103"/>
    </row>
    <row r="527" spans="1:6" x14ac:dyDescent="0.25">
      <c r="B527" s="100"/>
      <c r="C527" s="135"/>
      <c r="D527" s="80"/>
      <c r="E527" s="148"/>
      <c r="F527" s="154"/>
    </row>
    <row r="528" spans="1:6" x14ac:dyDescent="0.25">
      <c r="C528" s="135"/>
      <c r="D528" s="80"/>
      <c r="E528" s="148"/>
    </row>
    <row r="529" spans="1:6" x14ac:dyDescent="0.25">
      <c r="A529" s="132"/>
      <c r="B529" s="155"/>
      <c r="C529" s="74"/>
      <c r="D529" s="156"/>
      <c r="E529" s="137"/>
      <c r="F529" s="133"/>
    </row>
    <row r="530" spans="1:6" x14ac:dyDescent="0.25">
      <c r="A530" s="132"/>
      <c r="B530" s="157"/>
      <c r="C530" s="103"/>
      <c r="D530" s="103"/>
      <c r="E530" s="137"/>
    </row>
    <row r="531" spans="1:6" x14ac:dyDescent="0.25">
      <c r="A531" s="132"/>
      <c r="B531" s="100"/>
      <c r="C531" s="135"/>
      <c r="D531" s="80"/>
      <c r="E531" s="137"/>
      <c r="F531" s="154"/>
    </row>
    <row r="532" spans="1:6" x14ac:dyDescent="0.25">
      <c r="E532" s="148"/>
      <c r="F532" s="154"/>
    </row>
    <row r="533" spans="1:6" x14ac:dyDescent="0.25">
      <c r="A533" s="132"/>
      <c r="B533" s="100"/>
      <c r="C533" s="135"/>
      <c r="D533" s="158"/>
      <c r="E533" s="137"/>
      <c r="F533" s="154"/>
    </row>
    <row r="534" spans="1:6" x14ac:dyDescent="0.25">
      <c r="E534" s="148"/>
    </row>
    <row r="535" spans="1:6" x14ac:dyDescent="0.25">
      <c r="A535" s="132"/>
      <c r="B535" s="100"/>
      <c r="C535" s="135"/>
      <c r="D535" s="80"/>
      <c r="E535" s="137"/>
      <c r="F535" s="133"/>
    </row>
    <row r="536" spans="1:6" x14ac:dyDescent="0.25">
      <c r="A536" s="132"/>
      <c r="B536" s="159"/>
      <c r="C536" s="80"/>
      <c r="D536" s="80"/>
      <c r="E536" s="137"/>
    </row>
    <row r="537" spans="1:6" x14ac:dyDescent="0.25">
      <c r="A537" s="132"/>
      <c r="B537" s="100"/>
      <c r="C537" s="80"/>
      <c r="D537" s="80"/>
      <c r="E537" s="137"/>
    </row>
    <row r="538" spans="1:6" x14ac:dyDescent="0.25">
      <c r="D538" s="80"/>
      <c r="E538" s="148"/>
      <c r="F538" s="154"/>
    </row>
    <row r="539" spans="1:6" x14ac:dyDescent="0.25">
      <c r="A539" s="132"/>
      <c r="B539" s="100"/>
      <c r="C539" s="135"/>
      <c r="D539" s="158"/>
      <c r="E539" s="137"/>
      <c r="F539" s="154"/>
    </row>
    <row r="540" spans="1:6" x14ac:dyDescent="0.25">
      <c r="E540" s="160"/>
    </row>
    <row r="541" spans="1:6" x14ac:dyDescent="0.25">
      <c r="A541" s="132"/>
      <c r="B541" s="160"/>
      <c r="C541" s="148"/>
      <c r="D541" s="148"/>
      <c r="E541" s="160"/>
      <c r="F541" s="154"/>
    </row>
    <row r="542" spans="1:6" x14ac:dyDescent="0.25">
      <c r="B542" s="160"/>
      <c r="C542" s="148"/>
      <c r="D542" s="148"/>
      <c r="E542" s="137"/>
    </row>
    <row r="543" spans="1:6" x14ac:dyDescent="0.25">
      <c r="A543" s="132"/>
      <c r="B543" s="160"/>
      <c r="C543" s="160"/>
      <c r="D543" s="160"/>
      <c r="E543" s="137"/>
      <c r="F543" s="154"/>
    </row>
    <row r="544" spans="1:6" x14ac:dyDescent="0.25">
      <c r="B544" s="160"/>
      <c r="C544" s="160"/>
      <c r="D544" s="160"/>
      <c r="E544" s="160"/>
      <c r="F544" s="154"/>
    </row>
    <row r="545" spans="1:9" x14ac:dyDescent="0.25">
      <c r="A545" s="132"/>
      <c r="B545" s="160"/>
      <c r="C545" s="160"/>
      <c r="D545" s="160"/>
      <c r="E545" s="137"/>
      <c r="F545" s="154"/>
    </row>
    <row r="546" spans="1:9" x14ac:dyDescent="0.25">
      <c r="E546" s="160"/>
      <c r="F546" s="154"/>
    </row>
    <row r="547" spans="1:9" x14ac:dyDescent="0.25">
      <c r="A547" s="132"/>
      <c r="B547" s="100"/>
      <c r="C547" s="158"/>
      <c r="D547" s="80"/>
      <c r="E547" s="137"/>
      <c r="F547" s="154"/>
    </row>
    <row r="548" spans="1:9" x14ac:dyDescent="0.25">
      <c r="A548" s="132"/>
      <c r="B548" s="100"/>
      <c r="C548" s="80"/>
      <c r="D548" s="80"/>
      <c r="E548" s="137"/>
    </row>
    <row r="549" spans="1:9" x14ac:dyDescent="0.25">
      <c r="A549" s="132"/>
      <c r="B549" s="100"/>
      <c r="C549" s="80"/>
      <c r="D549" s="80"/>
      <c r="E549" s="137"/>
      <c r="F549" s="154"/>
    </row>
    <row r="550" spans="1:9" x14ac:dyDescent="0.25">
      <c r="A550" s="132"/>
      <c r="B550" s="100"/>
      <c r="C550" s="80"/>
      <c r="D550" s="80"/>
      <c r="E550" s="160"/>
    </row>
    <row r="551" spans="1:9" x14ac:dyDescent="0.25">
      <c r="A551" s="132"/>
      <c r="B551" s="160"/>
      <c r="C551" s="160"/>
      <c r="D551" s="160"/>
      <c r="E551" s="137"/>
      <c r="F551" s="161"/>
    </row>
    <row r="552" spans="1:9" x14ac:dyDescent="0.25">
      <c r="E552" s="160"/>
      <c r="F552" s="162"/>
    </row>
    <row r="553" spans="1:9" x14ac:dyDescent="0.25">
      <c r="A553" s="132"/>
      <c r="B553" s="160"/>
      <c r="C553" s="160"/>
      <c r="D553" s="160"/>
      <c r="E553" s="137"/>
      <c r="F553" s="161"/>
    </row>
    <row r="554" spans="1:9" x14ac:dyDescent="0.25">
      <c r="E554" s="160"/>
      <c r="F554" s="161"/>
    </row>
    <row r="555" spans="1:9" x14ac:dyDescent="0.25">
      <c r="A555" s="132"/>
      <c r="B555" s="163"/>
      <c r="C555" s="164"/>
      <c r="D555" s="165"/>
      <c r="E555" s="166"/>
      <c r="F555" s="161"/>
      <c r="I555" s="4">
        <f>1524.12+827.22+479.64+1206+769.08+1242+1134+1710+2904.78+3144.96+1896.9</f>
        <v>16838.700000000004</v>
      </c>
    </row>
    <row r="556" spans="1:9" x14ac:dyDescent="0.25">
      <c r="A556" s="132"/>
      <c r="B556" s="167"/>
      <c r="C556" s="168"/>
      <c r="D556" s="168"/>
      <c r="E556" s="166"/>
      <c r="F556" s="161"/>
    </row>
    <row r="557" spans="1:9" x14ac:dyDescent="0.25">
      <c r="A557" s="132"/>
      <c r="B557" s="169"/>
      <c r="C557" s="170"/>
      <c r="D557" s="171"/>
      <c r="E557" s="166"/>
      <c r="F557" s="172"/>
    </row>
    <row r="558" spans="1:9" x14ac:dyDescent="0.25">
      <c r="A558" s="132"/>
      <c r="B558" s="169"/>
      <c r="C558" s="170"/>
      <c r="D558" s="171"/>
      <c r="E558" s="166"/>
      <c r="F558" s="161"/>
    </row>
    <row r="559" spans="1:9" x14ac:dyDescent="0.25">
      <c r="A559" s="132"/>
      <c r="B559" s="172"/>
      <c r="C559" s="171"/>
      <c r="D559" s="171"/>
      <c r="E559" s="166"/>
      <c r="F559" s="161"/>
    </row>
    <row r="560" spans="1:9" x14ac:dyDescent="0.25">
      <c r="A560" s="132"/>
      <c r="B560" s="169"/>
      <c r="C560" s="171"/>
      <c r="D560" s="171"/>
      <c r="E560" s="166"/>
      <c r="F560" s="161"/>
    </row>
    <row r="561" spans="1:6" x14ac:dyDescent="0.25">
      <c r="A561" s="132"/>
      <c r="B561" s="169"/>
      <c r="C561" s="173"/>
      <c r="D561" s="173"/>
      <c r="E561" s="174"/>
      <c r="F561" s="161"/>
    </row>
    <row r="562" spans="1:6" x14ac:dyDescent="0.25">
      <c r="A562" s="132"/>
      <c r="B562" s="175"/>
      <c r="C562" s="176"/>
      <c r="D562" s="173"/>
      <c r="E562" s="177"/>
      <c r="F562" s="161"/>
    </row>
    <row r="563" spans="1:6" x14ac:dyDescent="0.25">
      <c r="A563" s="132"/>
      <c r="B563" s="175"/>
      <c r="C563" s="174"/>
      <c r="D563" s="174"/>
      <c r="E563" s="177"/>
      <c r="F563" s="178"/>
    </row>
    <row r="564" spans="1:6" x14ac:dyDescent="0.25">
      <c r="A564" s="132"/>
      <c r="B564" s="169"/>
      <c r="C564" s="174"/>
      <c r="D564" s="171"/>
      <c r="E564" s="177"/>
      <c r="F564" s="178"/>
    </row>
    <row r="565" spans="1:6" x14ac:dyDescent="0.25">
      <c r="A565" s="132"/>
      <c r="B565" s="169"/>
      <c r="C565" s="171"/>
      <c r="D565" s="171"/>
      <c r="E565" s="174"/>
    </row>
    <row r="566" spans="1:6" x14ac:dyDescent="0.25">
      <c r="A566" s="132"/>
      <c r="B566" s="169"/>
      <c r="C566" s="171"/>
      <c r="D566" s="171"/>
      <c r="E566" s="174"/>
    </row>
    <row r="567" spans="1:6" x14ac:dyDescent="0.25">
      <c r="A567" s="132"/>
      <c r="B567" s="172"/>
      <c r="C567" s="172"/>
      <c r="D567" s="179"/>
      <c r="E567" s="177"/>
    </row>
    <row r="568" spans="1:6" hidden="1" x14ac:dyDescent="0.25">
      <c r="A568" s="132"/>
      <c r="B568" s="172"/>
      <c r="C568" s="172"/>
      <c r="D568" s="172"/>
      <c r="E568" s="166"/>
    </row>
    <row r="569" spans="1:6" hidden="1" x14ac:dyDescent="0.25">
      <c r="E569" s="160"/>
    </row>
    <row r="570" spans="1:6" hidden="1" x14ac:dyDescent="0.25">
      <c r="E570" s="160"/>
    </row>
    <row r="571" spans="1:6" hidden="1" x14ac:dyDescent="0.25">
      <c r="E571" s="160"/>
    </row>
    <row r="572" spans="1:6" x14ac:dyDescent="0.25">
      <c r="E572" s="160"/>
      <c r="F572" s="154"/>
    </row>
    <row r="573" spans="1:6" x14ac:dyDescent="0.25">
      <c r="E573" s="160"/>
      <c r="F573" s="154"/>
    </row>
    <row r="574" spans="1:6" x14ac:dyDescent="0.25">
      <c r="E574" s="160"/>
      <c r="F574" s="154"/>
    </row>
    <row r="575" spans="1:6" x14ac:dyDescent="0.25">
      <c r="E575" s="160"/>
    </row>
    <row r="576" spans="1:6" x14ac:dyDescent="0.25">
      <c r="A576" s="132"/>
      <c r="B576" s="172"/>
      <c r="C576" s="80"/>
      <c r="D576" s="80"/>
      <c r="E576" s="137"/>
      <c r="F576" s="133"/>
    </row>
    <row r="577" spans="1:6" x14ac:dyDescent="0.25">
      <c r="A577" s="132"/>
      <c r="B577" s="172"/>
      <c r="C577" s="80"/>
      <c r="D577" s="80"/>
      <c r="E577" s="137"/>
    </row>
    <row r="578" spans="1:6" x14ac:dyDescent="0.25">
      <c r="A578" s="132"/>
      <c r="B578" s="169"/>
      <c r="C578" s="80"/>
      <c r="D578" s="80"/>
      <c r="E578" s="137"/>
      <c r="F578" s="154"/>
    </row>
    <row r="579" spans="1:6" x14ac:dyDescent="0.25">
      <c r="B579" s="172"/>
      <c r="E579" s="160"/>
      <c r="F579" s="154"/>
    </row>
    <row r="580" spans="1:6" x14ac:dyDescent="0.25">
      <c r="A580" s="132"/>
      <c r="B580" s="169"/>
      <c r="C580" s="80"/>
      <c r="D580" s="158"/>
      <c r="E580" s="137"/>
      <c r="F580" s="154"/>
    </row>
    <row r="581" spans="1:6" x14ac:dyDescent="0.25">
      <c r="E581" s="160"/>
    </row>
    <row r="582" spans="1:6" x14ac:dyDescent="0.25">
      <c r="A582" s="132"/>
      <c r="B582" s="180"/>
      <c r="C582" s="80"/>
      <c r="D582" s="80"/>
      <c r="E582" s="137"/>
      <c r="F582" s="133"/>
    </row>
    <row r="583" spans="1:6" x14ac:dyDescent="0.25">
      <c r="A583" s="132"/>
      <c r="B583" s="181"/>
      <c r="C583" s="80"/>
      <c r="D583" s="80"/>
      <c r="E583" s="137"/>
    </row>
    <row r="584" spans="1:6" x14ac:dyDescent="0.25">
      <c r="A584" s="132"/>
      <c r="B584" s="181"/>
      <c r="C584" s="80"/>
      <c r="D584" s="80"/>
      <c r="E584" s="137"/>
      <c r="F584" s="154"/>
    </row>
    <row r="585" spans="1:6" x14ac:dyDescent="0.25">
      <c r="E585" s="160"/>
      <c r="F585" s="154"/>
    </row>
    <row r="586" spans="1:6" x14ac:dyDescent="0.25">
      <c r="A586" s="132"/>
      <c r="B586" s="169"/>
      <c r="C586" s="80"/>
      <c r="D586" s="158"/>
      <c r="E586" s="137"/>
      <c r="F586" s="154"/>
    </row>
    <row r="587" spans="1:6" x14ac:dyDescent="0.25">
      <c r="E587" s="137"/>
      <c r="F587" s="133"/>
    </row>
    <row r="588" spans="1:6" x14ac:dyDescent="0.25">
      <c r="A588" s="132"/>
      <c r="B588" s="182"/>
      <c r="C588" s="183"/>
      <c r="D588" s="184"/>
      <c r="E588" s="137"/>
      <c r="F588" s="133"/>
    </row>
    <row r="589" spans="1:6" x14ac:dyDescent="0.25">
      <c r="B589" s="182"/>
      <c r="C589" s="183"/>
      <c r="D589" s="184"/>
      <c r="E589" s="185"/>
    </row>
    <row r="590" spans="1:6" x14ac:dyDescent="0.25">
      <c r="A590" s="132"/>
      <c r="B590" s="100"/>
      <c r="C590" s="186"/>
      <c r="D590" s="187"/>
      <c r="E590" s="185"/>
      <c r="F590" s="154"/>
    </row>
    <row r="591" spans="1:6" x14ac:dyDescent="0.25">
      <c r="F591" s="154"/>
    </row>
    <row r="592" spans="1:6" x14ac:dyDescent="0.25">
      <c r="A592" s="132"/>
      <c r="B592" s="169"/>
      <c r="C592" s="188"/>
      <c r="D592" s="158"/>
      <c r="E592" s="137"/>
      <c r="F592" s="154"/>
    </row>
    <row r="594" spans="1:6" x14ac:dyDescent="0.25">
      <c r="A594" s="132"/>
      <c r="B594" s="100"/>
      <c r="C594" s="80"/>
      <c r="D594" s="80"/>
      <c r="E594" s="185"/>
      <c r="F594" s="133"/>
    </row>
    <row r="595" spans="1:6" x14ac:dyDescent="0.25">
      <c r="A595" s="132"/>
      <c r="B595" s="100"/>
      <c r="C595" s="80"/>
      <c r="D595" s="80"/>
      <c r="E595" s="185"/>
    </row>
    <row r="596" spans="1:6" x14ac:dyDescent="0.25">
      <c r="A596" s="132"/>
      <c r="B596" s="100"/>
      <c r="C596" s="80"/>
      <c r="D596" s="80"/>
      <c r="E596" s="185"/>
      <c r="F596" s="154"/>
    </row>
    <row r="597" spans="1:6" x14ac:dyDescent="0.25">
      <c r="C597" s="50"/>
    </row>
    <row r="598" spans="1:6" x14ac:dyDescent="0.25">
      <c r="A598" s="132"/>
      <c r="B598" s="169"/>
      <c r="C598" s="188"/>
      <c r="D598" s="158"/>
      <c r="E598" s="137"/>
    </row>
    <row r="600" spans="1:6" x14ac:dyDescent="0.25">
      <c r="A600" s="132"/>
      <c r="B600" s="160"/>
      <c r="C600" s="160"/>
      <c r="D600" s="160"/>
      <c r="E600" s="137"/>
    </row>
    <row r="602" spans="1:6" x14ac:dyDescent="0.25">
      <c r="F602" s="154"/>
    </row>
    <row r="603" spans="1:6" x14ac:dyDescent="0.25">
      <c r="F603" s="154"/>
    </row>
    <row r="604" spans="1:6" ht="18.75" x14ac:dyDescent="0.3">
      <c r="A604" s="189"/>
      <c r="F604" s="190"/>
    </row>
    <row r="606" spans="1:6" ht="18.75" x14ac:dyDescent="0.3">
      <c r="A606" s="132"/>
      <c r="C606" s="80"/>
      <c r="D606" s="80"/>
      <c r="E606" s="137"/>
      <c r="F606" s="191"/>
    </row>
    <row r="607" spans="1:6" x14ac:dyDescent="0.25">
      <c r="A607" s="132"/>
      <c r="B607" s="192"/>
      <c r="C607" s="80"/>
      <c r="D607" s="80"/>
      <c r="E607" s="137"/>
    </row>
    <row r="608" spans="1:6" x14ac:dyDescent="0.25">
      <c r="A608" s="132"/>
      <c r="B608" s="192"/>
      <c r="C608" s="80"/>
      <c r="D608" s="80"/>
      <c r="E608" s="137"/>
      <c r="F608" s="193"/>
    </row>
    <row r="609" spans="1:6" x14ac:dyDescent="0.25">
      <c r="B609" s="132"/>
      <c r="F609" s="190"/>
    </row>
    <row r="610" spans="1:6" ht="18.75" x14ac:dyDescent="0.3">
      <c r="A610" s="194"/>
      <c r="B610" s="195"/>
      <c r="C610" s="196"/>
      <c r="D610" s="197"/>
      <c r="E610" s="198"/>
      <c r="F610" s="193"/>
    </row>
    <row r="612" spans="1:6" ht="18.75" x14ac:dyDescent="0.3">
      <c r="A612" s="132"/>
      <c r="B612" s="193"/>
      <c r="C612" s="193"/>
      <c r="D612" s="193"/>
      <c r="E612" s="193"/>
      <c r="F612" s="191"/>
    </row>
    <row r="613" spans="1:6" x14ac:dyDescent="0.25">
      <c r="A613" s="132"/>
      <c r="D613" s="80"/>
      <c r="E613" s="80"/>
    </row>
    <row r="614" spans="1:6" x14ac:dyDescent="0.25">
      <c r="A614" s="132"/>
      <c r="B614" s="193"/>
      <c r="C614" s="193"/>
      <c r="D614" s="193"/>
      <c r="E614" s="193"/>
      <c r="F614" s="190"/>
    </row>
    <row r="615" spans="1:6" x14ac:dyDescent="0.25">
      <c r="F615" s="190"/>
    </row>
    <row r="616" spans="1:6" ht="18.75" x14ac:dyDescent="0.3">
      <c r="A616" s="194"/>
      <c r="B616" s="195"/>
      <c r="C616" s="196"/>
      <c r="D616" s="197"/>
      <c r="E616" s="198"/>
      <c r="F616" s="190"/>
    </row>
    <row r="618" spans="1:6" ht="18.75" x14ac:dyDescent="0.3">
      <c r="A618" s="132"/>
      <c r="B618" s="199"/>
      <c r="C618" s="80"/>
      <c r="D618" s="80"/>
      <c r="E618" s="200"/>
      <c r="F618" s="191"/>
    </row>
    <row r="619" spans="1:6" x14ac:dyDescent="0.25">
      <c r="B619" s="199"/>
      <c r="C619" s="188"/>
      <c r="D619" s="80"/>
      <c r="E619" s="201"/>
    </row>
    <row r="620" spans="1:6" x14ac:dyDescent="0.25">
      <c r="A620" s="132"/>
      <c r="B620" s="199"/>
      <c r="C620" s="80"/>
      <c r="D620" s="80"/>
      <c r="E620" s="148"/>
      <c r="F620" s="190"/>
    </row>
    <row r="621" spans="1:6" x14ac:dyDescent="0.25">
      <c r="F621" s="190"/>
    </row>
    <row r="622" spans="1:6" ht="18.75" x14ac:dyDescent="0.3">
      <c r="A622" s="194"/>
      <c r="B622" s="202"/>
      <c r="C622" s="203"/>
      <c r="D622" s="197"/>
      <c r="E622" s="198"/>
      <c r="F622" s="190"/>
    </row>
    <row r="624" spans="1:6" ht="18.75" x14ac:dyDescent="0.3">
      <c r="A624" s="132"/>
      <c r="B624" s="199"/>
      <c r="C624" s="80"/>
      <c r="D624" s="80"/>
      <c r="F624" s="191"/>
    </row>
    <row r="625" spans="1:6" x14ac:dyDescent="0.25">
      <c r="A625" s="132"/>
      <c r="B625" s="199"/>
      <c r="C625" s="80"/>
      <c r="D625" s="80"/>
    </row>
    <row r="626" spans="1:6" x14ac:dyDescent="0.25">
      <c r="A626" s="132"/>
      <c r="B626" s="199"/>
      <c r="C626" s="80"/>
      <c r="D626" s="80"/>
    </row>
    <row r="627" spans="1:6" x14ac:dyDescent="0.25">
      <c r="F627" s="204"/>
    </row>
    <row r="628" spans="1:6" ht="18.75" x14ac:dyDescent="0.3">
      <c r="A628" s="205"/>
      <c r="B628" s="202"/>
      <c r="C628" s="203"/>
      <c r="D628" s="197"/>
      <c r="E628" s="198"/>
    </row>
    <row r="631" spans="1:6" ht="20.25" x14ac:dyDescent="0.3">
      <c r="A631" s="206"/>
      <c r="B631" s="207"/>
      <c r="C631" s="207"/>
      <c r="D631" s="207"/>
      <c r="E631" s="208"/>
    </row>
    <row r="634" spans="1:6" ht="18.75" x14ac:dyDescent="0.3">
      <c r="A634" s="189"/>
    </row>
    <row r="636" spans="1:6" ht="18.75" x14ac:dyDescent="0.3">
      <c r="A636" s="132"/>
      <c r="B636" s="209"/>
      <c r="C636" s="80"/>
      <c r="D636" s="80"/>
      <c r="E636" s="200"/>
      <c r="F636" s="191"/>
    </row>
    <row r="637" spans="1:6" x14ac:dyDescent="0.25">
      <c r="A637" s="132"/>
      <c r="B637" s="210"/>
      <c r="C637" s="80"/>
      <c r="D637" s="80"/>
      <c r="E637" s="201"/>
    </row>
    <row r="638" spans="1:6" x14ac:dyDescent="0.25">
      <c r="A638" s="132"/>
      <c r="B638" s="210"/>
      <c r="C638" s="80"/>
      <c r="D638" s="80"/>
      <c r="E638" s="200"/>
    </row>
    <row r="640" spans="1:6" ht="18.75" x14ac:dyDescent="0.3">
      <c r="A640" s="194"/>
      <c r="B640" s="195"/>
      <c r="C640" s="196"/>
      <c r="D640" s="197"/>
      <c r="E640" s="198"/>
    </row>
    <row r="642" spans="1:8" ht="18.75" x14ac:dyDescent="0.3">
      <c r="A642" s="132"/>
      <c r="B642" s="100"/>
      <c r="C642" s="80"/>
      <c r="D642" s="80"/>
      <c r="F642" s="191"/>
    </row>
    <row r="643" spans="1:8" x14ac:dyDescent="0.25">
      <c r="A643" s="132"/>
      <c r="B643" s="100"/>
      <c r="C643" s="80"/>
      <c r="D643" s="80"/>
    </row>
    <row r="644" spans="1:8" x14ac:dyDescent="0.25">
      <c r="A644" s="132"/>
      <c r="B644" s="100"/>
      <c r="C644" s="80"/>
      <c r="D644" s="80"/>
    </row>
    <row r="646" spans="1:8" ht="18.75" x14ac:dyDescent="0.3">
      <c r="A646" s="194"/>
      <c r="B646" s="195"/>
      <c r="C646" s="196"/>
      <c r="D646" s="197"/>
      <c r="E646" s="198"/>
      <c r="H646" s="198"/>
    </row>
    <row r="648" spans="1:8" ht="18.75" x14ac:dyDescent="0.3">
      <c r="A648" s="132"/>
      <c r="B648" s="100"/>
      <c r="C648" s="80"/>
      <c r="D648" s="80"/>
      <c r="F648" s="191"/>
    </row>
    <row r="649" spans="1:8" x14ac:dyDescent="0.25">
      <c r="B649" s="100"/>
      <c r="C649" s="80"/>
      <c r="D649" s="80"/>
    </row>
    <row r="650" spans="1:8" x14ac:dyDescent="0.25">
      <c r="A650" s="132"/>
      <c r="B650" s="100"/>
      <c r="C650" s="80"/>
      <c r="D650" s="80"/>
    </row>
    <row r="652" spans="1:8" ht="18.75" x14ac:dyDescent="0.3">
      <c r="A652" s="194"/>
      <c r="B652" s="211"/>
      <c r="C652" s="196"/>
      <c r="D652" s="197"/>
      <c r="E652" s="198"/>
    </row>
    <row r="654" spans="1:8" ht="18.75" x14ac:dyDescent="0.3">
      <c r="A654" s="132"/>
      <c r="B654" s="100"/>
      <c r="C654" s="80"/>
      <c r="D654" s="80"/>
      <c r="F654" s="191"/>
    </row>
    <row r="655" spans="1:8" x14ac:dyDescent="0.25">
      <c r="A655" s="132"/>
      <c r="B655" s="100"/>
      <c r="C655" s="80"/>
      <c r="D655" s="80"/>
    </row>
    <row r="656" spans="1:8" x14ac:dyDescent="0.25">
      <c r="A656" s="132"/>
      <c r="B656" s="100"/>
      <c r="C656" s="80"/>
      <c r="D656" s="80"/>
    </row>
    <row r="657" spans="1:6" x14ac:dyDescent="0.25">
      <c r="F657" s="204"/>
    </row>
    <row r="658" spans="1:6" ht="18.75" x14ac:dyDescent="0.3">
      <c r="A658" s="194"/>
      <c r="B658" s="211"/>
      <c r="C658" s="196"/>
      <c r="D658" s="197"/>
      <c r="E658" s="198"/>
    </row>
    <row r="661" spans="1:6" ht="20.25" x14ac:dyDescent="0.3">
      <c r="A661" s="206"/>
      <c r="B661" s="207"/>
      <c r="C661" s="207"/>
      <c r="D661" s="207"/>
      <c r="E661" s="208"/>
    </row>
    <row r="664" spans="1:6" ht="18.75" x14ac:dyDescent="0.3">
      <c r="A664" s="189"/>
    </row>
    <row r="666" spans="1:6" x14ac:dyDescent="0.25">
      <c r="A666" s="132"/>
      <c r="B666" s="100"/>
      <c r="C666" s="188"/>
      <c r="D666" s="80"/>
    </row>
    <row r="667" spans="1:6" ht="18.75" x14ac:dyDescent="0.3">
      <c r="A667" s="132"/>
      <c r="B667" s="100"/>
      <c r="C667" s="80"/>
      <c r="D667" s="80"/>
      <c r="F667" s="191"/>
    </row>
    <row r="668" spans="1:6" x14ac:dyDescent="0.25">
      <c r="A668" s="132"/>
      <c r="B668" s="100"/>
      <c r="C668" s="80"/>
      <c r="D668" s="80"/>
    </row>
    <row r="671" spans="1:6" ht="18.75" x14ac:dyDescent="0.3">
      <c r="A671" s="194"/>
      <c r="B671" s="211"/>
      <c r="C671" s="196"/>
      <c r="D671" s="212"/>
      <c r="E671" s="198"/>
    </row>
  </sheetData>
  <mergeCells count="3">
    <mergeCell ref="A3:E3"/>
    <mergeCell ref="B7:C7"/>
    <mergeCell ref="D7:E7"/>
  </mergeCells>
  <pageMargins left="1.4960629921259843" right="0.70866141732283472" top="0.74803149606299213" bottom="0.74803149606299213" header="0.31496062992125984" footer="0.31496062992125984"/>
  <pageSetup paperSize="9" scale="51" orientation="portrait" r:id="rId1"/>
  <ignoredErrors>
    <ignoredError sqref="D353:E3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ENGLISH</vt:lpstr>
      <vt:lpstr>ENGLISH!Zone_d_impression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NIZIGIYIMANA Ferdinand</cp:lastModifiedBy>
  <cp:lastPrinted>2022-05-30T07:29:08Z</cp:lastPrinted>
  <dcterms:created xsi:type="dcterms:W3CDTF">2000-08-22T08:25:43Z</dcterms:created>
  <dcterms:modified xsi:type="dcterms:W3CDTF">2024-04-19T12:34:05Z</dcterms:modified>
</cp:coreProperties>
</file>