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Yvette\Tableaux site en français-DECEMBRE- 2023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K70" i="4" l="1"/>
  <c r="M70" i="4"/>
  <c r="M163" i="3" l="1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K19" i="5" l="1"/>
  <c r="J19" i="5"/>
  <c r="F19" i="5"/>
  <c r="C19" i="5"/>
  <c r="L58" i="4"/>
  <c r="K58" i="4"/>
  <c r="F58" i="4"/>
  <c r="C58" i="4"/>
  <c r="L162" i="3"/>
  <c r="K162" i="3"/>
  <c r="F162" i="3"/>
  <c r="C162" i="3"/>
  <c r="L161" i="3"/>
  <c r="K161" i="3"/>
  <c r="F161" i="3"/>
  <c r="C161" i="3"/>
  <c r="L160" i="3"/>
  <c r="K160" i="3"/>
  <c r="F160" i="3"/>
  <c r="C160" i="3"/>
  <c r="M160" i="3" s="1"/>
  <c r="L19" i="5" l="1"/>
  <c r="M162" i="3"/>
  <c r="M161" i="3"/>
  <c r="M58" i="4"/>
  <c r="L57" i="4" l="1"/>
  <c r="K57" i="4"/>
  <c r="F57" i="4"/>
  <c r="C57" i="4"/>
  <c r="L159" i="3"/>
  <c r="K159" i="3"/>
  <c r="F159" i="3"/>
  <c r="C159" i="3"/>
  <c r="M159" i="3" l="1"/>
  <c r="M57" i="4"/>
  <c r="L158" i="3"/>
  <c r="K158" i="3"/>
  <c r="F158" i="3"/>
  <c r="C158" i="3"/>
  <c r="M158" i="3" s="1"/>
  <c r="L157" i="3"/>
  <c r="K157" i="3"/>
  <c r="F157" i="3"/>
  <c r="C157" i="3"/>
  <c r="M157" i="3" l="1"/>
  <c r="L56" i="4"/>
  <c r="K56" i="4"/>
  <c r="F56" i="4"/>
  <c r="C56" i="4"/>
  <c r="L156" i="3"/>
  <c r="K156" i="3"/>
  <c r="F156" i="3"/>
  <c r="C156" i="3"/>
  <c r="M156" i="3" l="1"/>
  <c r="M56" i="4"/>
  <c r="L155" i="3"/>
  <c r="K155" i="3"/>
  <c r="F155" i="3"/>
  <c r="C155" i="3"/>
  <c r="M155" i="3" l="1"/>
  <c r="L154" i="3"/>
  <c r="K154" i="3"/>
  <c r="F154" i="3"/>
  <c r="C154" i="3"/>
  <c r="M154" i="3" l="1"/>
  <c r="L55" i="4"/>
  <c r="K55" i="4"/>
  <c r="F55" i="4"/>
  <c r="C55" i="4"/>
  <c r="M55" i="4" l="1"/>
  <c r="L153" i="3"/>
  <c r="K153" i="3"/>
  <c r="F153" i="3"/>
  <c r="C153" i="3"/>
  <c r="M153" i="3" l="1"/>
  <c r="L152" i="3"/>
  <c r="K152" i="3"/>
  <c r="F152" i="3"/>
  <c r="C152" i="3"/>
  <c r="M152" i="3" s="1"/>
  <c r="L151" i="3" l="1"/>
  <c r="K151" i="3"/>
  <c r="F151" i="3"/>
  <c r="C151" i="3"/>
  <c r="M151" i="3" l="1"/>
  <c r="K18" i="5"/>
  <c r="J18" i="5"/>
  <c r="F18" i="5"/>
  <c r="C18" i="5"/>
  <c r="L54" i="4"/>
  <c r="K54" i="4"/>
  <c r="F54" i="4"/>
  <c r="C54" i="4"/>
  <c r="L150" i="3"/>
  <c r="K150" i="3"/>
  <c r="F150" i="3"/>
  <c r="C150" i="3"/>
  <c r="M150" i="3" l="1"/>
  <c r="L18" i="5"/>
  <c r="M54" i="4"/>
  <c r="L149" i="3"/>
  <c r="K149" i="3"/>
  <c r="F149" i="3"/>
  <c r="C149" i="3"/>
  <c r="M149" i="3" l="1"/>
  <c r="L148" i="3"/>
  <c r="K148" i="3"/>
  <c r="F148" i="3"/>
  <c r="C148" i="3"/>
  <c r="M148" i="3" l="1"/>
  <c r="L53" i="4"/>
  <c r="K53" i="4"/>
  <c r="F53" i="4"/>
  <c r="C53" i="4"/>
  <c r="M53" i="4" s="1"/>
  <c r="L147" i="3"/>
  <c r="K147" i="3"/>
  <c r="F147" i="3"/>
  <c r="C147" i="3"/>
  <c r="M147" i="3" l="1"/>
  <c r="L146" i="3"/>
  <c r="K146" i="3"/>
  <c r="F146" i="3"/>
  <c r="C146" i="3"/>
  <c r="M146" i="3" l="1"/>
  <c r="L145" i="3"/>
  <c r="K145" i="3"/>
  <c r="F145" i="3"/>
  <c r="C145" i="3"/>
  <c r="M145" i="3" s="1"/>
  <c r="L52" i="4" l="1"/>
  <c r="K52" i="4"/>
  <c r="F52" i="4"/>
  <c r="C52" i="4"/>
  <c r="L144" i="3"/>
  <c r="K144" i="3"/>
  <c r="F144" i="3"/>
  <c r="C144" i="3"/>
  <c r="M144" i="3" s="1"/>
  <c r="L143" i="3"/>
  <c r="K143" i="3"/>
  <c r="F143" i="3"/>
  <c r="C143" i="3"/>
  <c r="M143" i="3" s="1"/>
  <c r="M52" i="4" l="1"/>
  <c r="L142" i="3"/>
  <c r="K142" i="3"/>
  <c r="F142" i="3"/>
  <c r="D142" i="3"/>
  <c r="C142" i="3"/>
  <c r="M142" i="3" l="1"/>
  <c r="L17" i="5"/>
  <c r="M51" i="4"/>
  <c r="M50" i="4"/>
  <c r="M49" i="4"/>
  <c r="M48" i="4"/>
  <c r="E47" i="4"/>
  <c r="M47" i="4" s="1"/>
  <c r="M141" i="3"/>
  <c r="M140" i="3"/>
  <c r="M139" i="3"/>
  <c r="M138" i="3"/>
  <c r="M137" i="3"/>
  <c r="M136" i="3"/>
  <c r="M135" i="3"/>
  <c r="M134" i="3"/>
  <c r="M133" i="3"/>
  <c r="M132" i="3"/>
  <c r="M131" i="3"/>
  <c r="M130" i="3"/>
  <c r="E129" i="3"/>
  <c r="M129" i="3" s="1"/>
  <c r="E128" i="3"/>
  <c r="M128" i="3" s="1"/>
  <c r="E127" i="3"/>
  <c r="M127" i="3" s="1"/>
  <c r="L16" i="5" l="1"/>
  <c r="L15" i="5"/>
  <c r="L14" i="5"/>
  <c r="L13" i="5"/>
  <c r="L12" i="5"/>
  <c r="L11" i="5"/>
  <c r="L10" i="5"/>
  <c r="L9" i="5"/>
  <c r="L8" i="5"/>
  <c r="L7" i="5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I7" i="4"/>
  <c r="M7" i="4" s="1"/>
  <c r="M8" i="3"/>
  <c r="M11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7" i="3"/>
  <c r="I17" i="3" l="1"/>
  <c r="M17" i="3" s="1"/>
  <c r="I10" i="3"/>
  <c r="M10" i="3" s="1"/>
  <c r="I9" i="3"/>
  <c r="M9" i="3" s="1"/>
</calcChain>
</file>

<file path=xl/sharedStrings.xml><?xml version="1.0" encoding="utf-8"?>
<sst xmlns="http://schemas.openxmlformats.org/spreadsheetml/2006/main" count="526" uniqueCount="46">
  <si>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</si>
  <si>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</si>
  <si>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</si>
  <si>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</si>
  <si>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</si>
  <si>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</si>
  <si>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</si>
  <si>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</si>
  <si>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</si>
  <si>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</si>
  <si>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</si>
  <si>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</si>
  <si>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</si>
  <si>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</si>
  <si>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</si>
  <si>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</si>
  <si>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</si>
  <si>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</si>
  <si>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</si>
  <si>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</si>
  <si>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</si>
  <si>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</si>
  <si>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</si>
  <si>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</si>
  <si>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</si>
  <si>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</si>
  <si>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</si>
  <si>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</si>
  <si>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</si>
  <si>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</si>
  <si>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</si>
  <si>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</si>
  <si>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</si>
  <si>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</si>
  <si>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</si>
  <si>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</si>
  <si>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</si>
  <si>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</si>
  <si>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</si>
  <si>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</si>
  <si>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</si>
  <si>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</si>
  <si>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</si>
  <si>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Créances sur les non résidents</t>
  </si>
  <si>
    <t>Q4-2023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</si>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</sst>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5" fillId="0" borderId="8" xfId="0" applyNumberFormat="1" applyFont="1" applyBorder="1" applyAlignment="1" applyProtection="1">
      <alignment horizontal="left"/>
    </xf>
    <xf numFmtId="164" fontId="5" fillId="0" borderId="9" xfId="0" applyNumberFormat="1" applyFont="1" applyBorder="1" applyAlignment="1" applyProtection="1">
      <alignment horizontal="left"/>
    </xf>
    <xf numFmtId="164" fontId="5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workbookViewId="0">
      <selection activeCell="F17" sqref="F17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45292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44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45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2"/>
  <sheetViews>
    <sheetView workbookViewId="0">
      <pane xSplit="1" ySplit="6" topLeftCell="L187" activePane="bottomRight" state="frozen"/>
      <selection pane="topRight" activeCell="B1" sqref="B1"/>
      <selection pane="bottomLeft" activeCell="A7" sqref="A7"/>
      <selection pane="bottomRight" activeCell="M199" sqref="M199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8.33203125" style="30" customWidth="1"/>
    <col min="9" max="9" width="17.88671875" style="30" customWidth="1"/>
    <col min="10" max="10" width="25.5546875" style="30" customWidth="1"/>
    <col min="11" max="11" width="22.6640625" style="30" bestFit="1" customWidth="1"/>
    <col min="12" max="12" width="15.5546875" style="30" bestFit="1" customWidth="1"/>
    <col min="13" max="13" width="16.44140625" style="30" customWidth="1"/>
    <col min="14" max="16384" width="11.5546875" style="30"/>
  </cols>
  <sheetData>
    <row r="1" spans="1:14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32"/>
      <c r="M1" s="45" t="s">
        <v>40</v>
      </c>
    </row>
    <row r="2" spans="1:14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35"/>
      <c r="M2" s="51"/>
      <c r="N2" s="52"/>
    </row>
    <row r="3" spans="1:14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8"/>
      <c r="L3" s="39"/>
      <c r="M3" s="45"/>
      <c r="N3" s="52"/>
    </row>
    <row r="4" spans="1:14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53"/>
    </row>
    <row r="5" spans="1:14" s="49" customFormat="1" ht="18.75" x14ac:dyDescent="0.3">
      <c r="A5" s="46"/>
      <c r="B5" s="66"/>
      <c r="C5" s="47"/>
      <c r="D5" s="47"/>
      <c r="E5" s="47"/>
      <c r="F5" s="47"/>
      <c r="G5" s="47"/>
      <c r="H5" s="69"/>
      <c r="I5" s="47"/>
      <c r="J5" s="47"/>
      <c r="K5" s="47"/>
      <c r="L5" s="47"/>
      <c r="M5" s="47"/>
      <c r="N5" s="53"/>
    </row>
    <row r="6" spans="1:14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7" t="s">
        <v>43</v>
      </c>
      <c r="I6" s="56" t="s">
        <v>10</v>
      </c>
      <c r="J6" s="57" t="s">
        <v>11</v>
      </c>
      <c r="K6" s="57" t="s">
        <v>12</v>
      </c>
      <c r="L6" s="58" t="s">
        <v>6</v>
      </c>
      <c r="M6" s="59" t="s">
        <v>7</v>
      </c>
    </row>
    <row r="7" spans="1:14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/>
      <c r="I7" s="14">
        <v>320.8</v>
      </c>
      <c r="J7" s="14">
        <v>785.7</v>
      </c>
      <c r="K7" s="14">
        <v>25571.599999999999</v>
      </c>
      <c r="L7" s="15">
        <v>4859.4000000000005</v>
      </c>
      <c r="M7" s="14">
        <f t="shared" ref="M7:M38" si="0">SUM(B7:L7)</f>
        <v>33244</v>
      </c>
    </row>
    <row r="8" spans="1:14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/>
      <c r="I8" s="14">
        <v>140.9</v>
      </c>
      <c r="J8" s="14">
        <v>717.8</v>
      </c>
      <c r="K8" s="14">
        <v>24918.5</v>
      </c>
      <c r="L8" s="15">
        <v>5203.1000000000004</v>
      </c>
      <c r="M8" s="14">
        <f t="shared" si="0"/>
        <v>34514.5</v>
      </c>
    </row>
    <row r="9" spans="1:14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/>
      <c r="I9" s="14">
        <f>132.9</f>
        <v>132.9</v>
      </c>
      <c r="J9" s="14">
        <v>501</v>
      </c>
      <c r="K9" s="14">
        <v>26193</v>
      </c>
      <c r="L9" s="15">
        <v>4572.8</v>
      </c>
      <c r="M9" s="14">
        <f t="shared" si="0"/>
        <v>33646.5</v>
      </c>
    </row>
    <row r="10" spans="1:14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/>
      <c r="I10" s="14">
        <f>21.3</f>
        <v>21.3</v>
      </c>
      <c r="J10" s="14">
        <v>677.6</v>
      </c>
      <c r="K10" s="14">
        <v>26194.2</v>
      </c>
      <c r="L10" s="15">
        <v>4412.4000000000005</v>
      </c>
      <c r="M10" s="14">
        <f t="shared" si="0"/>
        <v>33920.1</v>
      </c>
    </row>
    <row r="11" spans="1:14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/>
      <c r="I11" s="14">
        <v>19</v>
      </c>
      <c r="J11" s="14">
        <v>641.1</v>
      </c>
      <c r="K11" s="14">
        <v>26231.1</v>
      </c>
      <c r="L11" s="15">
        <v>4425.1000000000004</v>
      </c>
      <c r="M11" s="14">
        <f t="shared" si="0"/>
        <v>34108.400000000001</v>
      </c>
    </row>
    <row r="12" spans="1:14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/>
      <c r="I12" s="14">
        <v>20.399999999999999</v>
      </c>
      <c r="J12" s="14">
        <v>591.6</v>
      </c>
      <c r="K12" s="14">
        <v>26739.8</v>
      </c>
      <c r="L12" s="15">
        <v>5003.8</v>
      </c>
      <c r="M12" s="14">
        <f t="shared" si="0"/>
        <v>35301.800000000003</v>
      </c>
    </row>
    <row r="13" spans="1:14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/>
      <c r="I13" s="14">
        <v>17</v>
      </c>
      <c r="J13" s="14">
        <v>531.1</v>
      </c>
      <c r="K13" s="14">
        <v>26812.799999999999</v>
      </c>
      <c r="L13" s="15">
        <v>5107.6000000000004</v>
      </c>
      <c r="M13" s="14">
        <f t="shared" si="0"/>
        <v>35936.400000000001</v>
      </c>
    </row>
    <row r="14" spans="1:14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/>
      <c r="I14" s="14">
        <v>17</v>
      </c>
      <c r="J14" s="14">
        <v>577.6</v>
      </c>
      <c r="K14" s="14">
        <v>27387.7</v>
      </c>
      <c r="L14" s="15">
        <v>5271.7</v>
      </c>
      <c r="M14" s="14">
        <f t="shared" si="0"/>
        <v>36506.1</v>
      </c>
    </row>
    <row r="15" spans="1:14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/>
      <c r="I15" s="14">
        <v>658.1</v>
      </c>
      <c r="J15" s="14">
        <v>573.40000000000009</v>
      </c>
      <c r="K15" s="14">
        <v>27800.400000000001</v>
      </c>
      <c r="L15" s="15">
        <v>4831.7</v>
      </c>
      <c r="M15" s="14">
        <f t="shared" si="0"/>
        <v>36773.199999999997</v>
      </c>
    </row>
    <row r="16" spans="1:14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/>
      <c r="I16" s="14">
        <v>636.9</v>
      </c>
      <c r="J16" s="14">
        <v>350.9</v>
      </c>
      <c r="K16" s="14">
        <v>27905.5</v>
      </c>
      <c r="L16" s="15">
        <v>4621.2</v>
      </c>
      <c r="M16" s="14">
        <f t="shared" si="0"/>
        <v>36868.799999999996</v>
      </c>
    </row>
    <row r="17" spans="1:13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/>
      <c r="I17" s="14">
        <f>624.4</f>
        <v>624.4</v>
      </c>
      <c r="J17" s="14">
        <v>509</v>
      </c>
      <c r="K17" s="14">
        <v>28823.899999999998</v>
      </c>
      <c r="L17" s="15">
        <v>4611.7999999999993</v>
      </c>
      <c r="M17" s="14">
        <f t="shared" si="0"/>
        <v>36585.699999999997</v>
      </c>
    </row>
    <row r="18" spans="1:13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/>
      <c r="I18" s="14">
        <v>615.9</v>
      </c>
      <c r="J18" s="14">
        <v>342.7</v>
      </c>
      <c r="K18" s="14">
        <v>29148.799999999999</v>
      </c>
      <c r="L18" s="15">
        <v>4364.6000000000004</v>
      </c>
      <c r="M18" s="14">
        <f t="shared" si="0"/>
        <v>37177.5</v>
      </c>
    </row>
    <row r="19" spans="1:13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/>
      <c r="I19" s="14">
        <v>26.4</v>
      </c>
      <c r="J19" s="14">
        <v>254.5</v>
      </c>
      <c r="K19" s="14">
        <v>30164.299999999996</v>
      </c>
      <c r="L19" s="15">
        <v>4587.5</v>
      </c>
      <c r="M19" s="14">
        <f t="shared" si="0"/>
        <v>37340.899999999994</v>
      </c>
    </row>
    <row r="20" spans="1:13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/>
      <c r="I20" s="14">
        <v>3.5</v>
      </c>
      <c r="J20" s="14">
        <v>244.6</v>
      </c>
      <c r="K20" s="14">
        <v>30614.2</v>
      </c>
      <c r="L20" s="15">
        <v>5031.1000000000004</v>
      </c>
      <c r="M20" s="14">
        <f t="shared" si="0"/>
        <v>37864.9</v>
      </c>
    </row>
    <row r="21" spans="1:13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/>
      <c r="I21" s="14">
        <v>47.5</v>
      </c>
      <c r="J21" s="14">
        <v>278.39999999999998</v>
      </c>
      <c r="K21" s="14">
        <v>30999.3</v>
      </c>
      <c r="L21" s="15">
        <v>4588.2</v>
      </c>
      <c r="M21" s="14">
        <f t="shared" si="0"/>
        <v>38052</v>
      </c>
    </row>
    <row r="22" spans="1:13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/>
      <c r="I22" s="14">
        <v>18.399999999999999</v>
      </c>
      <c r="J22" s="14">
        <v>388.9</v>
      </c>
      <c r="K22" s="14">
        <v>31375.8</v>
      </c>
      <c r="L22" s="15">
        <v>4497.3</v>
      </c>
      <c r="M22" s="14">
        <f t="shared" si="0"/>
        <v>38275.600000000006</v>
      </c>
    </row>
    <row r="23" spans="1:13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/>
      <c r="I23" s="14">
        <v>124.3</v>
      </c>
      <c r="J23" s="14">
        <v>227.8</v>
      </c>
      <c r="K23" s="14">
        <v>31707</v>
      </c>
      <c r="L23" s="15">
        <v>4791.7</v>
      </c>
      <c r="M23" s="14">
        <f t="shared" si="0"/>
        <v>39012.799999999996</v>
      </c>
    </row>
    <row r="24" spans="1:13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/>
      <c r="I24" s="14">
        <v>122</v>
      </c>
      <c r="J24" s="14">
        <v>776.4</v>
      </c>
      <c r="K24" s="14">
        <v>31950.800000000003</v>
      </c>
      <c r="L24" s="15">
        <v>4782</v>
      </c>
      <c r="M24" s="14">
        <f t="shared" si="0"/>
        <v>40166.300000000003</v>
      </c>
    </row>
    <row r="25" spans="1:13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/>
      <c r="I25" s="14">
        <v>694.8</v>
      </c>
      <c r="J25" s="14">
        <v>1162.8</v>
      </c>
      <c r="K25" s="14">
        <v>31967.5</v>
      </c>
      <c r="L25" s="15">
        <v>4421.5</v>
      </c>
      <c r="M25" s="14">
        <f t="shared" si="0"/>
        <v>40330.699999999997</v>
      </c>
    </row>
    <row r="26" spans="1:13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/>
      <c r="I26" s="14">
        <v>741.3</v>
      </c>
      <c r="J26" s="14">
        <v>651.29999999999995</v>
      </c>
      <c r="K26" s="14">
        <v>31775.7</v>
      </c>
      <c r="L26" s="15">
        <v>6069.3</v>
      </c>
      <c r="M26" s="14">
        <f t="shared" si="0"/>
        <v>41383</v>
      </c>
    </row>
    <row r="27" spans="1:13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/>
      <c r="I27" s="14">
        <v>725.9</v>
      </c>
      <c r="J27" s="14">
        <v>789</v>
      </c>
      <c r="K27" s="14">
        <v>32253.100000000002</v>
      </c>
      <c r="L27" s="15">
        <v>6104.5</v>
      </c>
      <c r="M27" s="14">
        <f t="shared" si="0"/>
        <v>42451.700000000004</v>
      </c>
    </row>
    <row r="28" spans="1:13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/>
      <c r="I28" s="14">
        <v>714.4</v>
      </c>
      <c r="J28" s="14">
        <v>726.5</v>
      </c>
      <c r="K28" s="14">
        <v>33896.9</v>
      </c>
      <c r="L28" s="15">
        <v>4896.3999999999996</v>
      </c>
      <c r="M28" s="14">
        <f t="shared" si="0"/>
        <v>43143.500000000007</v>
      </c>
    </row>
    <row r="29" spans="1:13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/>
      <c r="I29" s="14">
        <v>712.2</v>
      </c>
      <c r="J29" s="14">
        <v>790.3</v>
      </c>
      <c r="K29" s="14">
        <v>33603.9</v>
      </c>
      <c r="L29" s="15">
        <v>5241.1000000000004</v>
      </c>
      <c r="M29" s="14">
        <f t="shared" si="0"/>
        <v>43311.700000000004</v>
      </c>
    </row>
    <row r="30" spans="1:13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/>
      <c r="I30" s="14">
        <v>657</v>
      </c>
      <c r="J30" s="14">
        <v>763.49999999999989</v>
      </c>
      <c r="K30" s="14">
        <v>33755.4</v>
      </c>
      <c r="L30" s="15">
        <v>4972.1000000000004</v>
      </c>
      <c r="M30" s="14">
        <f t="shared" si="0"/>
        <v>43531.199999999997</v>
      </c>
    </row>
    <row r="31" spans="1:13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/>
      <c r="I31" s="14">
        <v>653.1</v>
      </c>
      <c r="J31" s="14">
        <v>1253</v>
      </c>
      <c r="K31" s="14">
        <v>33661.799999999996</v>
      </c>
      <c r="L31" s="15">
        <v>5450</v>
      </c>
      <c r="M31" s="14">
        <f t="shared" si="0"/>
        <v>44516.2</v>
      </c>
    </row>
    <row r="32" spans="1:13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/>
      <c r="I32" s="14">
        <v>638.5</v>
      </c>
      <c r="J32" s="14">
        <v>650.9</v>
      </c>
      <c r="K32" s="14">
        <v>34335.199999999997</v>
      </c>
      <c r="L32" s="15">
        <v>4825.6000000000004</v>
      </c>
      <c r="M32" s="14">
        <f t="shared" si="0"/>
        <v>44928.2</v>
      </c>
    </row>
    <row r="33" spans="1:13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/>
      <c r="I33" s="14">
        <v>621.20000000000005</v>
      </c>
      <c r="J33" s="14">
        <v>641.29999999999995</v>
      </c>
      <c r="K33" s="14">
        <v>34937.1</v>
      </c>
      <c r="L33" s="15">
        <v>4329.5</v>
      </c>
      <c r="M33" s="14">
        <f t="shared" si="0"/>
        <v>44773.5</v>
      </c>
    </row>
    <row r="34" spans="1:13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/>
      <c r="I34" s="14">
        <v>606.79999999999995</v>
      </c>
      <c r="J34" s="14">
        <v>714.9</v>
      </c>
      <c r="K34" s="14">
        <v>35106.800000000003</v>
      </c>
      <c r="L34" s="15">
        <v>4077.8999999999996</v>
      </c>
      <c r="M34" s="14">
        <f t="shared" si="0"/>
        <v>44547.100000000006</v>
      </c>
    </row>
    <row r="35" spans="1:13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/>
      <c r="I35" s="14">
        <v>586.79999999999995</v>
      </c>
      <c r="J35" s="14">
        <v>713.8</v>
      </c>
      <c r="K35" s="14">
        <v>35237.9</v>
      </c>
      <c r="L35" s="15">
        <v>4457.7</v>
      </c>
      <c r="M35" s="14">
        <f t="shared" si="0"/>
        <v>44930.6</v>
      </c>
    </row>
    <row r="36" spans="1:13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/>
      <c r="I36" s="14">
        <v>579.79999999999995</v>
      </c>
      <c r="J36" s="14">
        <v>709.3</v>
      </c>
      <c r="K36" s="14">
        <v>37365</v>
      </c>
      <c r="L36" s="15">
        <v>4260.2</v>
      </c>
      <c r="M36" s="14">
        <f t="shared" si="0"/>
        <v>46448.5</v>
      </c>
    </row>
    <row r="37" spans="1:13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/>
      <c r="I37" s="14">
        <v>230.2</v>
      </c>
      <c r="J37" s="14">
        <v>709.3</v>
      </c>
      <c r="K37" s="14">
        <v>39857.500000000007</v>
      </c>
      <c r="L37" s="15">
        <v>4501.3999999999996</v>
      </c>
      <c r="M37" s="14">
        <f t="shared" si="0"/>
        <v>49170.80000000001</v>
      </c>
    </row>
    <row r="38" spans="1:13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/>
      <c r="I38" s="14">
        <v>595.79999999999995</v>
      </c>
      <c r="J38" s="14">
        <v>735.1</v>
      </c>
      <c r="K38" s="14">
        <v>41449.199999999997</v>
      </c>
      <c r="L38" s="15">
        <v>4919.8999999999996</v>
      </c>
      <c r="M38" s="14">
        <f t="shared" si="0"/>
        <v>51060.7</v>
      </c>
    </row>
    <row r="39" spans="1:13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/>
      <c r="I39" s="14">
        <v>593.20000000000005</v>
      </c>
      <c r="J39" s="14">
        <v>734.3</v>
      </c>
      <c r="K39" s="14">
        <v>43690.1</v>
      </c>
      <c r="L39" s="15">
        <v>4830.7</v>
      </c>
      <c r="M39" s="14">
        <f t="shared" ref="M39:M70" si="1">SUM(B39:L39)</f>
        <v>54011.499999999993</v>
      </c>
    </row>
    <row r="40" spans="1:13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/>
      <c r="I40" s="14">
        <v>209.6</v>
      </c>
      <c r="J40" s="14">
        <v>733.69999999999993</v>
      </c>
      <c r="K40" s="14">
        <v>45546.799999999996</v>
      </c>
      <c r="L40" s="15">
        <v>5365.6</v>
      </c>
      <c r="M40" s="14">
        <f t="shared" si="1"/>
        <v>57263.299999999996</v>
      </c>
    </row>
    <row r="41" spans="1:13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/>
      <c r="I41" s="14">
        <v>552.9</v>
      </c>
      <c r="J41" s="14">
        <v>732.8</v>
      </c>
      <c r="K41" s="14">
        <v>45535.9</v>
      </c>
      <c r="L41" s="15">
        <v>4992.8999999999996</v>
      </c>
      <c r="M41" s="14">
        <f t="shared" si="1"/>
        <v>58183.5</v>
      </c>
    </row>
    <row r="42" spans="1:13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/>
      <c r="I42" s="14">
        <v>142.9</v>
      </c>
      <c r="J42" s="14">
        <v>920.59999999999991</v>
      </c>
      <c r="K42" s="14">
        <v>46586.3</v>
      </c>
      <c r="L42" s="15">
        <v>4986.5</v>
      </c>
      <c r="M42" s="14">
        <f t="shared" si="1"/>
        <v>56327.200000000004</v>
      </c>
    </row>
    <row r="43" spans="1:13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/>
      <c r="I43" s="14">
        <v>522</v>
      </c>
      <c r="J43" s="14">
        <v>877.69999999999993</v>
      </c>
      <c r="K43" s="14">
        <v>47092.5</v>
      </c>
      <c r="L43" s="15">
        <v>4627.2</v>
      </c>
      <c r="M43" s="14">
        <f t="shared" si="1"/>
        <v>56439.5</v>
      </c>
    </row>
    <row r="44" spans="1:13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/>
      <c r="I44" s="14">
        <v>134.6</v>
      </c>
      <c r="J44" s="14">
        <v>835.4</v>
      </c>
      <c r="K44" s="14">
        <v>48523.8</v>
      </c>
      <c r="L44" s="15">
        <v>4868.8</v>
      </c>
      <c r="M44" s="14">
        <f t="shared" si="1"/>
        <v>57434.3</v>
      </c>
    </row>
    <row r="45" spans="1:13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/>
      <c r="I45" s="14">
        <v>523.1</v>
      </c>
      <c r="J45" s="14">
        <v>616.49999999999989</v>
      </c>
      <c r="K45" s="14">
        <v>49347.199999999997</v>
      </c>
      <c r="L45" s="15">
        <v>5406.2</v>
      </c>
      <c r="M45" s="14">
        <f t="shared" si="1"/>
        <v>58342.299999999996</v>
      </c>
    </row>
    <row r="46" spans="1:13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/>
      <c r="I46" s="14">
        <v>522.5</v>
      </c>
      <c r="J46" s="14">
        <v>616.19999999999993</v>
      </c>
      <c r="K46" s="14">
        <v>49852.2</v>
      </c>
      <c r="L46" s="15">
        <v>5321.7</v>
      </c>
      <c r="M46" s="14">
        <f t="shared" si="1"/>
        <v>58381.099999999991</v>
      </c>
    </row>
    <row r="47" spans="1:13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/>
      <c r="I47" s="14">
        <v>487.6</v>
      </c>
      <c r="J47" s="14">
        <v>615.99999999999989</v>
      </c>
      <c r="K47" s="14">
        <v>51357.900000000009</v>
      </c>
      <c r="L47" s="15">
        <v>4793.1000000000004</v>
      </c>
      <c r="M47" s="14">
        <f t="shared" si="1"/>
        <v>60037.600000000006</v>
      </c>
    </row>
    <row r="48" spans="1:13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/>
      <c r="I48" s="14">
        <v>465.5</v>
      </c>
      <c r="J48" s="14">
        <v>614.59999999999991</v>
      </c>
      <c r="K48" s="14">
        <v>52919.6</v>
      </c>
      <c r="L48" s="15">
        <v>4347.2000000000007</v>
      </c>
      <c r="M48" s="14">
        <f t="shared" si="1"/>
        <v>61229.3</v>
      </c>
    </row>
    <row r="49" spans="1:13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/>
      <c r="I49" s="14">
        <v>448.9</v>
      </c>
      <c r="J49" s="14">
        <v>1015.4999999999999</v>
      </c>
      <c r="K49" s="14">
        <v>53523.5</v>
      </c>
      <c r="L49" s="15">
        <v>4971.1000000000004</v>
      </c>
      <c r="M49" s="14">
        <f t="shared" si="1"/>
        <v>61647.7</v>
      </c>
    </row>
    <row r="50" spans="1:13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/>
      <c r="I50" s="14">
        <v>432</v>
      </c>
      <c r="J50" s="14">
        <v>1006.0999999999999</v>
      </c>
      <c r="K50" s="14">
        <v>53636.9</v>
      </c>
      <c r="L50" s="15">
        <v>5780.5000000000009</v>
      </c>
      <c r="M50" s="14">
        <f t="shared" si="1"/>
        <v>62825.700000000004</v>
      </c>
    </row>
    <row r="51" spans="1:13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/>
      <c r="I51" s="14">
        <v>420.2</v>
      </c>
      <c r="J51" s="14">
        <v>996.59999999999991</v>
      </c>
      <c r="K51" s="14">
        <v>54875.100000000006</v>
      </c>
      <c r="L51" s="15">
        <v>4451.7000000000007</v>
      </c>
      <c r="M51" s="14">
        <f t="shared" si="1"/>
        <v>63090.200000000012</v>
      </c>
    </row>
    <row r="52" spans="1:13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/>
      <c r="I52" s="14">
        <v>611</v>
      </c>
      <c r="J52" s="14">
        <v>986.99999999999989</v>
      </c>
      <c r="K52" s="14">
        <v>55623.4</v>
      </c>
      <c r="L52" s="15">
        <v>4969.3</v>
      </c>
      <c r="M52" s="14">
        <f t="shared" si="1"/>
        <v>64408.500000000007</v>
      </c>
    </row>
    <row r="53" spans="1:13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/>
      <c r="I53" s="14">
        <v>289</v>
      </c>
      <c r="J53" s="14">
        <v>977.4</v>
      </c>
      <c r="K53" s="14">
        <v>56018.599999999991</v>
      </c>
      <c r="L53" s="15">
        <v>5437.4</v>
      </c>
      <c r="M53" s="14">
        <f t="shared" si="1"/>
        <v>64494.099999999991</v>
      </c>
    </row>
    <row r="54" spans="1:13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/>
      <c r="I54" s="14">
        <v>261.8</v>
      </c>
      <c r="J54" s="14">
        <v>967.59999999999991</v>
      </c>
      <c r="K54" s="14">
        <v>56451.100000000006</v>
      </c>
      <c r="L54" s="15">
        <v>5218.8</v>
      </c>
      <c r="M54" s="14">
        <f t="shared" si="1"/>
        <v>64829.700000000012</v>
      </c>
    </row>
    <row r="55" spans="1:13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/>
      <c r="I55" s="14">
        <v>261.8</v>
      </c>
      <c r="J55" s="14">
        <v>954.8</v>
      </c>
      <c r="K55" s="14">
        <v>56246.700000000004</v>
      </c>
      <c r="L55" s="15">
        <v>5560.5</v>
      </c>
      <c r="M55" s="14">
        <f t="shared" si="1"/>
        <v>65187.8</v>
      </c>
    </row>
    <row r="56" spans="1:13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/>
      <c r="I56" s="14">
        <v>185.9</v>
      </c>
      <c r="J56" s="14">
        <v>944.89999999999986</v>
      </c>
      <c r="K56" s="14">
        <v>55638.200000000004</v>
      </c>
      <c r="L56" s="15">
        <v>5514.5999999999995</v>
      </c>
      <c r="M56" s="14">
        <f t="shared" si="1"/>
        <v>65507</v>
      </c>
    </row>
    <row r="57" spans="1:13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/>
      <c r="I57" s="14">
        <v>617.20000000000005</v>
      </c>
      <c r="J57" s="14">
        <v>946.8</v>
      </c>
      <c r="K57" s="14">
        <v>55968.2</v>
      </c>
      <c r="L57" s="15">
        <v>6412.8000000000011</v>
      </c>
      <c r="M57" s="14">
        <f t="shared" si="1"/>
        <v>66149.599999999991</v>
      </c>
    </row>
    <row r="58" spans="1:13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/>
      <c r="I58" s="14">
        <v>670.7</v>
      </c>
      <c r="J58" s="14">
        <v>924.59999999999991</v>
      </c>
      <c r="K58" s="14">
        <v>55764.799999999996</v>
      </c>
      <c r="L58" s="15">
        <v>5901</v>
      </c>
      <c r="M58" s="14">
        <f t="shared" si="1"/>
        <v>66708.7</v>
      </c>
    </row>
    <row r="59" spans="1:13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/>
      <c r="I59" s="14">
        <v>856.1</v>
      </c>
      <c r="J59" s="14">
        <v>925.8</v>
      </c>
      <c r="K59" s="14">
        <v>56145.099999999991</v>
      </c>
      <c r="L59" s="15">
        <v>6513.6</v>
      </c>
      <c r="M59" s="14">
        <f t="shared" si="1"/>
        <v>67876.599999999991</v>
      </c>
    </row>
    <row r="60" spans="1:13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/>
      <c r="I60" s="14">
        <v>882.9</v>
      </c>
      <c r="J60" s="14">
        <v>915.39999999999986</v>
      </c>
      <c r="K60" s="14">
        <v>57089.3</v>
      </c>
      <c r="L60" s="15">
        <v>6110.6</v>
      </c>
      <c r="M60" s="14">
        <f t="shared" si="1"/>
        <v>68237.8</v>
      </c>
    </row>
    <row r="61" spans="1:13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/>
      <c r="I61" s="14">
        <v>934.5</v>
      </c>
      <c r="J61" s="14">
        <v>904.49999999999989</v>
      </c>
      <c r="K61" s="14">
        <v>58394.500000000007</v>
      </c>
      <c r="L61" s="15">
        <v>5400.8</v>
      </c>
      <c r="M61" s="14">
        <f t="shared" si="1"/>
        <v>69172.400000000009</v>
      </c>
    </row>
    <row r="62" spans="1:13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/>
      <c r="I62" s="14">
        <v>317.3</v>
      </c>
      <c r="J62" s="14">
        <v>893.59999999999991</v>
      </c>
      <c r="K62" s="14">
        <v>60316.100000000006</v>
      </c>
      <c r="L62" s="15">
        <v>5879</v>
      </c>
      <c r="M62" s="14">
        <f t="shared" si="1"/>
        <v>69514.200000000012</v>
      </c>
    </row>
    <row r="63" spans="1:13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/>
      <c r="I63" s="14">
        <v>779.4</v>
      </c>
      <c r="J63" s="14">
        <v>882.89999999999986</v>
      </c>
      <c r="K63" s="14">
        <v>60186.3</v>
      </c>
      <c r="L63" s="15">
        <v>6362.3</v>
      </c>
      <c r="M63" s="14">
        <f t="shared" si="1"/>
        <v>70220.3</v>
      </c>
    </row>
    <row r="64" spans="1:13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/>
      <c r="I64" s="14">
        <v>933.3</v>
      </c>
      <c r="J64" s="14">
        <v>871.59999999999991</v>
      </c>
      <c r="K64" s="14">
        <v>59575.4</v>
      </c>
      <c r="L64" s="15">
        <v>6155</v>
      </c>
      <c r="M64" s="14">
        <f t="shared" si="1"/>
        <v>71323.199999999997</v>
      </c>
    </row>
    <row r="65" spans="1:13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/>
      <c r="I65" s="14">
        <v>374.6</v>
      </c>
      <c r="J65" s="14">
        <v>860.59999999999991</v>
      </c>
      <c r="K65" s="14">
        <v>60284.600000000006</v>
      </c>
      <c r="L65" s="15">
        <v>6308.7</v>
      </c>
      <c r="M65" s="14">
        <f t="shared" si="1"/>
        <v>72305.7</v>
      </c>
    </row>
    <row r="66" spans="1:13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/>
      <c r="I66" s="14">
        <v>693.3</v>
      </c>
      <c r="J66" s="14">
        <v>839.19999999999982</v>
      </c>
      <c r="K66" s="14">
        <v>59250.000000000007</v>
      </c>
      <c r="L66" s="15">
        <v>5417.5</v>
      </c>
      <c r="M66" s="14">
        <f t="shared" si="1"/>
        <v>72232.400000000009</v>
      </c>
    </row>
    <row r="67" spans="1:13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/>
      <c r="I67" s="14">
        <v>690</v>
      </c>
      <c r="J67" s="14">
        <v>827.69999999999993</v>
      </c>
      <c r="K67" s="14">
        <v>59740</v>
      </c>
      <c r="L67" s="15">
        <v>5320.7</v>
      </c>
      <c r="M67" s="14">
        <f t="shared" si="1"/>
        <v>71795.3</v>
      </c>
    </row>
    <row r="68" spans="1:13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/>
      <c r="I68" s="14">
        <v>696.1</v>
      </c>
      <c r="J68" s="14">
        <v>816.5</v>
      </c>
      <c r="K68" s="14">
        <v>59923.900000000009</v>
      </c>
      <c r="L68" s="15">
        <v>5930.7000000000007</v>
      </c>
      <c r="M68" s="14">
        <f t="shared" si="1"/>
        <v>71874.100000000006</v>
      </c>
    </row>
    <row r="69" spans="1:13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/>
      <c r="I69" s="14">
        <v>659.3</v>
      </c>
      <c r="J69" s="14">
        <v>804.49999999999989</v>
      </c>
      <c r="K69" s="14">
        <v>61556.200000000012</v>
      </c>
      <c r="L69" s="15">
        <v>5974.5</v>
      </c>
      <c r="M69" s="14">
        <f t="shared" si="1"/>
        <v>72972.600000000006</v>
      </c>
    </row>
    <row r="70" spans="1:13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/>
      <c r="I70" s="14">
        <v>889.6</v>
      </c>
      <c r="J70" s="14">
        <v>792.99999999999989</v>
      </c>
      <c r="K70" s="14">
        <v>62499.7</v>
      </c>
      <c r="L70" s="15">
        <v>6220.6</v>
      </c>
      <c r="M70" s="14">
        <f t="shared" si="1"/>
        <v>73496</v>
      </c>
    </row>
    <row r="71" spans="1:13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/>
      <c r="I71" s="14">
        <v>866.2</v>
      </c>
      <c r="J71" s="14">
        <v>780.99999999999989</v>
      </c>
      <c r="K71" s="14">
        <v>63391.9</v>
      </c>
      <c r="L71" s="15">
        <v>6340</v>
      </c>
      <c r="M71" s="14">
        <f t="shared" ref="M71:M102" si="2">SUM(B71:L71)</f>
        <v>74523.600000000006</v>
      </c>
    </row>
    <row r="72" spans="1:13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/>
      <c r="I72" s="14">
        <v>1041.2</v>
      </c>
      <c r="J72" s="14">
        <v>769.29999999999984</v>
      </c>
      <c r="K72" s="14">
        <v>63817.599999999999</v>
      </c>
      <c r="L72" s="15">
        <v>6176</v>
      </c>
      <c r="M72" s="14">
        <f t="shared" si="2"/>
        <v>75167.399999999994</v>
      </c>
    </row>
    <row r="73" spans="1:13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/>
      <c r="I73" s="14">
        <v>803.3</v>
      </c>
      <c r="J73" s="14">
        <v>606.09999999999991</v>
      </c>
      <c r="K73" s="14">
        <v>66088.400000000009</v>
      </c>
      <c r="L73" s="15">
        <v>6685.5999999999995</v>
      </c>
      <c r="M73" s="14">
        <f t="shared" si="2"/>
        <v>77035.700000000012</v>
      </c>
    </row>
    <row r="74" spans="1:13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/>
      <c r="I74" s="14">
        <v>829.2</v>
      </c>
      <c r="J74" s="14">
        <v>605.4</v>
      </c>
      <c r="K74" s="14">
        <v>67490.700000000012</v>
      </c>
      <c r="L74" s="15">
        <v>7354.7</v>
      </c>
      <c r="M74" s="14">
        <f t="shared" si="2"/>
        <v>77970.600000000006</v>
      </c>
    </row>
    <row r="75" spans="1:13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/>
      <c r="I75" s="14">
        <v>550.70000000000005</v>
      </c>
      <c r="J75" s="14">
        <v>605.4</v>
      </c>
      <c r="K75" s="14">
        <v>69742.100000000006</v>
      </c>
      <c r="L75" s="15">
        <v>6601.1</v>
      </c>
      <c r="M75" s="14">
        <f t="shared" si="2"/>
        <v>78715.600000000006</v>
      </c>
    </row>
    <row r="76" spans="1:13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/>
      <c r="I76" s="14">
        <v>698.4</v>
      </c>
      <c r="J76" s="14">
        <v>604.99999999999989</v>
      </c>
      <c r="K76" s="14">
        <v>71180.100000000006</v>
      </c>
      <c r="L76" s="15">
        <v>7066.9</v>
      </c>
      <c r="M76" s="14">
        <f t="shared" si="2"/>
        <v>81440.600000000006</v>
      </c>
    </row>
    <row r="77" spans="1:13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/>
      <c r="I77" s="14">
        <v>372.6</v>
      </c>
      <c r="J77" s="14">
        <v>604.99999999999989</v>
      </c>
      <c r="K77" s="14">
        <v>72581.100000000006</v>
      </c>
      <c r="L77" s="15">
        <v>7601.2999999999993</v>
      </c>
      <c r="M77" s="14">
        <f t="shared" si="2"/>
        <v>82377.3</v>
      </c>
    </row>
    <row r="78" spans="1:13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/>
      <c r="I78" s="14">
        <v>609.79999999999995</v>
      </c>
      <c r="J78" s="14">
        <v>604.59999999999991</v>
      </c>
      <c r="K78" s="14">
        <v>73439.199999999997</v>
      </c>
      <c r="L78" s="15">
        <v>6708.5</v>
      </c>
      <c r="M78" s="14">
        <f t="shared" si="2"/>
        <v>83108.599999999991</v>
      </c>
    </row>
    <row r="79" spans="1:13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/>
      <c r="I79" s="14">
        <v>433.2</v>
      </c>
      <c r="J79" s="13">
        <v>604.19999999999993</v>
      </c>
      <c r="K79" s="13">
        <v>74690.200000000012</v>
      </c>
      <c r="L79" s="15">
        <v>6804.6</v>
      </c>
      <c r="M79" s="14">
        <f t="shared" si="2"/>
        <v>83714.000000000015</v>
      </c>
    </row>
    <row r="80" spans="1:13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/>
      <c r="I80" s="14">
        <v>65.900000000000006</v>
      </c>
      <c r="J80" s="13">
        <v>603.79999999999995</v>
      </c>
      <c r="K80" s="13">
        <v>76361.8</v>
      </c>
      <c r="L80" s="15">
        <v>7146.8</v>
      </c>
      <c r="M80" s="14">
        <f t="shared" si="2"/>
        <v>85578.5</v>
      </c>
    </row>
    <row r="81" spans="1:13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/>
      <c r="I81" s="14">
        <v>461.5</v>
      </c>
      <c r="J81" s="13">
        <v>602.99999999999989</v>
      </c>
      <c r="K81" s="13">
        <v>75716.200000000012</v>
      </c>
      <c r="L81" s="15">
        <v>7587.5</v>
      </c>
      <c r="M81" s="14">
        <f t="shared" si="2"/>
        <v>85755.1</v>
      </c>
    </row>
    <row r="82" spans="1:13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/>
      <c r="I82" s="14">
        <v>382.1</v>
      </c>
      <c r="J82" s="13">
        <v>602.99999999999989</v>
      </c>
      <c r="K82" s="13">
        <v>76553.2</v>
      </c>
      <c r="L82" s="15">
        <v>7581.9000000000005</v>
      </c>
      <c r="M82" s="14">
        <f t="shared" si="2"/>
        <v>87701.2</v>
      </c>
    </row>
    <row r="83" spans="1:13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/>
      <c r="I83" s="14">
        <v>55.4</v>
      </c>
      <c r="J83" s="13">
        <v>602.19999999999993</v>
      </c>
      <c r="K83" s="13">
        <v>78787.899999999994</v>
      </c>
      <c r="L83" s="15">
        <v>7542.2000000000007</v>
      </c>
      <c r="M83" s="14">
        <f t="shared" si="2"/>
        <v>88829.599999999991</v>
      </c>
    </row>
    <row r="84" spans="1:13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/>
      <c r="I84" s="14">
        <v>444.8</v>
      </c>
      <c r="J84" s="13">
        <v>601.79999999999995</v>
      </c>
      <c r="K84" s="13">
        <v>79629.900000000009</v>
      </c>
      <c r="L84" s="15">
        <v>8264.6000000000022</v>
      </c>
      <c r="M84" s="14">
        <f t="shared" si="2"/>
        <v>91056.400000000009</v>
      </c>
    </row>
    <row r="85" spans="1:13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/>
      <c r="I85" s="14">
        <v>341</v>
      </c>
      <c r="J85" s="13">
        <v>601.79999999999995</v>
      </c>
      <c r="K85" s="13">
        <v>81857.3</v>
      </c>
      <c r="L85" s="15">
        <v>7603.8</v>
      </c>
      <c r="M85" s="14">
        <f t="shared" si="2"/>
        <v>92494</v>
      </c>
    </row>
    <row r="86" spans="1:13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/>
      <c r="I86" s="14">
        <v>384.4</v>
      </c>
      <c r="J86" s="13">
        <v>601.4</v>
      </c>
      <c r="K86" s="13">
        <v>83304.700000000012</v>
      </c>
      <c r="L86" s="15">
        <v>7674</v>
      </c>
      <c r="M86" s="14">
        <f t="shared" si="2"/>
        <v>94039.800000000017</v>
      </c>
    </row>
    <row r="87" spans="1:13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/>
      <c r="I87" s="14">
        <v>401.1</v>
      </c>
      <c r="J87" s="13">
        <v>600.9</v>
      </c>
      <c r="K87" s="13">
        <v>84091.8</v>
      </c>
      <c r="L87" s="15">
        <v>8356.5</v>
      </c>
      <c r="M87" s="14">
        <f t="shared" si="2"/>
        <v>95946.5</v>
      </c>
    </row>
    <row r="88" spans="1:13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/>
      <c r="I88" s="14">
        <v>383.1</v>
      </c>
      <c r="J88" s="13">
        <v>597.69999999999993</v>
      </c>
      <c r="K88" s="13">
        <v>85658.4</v>
      </c>
      <c r="L88" s="15">
        <v>7792.2</v>
      </c>
      <c r="M88" s="14">
        <f t="shared" si="2"/>
        <v>97667.499999999985</v>
      </c>
    </row>
    <row r="89" spans="1:13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/>
      <c r="I89" s="14" t="s">
        <v>1</v>
      </c>
      <c r="J89" s="13">
        <v>597.69999999999993</v>
      </c>
      <c r="K89" s="13">
        <v>86819.9</v>
      </c>
      <c r="L89" s="15">
        <v>9008.9</v>
      </c>
      <c r="M89" s="14">
        <f t="shared" si="2"/>
        <v>100003.4</v>
      </c>
    </row>
    <row r="90" spans="1:13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/>
      <c r="I90" s="14" t="s">
        <v>1</v>
      </c>
      <c r="J90" s="13">
        <v>597.69999999999993</v>
      </c>
      <c r="K90" s="13">
        <v>87468.6</v>
      </c>
      <c r="L90" s="15">
        <v>9064.2000000000007</v>
      </c>
      <c r="M90" s="14">
        <f t="shared" si="2"/>
        <v>101933</v>
      </c>
    </row>
    <row r="91" spans="1:13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/>
      <c r="I91" s="14" t="s">
        <v>1</v>
      </c>
      <c r="J91" s="13">
        <v>597.69999999999993</v>
      </c>
      <c r="K91" s="13">
        <v>88722.099999999991</v>
      </c>
      <c r="L91" s="15">
        <v>9347.9000000000015</v>
      </c>
      <c r="M91" s="14">
        <f t="shared" si="2"/>
        <v>102501</v>
      </c>
    </row>
    <row r="92" spans="1:13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/>
      <c r="I92" s="14" t="s">
        <v>1</v>
      </c>
      <c r="J92" s="13">
        <v>597.69999999999993</v>
      </c>
      <c r="K92" s="13">
        <v>87626.1</v>
      </c>
      <c r="L92" s="15">
        <v>9506.7000000000007</v>
      </c>
      <c r="M92" s="14">
        <f t="shared" si="2"/>
        <v>102109.5</v>
      </c>
    </row>
    <row r="93" spans="1:13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/>
      <c r="I93" s="14" t="s">
        <v>1</v>
      </c>
      <c r="J93" s="13">
        <v>597.69999999999993</v>
      </c>
      <c r="K93" s="13">
        <v>87282.8</v>
      </c>
      <c r="L93" s="15">
        <v>10418.700000000001</v>
      </c>
      <c r="M93" s="14">
        <f t="shared" si="2"/>
        <v>102888.9</v>
      </c>
    </row>
    <row r="94" spans="1:13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/>
      <c r="I94" s="14" t="s">
        <v>1</v>
      </c>
      <c r="J94" s="13">
        <v>597.69999999999993</v>
      </c>
      <c r="K94" s="13">
        <v>88061.7</v>
      </c>
      <c r="L94" s="15">
        <v>10481.299999999999</v>
      </c>
      <c r="M94" s="14">
        <f t="shared" si="2"/>
        <v>105678.7</v>
      </c>
    </row>
    <row r="95" spans="1:13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/>
      <c r="I95" s="14" t="s">
        <v>1</v>
      </c>
      <c r="J95" s="13">
        <v>597.69999999999993</v>
      </c>
      <c r="K95" s="13">
        <v>86891.700000000012</v>
      </c>
      <c r="L95" s="15">
        <v>10916.1</v>
      </c>
      <c r="M95" s="14">
        <f t="shared" si="2"/>
        <v>106521.10000000002</v>
      </c>
    </row>
    <row r="96" spans="1:13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/>
      <c r="I96" s="14" t="s">
        <v>1</v>
      </c>
      <c r="J96" s="13">
        <v>597.69999999999993</v>
      </c>
      <c r="K96" s="13">
        <v>86842</v>
      </c>
      <c r="L96" s="15">
        <v>10593.5</v>
      </c>
      <c r="M96" s="14">
        <f t="shared" si="2"/>
        <v>107256.3</v>
      </c>
    </row>
    <row r="97" spans="1:13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/>
      <c r="I97" s="14" t="s">
        <v>1</v>
      </c>
      <c r="J97" s="13">
        <v>597.69999999999993</v>
      </c>
      <c r="K97" s="13">
        <v>86222.7</v>
      </c>
      <c r="L97" s="15">
        <v>11069.8</v>
      </c>
      <c r="M97" s="14">
        <f t="shared" si="2"/>
        <v>108869.3</v>
      </c>
    </row>
    <row r="98" spans="1:13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/>
      <c r="I98" s="14" t="s">
        <v>1</v>
      </c>
      <c r="J98" s="13">
        <v>597.69999999999993</v>
      </c>
      <c r="K98" s="13">
        <v>86475.7</v>
      </c>
      <c r="L98" s="15">
        <v>11082.099999999999</v>
      </c>
      <c r="M98" s="14">
        <f t="shared" si="2"/>
        <v>111569.1</v>
      </c>
    </row>
    <row r="99" spans="1:13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/>
      <c r="I99" s="14" t="s">
        <v>1</v>
      </c>
      <c r="J99" s="13">
        <v>597.69999999999993</v>
      </c>
      <c r="K99" s="13">
        <v>87471.799999999988</v>
      </c>
      <c r="L99" s="15">
        <v>10771.5</v>
      </c>
      <c r="M99" s="14">
        <f t="shared" si="2"/>
        <v>112549.09999999999</v>
      </c>
    </row>
    <row r="100" spans="1:13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/>
      <c r="I100" s="14" t="s">
        <v>1</v>
      </c>
      <c r="J100" s="13">
        <v>597.69999999999993</v>
      </c>
      <c r="K100" s="13">
        <v>88217.600000000006</v>
      </c>
      <c r="L100" s="15">
        <v>10941.9</v>
      </c>
      <c r="M100" s="14">
        <f t="shared" si="2"/>
        <v>113491.3</v>
      </c>
    </row>
    <row r="101" spans="1:13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/>
      <c r="I101" s="14" t="s">
        <v>1</v>
      </c>
      <c r="J101" s="13">
        <v>668.49999999999989</v>
      </c>
      <c r="K101" s="13">
        <v>86271.200000000012</v>
      </c>
      <c r="L101" s="15">
        <v>14687.5</v>
      </c>
      <c r="M101" s="14">
        <f t="shared" si="2"/>
        <v>117332.40000000001</v>
      </c>
    </row>
    <row r="102" spans="1:13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/>
      <c r="I102" s="14" t="s">
        <v>1</v>
      </c>
      <c r="J102" s="13">
        <v>529</v>
      </c>
      <c r="K102" s="13">
        <v>86640.700000000012</v>
      </c>
      <c r="L102" s="15">
        <v>14206.4</v>
      </c>
      <c r="M102" s="14">
        <f t="shared" si="2"/>
        <v>119462</v>
      </c>
    </row>
    <row r="103" spans="1:13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/>
      <c r="I103" s="14" t="s">
        <v>1</v>
      </c>
      <c r="J103" s="13">
        <v>529</v>
      </c>
      <c r="K103" s="13">
        <v>86875.5</v>
      </c>
      <c r="L103" s="15">
        <v>16647.199999999997</v>
      </c>
      <c r="M103" s="14">
        <f t="shared" ref="M103:M134" si="3">SUM(B103:L103)</f>
        <v>120085.5</v>
      </c>
    </row>
    <row r="104" spans="1:13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/>
      <c r="I104" s="14" t="s">
        <v>1</v>
      </c>
      <c r="J104" s="13">
        <v>529</v>
      </c>
      <c r="K104" s="13">
        <v>88010.900000000009</v>
      </c>
      <c r="L104" s="15">
        <v>17623.300000000003</v>
      </c>
      <c r="M104" s="14">
        <f t="shared" si="3"/>
        <v>123543.00000000001</v>
      </c>
    </row>
    <row r="105" spans="1:13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/>
      <c r="I105" s="14" t="s">
        <v>1</v>
      </c>
      <c r="J105" s="13">
        <v>528.20000000000005</v>
      </c>
      <c r="K105" s="13">
        <v>90185.5</v>
      </c>
      <c r="L105" s="15">
        <v>17286</v>
      </c>
      <c r="M105" s="14">
        <f t="shared" si="3"/>
        <v>126871.1</v>
      </c>
    </row>
    <row r="106" spans="1:13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/>
      <c r="I106" s="14" t="s">
        <v>1</v>
      </c>
      <c r="J106" s="13">
        <v>528.20000000000005</v>
      </c>
      <c r="K106" s="13">
        <v>92994.4</v>
      </c>
      <c r="L106" s="15">
        <v>17590.5</v>
      </c>
      <c r="M106" s="14">
        <f t="shared" si="3"/>
        <v>127572</v>
      </c>
    </row>
    <row r="107" spans="1:13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/>
      <c r="I107" s="14" t="s">
        <v>1</v>
      </c>
      <c r="J107" s="13">
        <v>507.1</v>
      </c>
      <c r="K107" s="13">
        <v>95232.5</v>
      </c>
      <c r="L107" s="15">
        <v>17153.399999999998</v>
      </c>
      <c r="M107" s="14">
        <f t="shared" si="3"/>
        <v>128286.09999999999</v>
      </c>
    </row>
    <row r="108" spans="1:13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/>
      <c r="I108" s="14" t="s">
        <v>1</v>
      </c>
      <c r="J108" s="13">
        <v>507.1</v>
      </c>
      <c r="K108" s="13">
        <v>96470.1</v>
      </c>
      <c r="L108" s="15">
        <v>17272.400000000001</v>
      </c>
      <c r="M108" s="14">
        <f t="shared" si="3"/>
        <v>127629.80000000002</v>
      </c>
    </row>
    <row r="109" spans="1:13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/>
      <c r="I109" s="14" t="s">
        <v>1</v>
      </c>
      <c r="J109" s="13">
        <v>507.1</v>
      </c>
      <c r="K109" s="13">
        <v>97434.2</v>
      </c>
      <c r="L109" s="15">
        <v>17481.699999999997</v>
      </c>
      <c r="M109" s="14">
        <f t="shared" si="3"/>
        <v>130479.59999999999</v>
      </c>
    </row>
    <row r="110" spans="1:13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/>
      <c r="I110" s="14" t="s">
        <v>1</v>
      </c>
      <c r="J110" s="13">
        <v>507.1</v>
      </c>
      <c r="K110" s="13">
        <v>97450.7</v>
      </c>
      <c r="L110" s="15">
        <v>18564.7</v>
      </c>
      <c r="M110" s="14">
        <f t="shared" si="3"/>
        <v>132837.20000000001</v>
      </c>
    </row>
    <row r="111" spans="1:13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/>
      <c r="I111" s="14" t="s">
        <v>1</v>
      </c>
      <c r="J111" s="13">
        <v>507.1</v>
      </c>
      <c r="K111" s="13">
        <v>98409.9</v>
      </c>
      <c r="L111" s="15">
        <v>18620.599999999999</v>
      </c>
      <c r="M111" s="14">
        <f t="shared" si="3"/>
        <v>134263.69999999998</v>
      </c>
    </row>
    <row r="112" spans="1:13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/>
      <c r="I112" s="14" t="s">
        <v>1</v>
      </c>
      <c r="J112" s="13">
        <v>507.1</v>
      </c>
      <c r="K112" s="13">
        <v>100933</v>
      </c>
      <c r="L112" s="15">
        <v>19054</v>
      </c>
      <c r="M112" s="14">
        <f t="shared" si="3"/>
        <v>135847.9</v>
      </c>
    </row>
    <row r="113" spans="1:13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/>
      <c r="I113" s="14" t="s">
        <v>1</v>
      </c>
      <c r="J113" s="13">
        <v>507.1</v>
      </c>
      <c r="K113" s="13">
        <v>102240.59999999999</v>
      </c>
      <c r="L113" s="15">
        <v>19770.900000000001</v>
      </c>
      <c r="M113" s="14">
        <f t="shared" si="3"/>
        <v>137254.19999999998</v>
      </c>
    </row>
    <row r="114" spans="1:13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/>
      <c r="I114" s="14" t="s">
        <v>1</v>
      </c>
      <c r="J114" s="13">
        <v>507.1</v>
      </c>
      <c r="K114" s="13">
        <v>102322.1</v>
      </c>
      <c r="L114" s="15">
        <v>19061.099999999999</v>
      </c>
      <c r="M114" s="14">
        <f t="shared" si="3"/>
        <v>138205.80000000002</v>
      </c>
    </row>
    <row r="115" spans="1:13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/>
      <c r="I115" s="14" t="s">
        <v>1</v>
      </c>
      <c r="J115" s="13">
        <v>507.1</v>
      </c>
      <c r="K115" s="13">
        <v>102883.09999999999</v>
      </c>
      <c r="L115" s="15">
        <v>20375</v>
      </c>
      <c r="M115" s="14">
        <f t="shared" si="3"/>
        <v>138601.4</v>
      </c>
    </row>
    <row r="116" spans="1:13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/>
      <c r="I116" s="14" t="s">
        <v>1</v>
      </c>
      <c r="J116" s="13">
        <v>447.7</v>
      </c>
      <c r="K116" s="13">
        <v>100818</v>
      </c>
      <c r="L116" s="15">
        <v>20167.2</v>
      </c>
      <c r="M116" s="14">
        <f t="shared" si="3"/>
        <v>136597.9</v>
      </c>
    </row>
    <row r="117" spans="1:13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/>
      <c r="I117" s="14" t="s">
        <v>1</v>
      </c>
      <c r="J117" s="13">
        <v>447.7</v>
      </c>
      <c r="K117" s="13">
        <v>100995.79999999999</v>
      </c>
      <c r="L117" s="15">
        <v>20915.400000000001</v>
      </c>
      <c r="M117" s="14">
        <f t="shared" si="3"/>
        <v>138601.59999999998</v>
      </c>
    </row>
    <row r="118" spans="1:13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/>
      <c r="I118" s="14" t="s">
        <v>1</v>
      </c>
      <c r="J118" s="13" t="s">
        <v>1</v>
      </c>
      <c r="K118" s="13">
        <v>103058.7</v>
      </c>
      <c r="L118" s="15">
        <v>20763.599999999999</v>
      </c>
      <c r="M118" s="14">
        <f t="shared" si="3"/>
        <v>139779.19999999998</v>
      </c>
    </row>
    <row r="119" spans="1:13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/>
      <c r="I119" s="14" t="s">
        <v>1</v>
      </c>
      <c r="J119" s="13" t="s">
        <v>1</v>
      </c>
      <c r="K119" s="13">
        <v>104816.59999999999</v>
      </c>
      <c r="L119" s="15">
        <v>20089.900000000001</v>
      </c>
      <c r="M119" s="14">
        <f t="shared" si="3"/>
        <v>143008.29999999999</v>
      </c>
    </row>
    <row r="120" spans="1:13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/>
      <c r="I120" s="14" t="s">
        <v>1</v>
      </c>
      <c r="J120" s="13" t="s">
        <v>1</v>
      </c>
      <c r="K120" s="13">
        <v>105879.4</v>
      </c>
      <c r="L120" s="15">
        <v>20318.400000000001</v>
      </c>
      <c r="M120" s="14">
        <f t="shared" si="3"/>
        <v>144458.9</v>
      </c>
    </row>
    <row r="121" spans="1:13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/>
      <c r="I121" s="14" t="s">
        <v>1</v>
      </c>
      <c r="J121" s="13" t="s">
        <v>1</v>
      </c>
      <c r="K121" s="13">
        <v>106187.59999999999</v>
      </c>
      <c r="L121" s="15">
        <v>20466.400000000001</v>
      </c>
      <c r="M121" s="14">
        <f t="shared" si="3"/>
        <v>146179.5</v>
      </c>
    </row>
    <row r="122" spans="1:13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/>
      <c r="I122" s="14" t="s">
        <v>1</v>
      </c>
      <c r="J122" s="13" t="s">
        <v>1</v>
      </c>
      <c r="K122" s="13">
        <v>108208.6</v>
      </c>
      <c r="L122" s="15">
        <v>21122.1</v>
      </c>
      <c r="M122" s="14">
        <f t="shared" si="3"/>
        <v>146891.30000000002</v>
      </c>
    </row>
    <row r="123" spans="1:13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/>
      <c r="I123" s="14" t="s">
        <v>1</v>
      </c>
      <c r="J123" s="13">
        <v>1006.9</v>
      </c>
      <c r="K123" s="13">
        <v>108527.6</v>
      </c>
      <c r="L123" s="15">
        <v>21300.800000000003</v>
      </c>
      <c r="M123" s="14">
        <f t="shared" si="3"/>
        <v>147659.79999999999</v>
      </c>
    </row>
    <row r="124" spans="1:13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/>
      <c r="I124" s="14" t="s">
        <v>1</v>
      </c>
      <c r="J124" s="13">
        <v>1013.9</v>
      </c>
      <c r="K124" s="13">
        <v>109499.2</v>
      </c>
      <c r="L124" s="15">
        <v>21679.4</v>
      </c>
      <c r="M124" s="14">
        <f t="shared" si="3"/>
        <v>149474.5</v>
      </c>
    </row>
    <row r="125" spans="1:13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/>
      <c r="I125" s="14" t="s">
        <v>1</v>
      </c>
      <c r="J125" s="13">
        <v>1020.8</v>
      </c>
      <c r="K125" s="13">
        <v>108940.70000000001</v>
      </c>
      <c r="L125" s="15">
        <v>21935.599999999999</v>
      </c>
      <c r="M125" s="14">
        <f t="shared" si="3"/>
        <v>150380.6</v>
      </c>
    </row>
    <row r="126" spans="1:13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/>
      <c r="I126" s="14" t="s">
        <v>1</v>
      </c>
      <c r="J126" s="13" t="s">
        <v>1</v>
      </c>
      <c r="K126" s="13">
        <v>110545.9</v>
      </c>
      <c r="L126" s="15">
        <v>21126.799999999999</v>
      </c>
      <c r="M126" s="14">
        <f t="shared" si="3"/>
        <v>151201.9</v>
      </c>
    </row>
    <row r="127" spans="1:13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/>
      <c r="I127" s="14" t="s">
        <v>1</v>
      </c>
      <c r="J127" s="13" t="s">
        <v>1</v>
      </c>
      <c r="K127" s="13">
        <v>111819.8</v>
      </c>
      <c r="L127" s="15">
        <v>22449.7</v>
      </c>
      <c r="M127" s="14">
        <f t="shared" si="3"/>
        <v>152642</v>
      </c>
    </row>
    <row r="128" spans="1:13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/>
      <c r="I128" s="14" t="s">
        <v>1</v>
      </c>
      <c r="J128" s="13" t="s">
        <v>1</v>
      </c>
      <c r="K128" s="13">
        <v>111418.8</v>
      </c>
      <c r="L128" s="15">
        <v>22699.399999999998</v>
      </c>
      <c r="M128" s="14">
        <f t="shared" si="3"/>
        <v>155158.20000000001</v>
      </c>
    </row>
    <row r="129" spans="1:13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/>
      <c r="I129" s="14" t="s">
        <v>1</v>
      </c>
      <c r="J129" s="13" t="s">
        <v>1</v>
      </c>
      <c r="K129" s="13">
        <v>113092.8</v>
      </c>
      <c r="L129" s="15">
        <v>22577.199999999997</v>
      </c>
      <c r="M129" s="14">
        <f t="shared" si="3"/>
        <v>155287.79999999999</v>
      </c>
    </row>
    <row r="130" spans="1:13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/>
      <c r="I130" s="14" t="s">
        <v>1</v>
      </c>
      <c r="J130" s="13" t="s">
        <v>1</v>
      </c>
      <c r="K130" s="13">
        <v>114085.90000000001</v>
      </c>
      <c r="L130" s="15">
        <v>22866.400000000001</v>
      </c>
      <c r="M130" s="14">
        <f t="shared" si="3"/>
        <v>156641.1</v>
      </c>
    </row>
    <row r="131" spans="1:13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/>
      <c r="I131" s="14" t="s">
        <v>1</v>
      </c>
      <c r="J131" s="13" t="s">
        <v>1</v>
      </c>
      <c r="K131" s="13">
        <v>115681.60000000001</v>
      </c>
      <c r="L131" s="15">
        <v>23054.300000000003</v>
      </c>
      <c r="M131" s="14">
        <f t="shared" si="3"/>
        <v>158630.29999999999</v>
      </c>
    </row>
    <row r="132" spans="1:13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/>
      <c r="I132" s="14" t="s">
        <v>1</v>
      </c>
      <c r="J132" s="13" t="s">
        <v>1</v>
      </c>
      <c r="K132" s="13">
        <v>116258.50000000001</v>
      </c>
      <c r="L132" s="15">
        <v>23047.4</v>
      </c>
      <c r="M132" s="14">
        <f t="shared" si="3"/>
        <v>160230.9</v>
      </c>
    </row>
    <row r="133" spans="1:13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/>
      <c r="I133" s="14" t="s">
        <v>1</v>
      </c>
      <c r="J133" s="13" t="s">
        <v>1</v>
      </c>
      <c r="K133" s="13">
        <v>117886.5</v>
      </c>
      <c r="L133" s="15">
        <v>23846.7</v>
      </c>
      <c r="M133" s="14">
        <f t="shared" si="3"/>
        <v>162953.60000000001</v>
      </c>
    </row>
    <row r="134" spans="1:13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/>
      <c r="I134" s="14" t="s">
        <v>1</v>
      </c>
      <c r="J134" s="13" t="s">
        <v>1</v>
      </c>
      <c r="K134" s="13">
        <v>119228.09999999999</v>
      </c>
      <c r="L134" s="15">
        <v>23681.300000000003</v>
      </c>
      <c r="M134" s="14">
        <f t="shared" si="3"/>
        <v>163448.89999999997</v>
      </c>
    </row>
    <row r="135" spans="1:13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/>
      <c r="I135" s="14" t="s">
        <v>1</v>
      </c>
      <c r="J135" s="13" t="s">
        <v>1</v>
      </c>
      <c r="K135" s="13">
        <v>124702.39999999999</v>
      </c>
      <c r="L135" s="15">
        <v>23087</v>
      </c>
      <c r="M135" s="14">
        <f t="shared" ref="M135:M186" si="4">SUM(B135:L135)</f>
        <v>167100.29999999999</v>
      </c>
    </row>
    <row r="136" spans="1:13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/>
      <c r="I136" s="14" t="s">
        <v>1</v>
      </c>
      <c r="J136" s="13" t="s">
        <v>1</v>
      </c>
      <c r="K136" s="13">
        <v>126869.7</v>
      </c>
      <c r="L136" s="15">
        <v>23171.899999999998</v>
      </c>
      <c r="M136" s="14">
        <f t="shared" si="4"/>
        <v>168804.5</v>
      </c>
    </row>
    <row r="137" spans="1:13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/>
      <c r="I137" s="14" t="s">
        <v>1</v>
      </c>
      <c r="J137" s="13" t="s">
        <v>1</v>
      </c>
      <c r="K137" s="13">
        <v>129339.7</v>
      </c>
      <c r="L137" s="15">
        <v>23669.1</v>
      </c>
      <c r="M137" s="14">
        <f t="shared" si="4"/>
        <v>170984.5</v>
      </c>
    </row>
    <row r="138" spans="1:13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/>
      <c r="I138" s="14" t="s">
        <v>1</v>
      </c>
      <c r="J138" s="13" t="s">
        <v>1</v>
      </c>
      <c r="K138" s="13">
        <v>127946.79999999999</v>
      </c>
      <c r="L138" s="15">
        <v>21544.6</v>
      </c>
      <c r="M138" s="14">
        <f t="shared" si="4"/>
        <v>167416.29999999999</v>
      </c>
    </row>
    <row r="139" spans="1:13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/>
      <c r="I139" s="14" t="s">
        <v>1</v>
      </c>
      <c r="J139" s="13" t="s">
        <v>1</v>
      </c>
      <c r="K139" s="13">
        <v>131029.59999999999</v>
      </c>
      <c r="L139" s="15">
        <v>22495.200000000001</v>
      </c>
      <c r="M139" s="14">
        <f t="shared" si="4"/>
        <v>170695.6</v>
      </c>
    </row>
    <row r="140" spans="1:13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/>
      <c r="I140" s="14" t="s">
        <v>1</v>
      </c>
      <c r="J140" s="13" t="s">
        <v>1</v>
      </c>
      <c r="K140" s="13">
        <v>132630.20000000001</v>
      </c>
      <c r="L140" s="15">
        <v>22896.1</v>
      </c>
      <c r="M140" s="14">
        <f t="shared" si="4"/>
        <v>174044.7</v>
      </c>
    </row>
    <row r="141" spans="1:13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/>
      <c r="I141" s="14" t="s">
        <v>1</v>
      </c>
      <c r="J141" s="13" t="s">
        <v>1</v>
      </c>
      <c r="K141" s="13">
        <v>134656.50000000003</v>
      </c>
      <c r="L141" s="15">
        <v>22086</v>
      </c>
      <c r="M141" s="14">
        <f t="shared" si="4"/>
        <v>176657.30000000005</v>
      </c>
    </row>
    <row r="142" spans="1:13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/>
      <c r="I142" s="14" t="s">
        <v>1</v>
      </c>
      <c r="J142" s="13" t="s">
        <v>1</v>
      </c>
      <c r="K142" s="13">
        <f>101098.1+209.2+36019.5</f>
        <v>137326.79999999999</v>
      </c>
      <c r="L142" s="15">
        <f>6499.4+15596.1</f>
        <v>22095.5</v>
      </c>
      <c r="M142" s="14">
        <f t="shared" si="4"/>
        <v>177393.3</v>
      </c>
    </row>
    <row r="143" spans="1:13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/>
      <c r="I143" s="14" t="s">
        <v>1</v>
      </c>
      <c r="J143" s="13" t="s">
        <v>1</v>
      </c>
      <c r="K143" s="13">
        <f>103281.9+209.2+36618.9</f>
        <v>140110</v>
      </c>
      <c r="L143" s="15">
        <f>6333.5+15848.7</f>
        <v>22182.2</v>
      </c>
      <c r="M143" s="14">
        <f t="shared" si="4"/>
        <v>178900.5</v>
      </c>
    </row>
    <row r="144" spans="1:13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/>
      <c r="I144" s="14" t="s">
        <v>1</v>
      </c>
      <c r="J144" s="13" t="s">
        <v>1</v>
      </c>
      <c r="K144" s="13">
        <f>103842.3+209.2+37633.7</f>
        <v>141685.20000000001</v>
      </c>
      <c r="L144" s="15">
        <f>5430.7+15661.6</f>
        <v>21092.3</v>
      </c>
      <c r="M144" s="14">
        <f t="shared" si="4"/>
        <v>183079.6</v>
      </c>
    </row>
    <row r="145" spans="1:13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/>
      <c r="I145" s="14" t="s">
        <v>1</v>
      </c>
      <c r="J145" s="13" t="s">
        <v>1</v>
      </c>
      <c r="K145" s="13">
        <f>106956.1+209.2+36673.1</f>
        <v>143838.39999999999</v>
      </c>
      <c r="L145" s="15">
        <f>6118.2+16763.6</f>
        <v>22881.8</v>
      </c>
      <c r="M145" s="14">
        <f t="shared" si="4"/>
        <v>186224.99999999997</v>
      </c>
    </row>
    <row r="146" spans="1:13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/>
      <c r="I146" s="14" t="s">
        <v>1</v>
      </c>
      <c r="J146" s="13" t="s">
        <v>1</v>
      </c>
      <c r="K146" s="13">
        <f>107925.5+209.2+36448.9</f>
        <v>144583.6</v>
      </c>
      <c r="L146" s="15">
        <f>6159.6+17053.5</f>
        <v>23213.1</v>
      </c>
      <c r="M146" s="14">
        <f t="shared" si="4"/>
        <v>188941.7</v>
      </c>
    </row>
    <row r="147" spans="1:13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/>
      <c r="I147" s="14" t="s">
        <v>1</v>
      </c>
      <c r="J147" s="13" t="s">
        <v>1</v>
      </c>
      <c r="K147" s="13">
        <f>110127.3+209.2+36089.9</f>
        <v>146426.4</v>
      </c>
      <c r="L147" s="15">
        <f>6052.2+17038</f>
        <v>23090.2</v>
      </c>
      <c r="M147" s="14">
        <f t="shared" si="4"/>
        <v>190146.5</v>
      </c>
    </row>
    <row r="148" spans="1:13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/>
      <c r="I148" s="14" t="s">
        <v>1</v>
      </c>
      <c r="J148" s="13" t="s">
        <v>1</v>
      </c>
      <c r="K148" s="13">
        <f>110550.3+209.2+36140.9</f>
        <v>146900.4</v>
      </c>
      <c r="L148" s="15">
        <f>6164.9+17589.3</f>
        <v>23754.199999999997</v>
      </c>
      <c r="M148" s="14">
        <f t="shared" si="4"/>
        <v>195848.59999999998</v>
      </c>
    </row>
    <row r="149" spans="1:13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/>
      <c r="I149" s="14" t="s">
        <v>1</v>
      </c>
      <c r="J149" s="13" t="s">
        <v>1</v>
      </c>
      <c r="K149" s="13">
        <f>110954.9+209.2+36795.6</f>
        <v>147959.69999999998</v>
      </c>
      <c r="L149" s="15">
        <f>6611.5+18325.8</f>
        <v>24937.3</v>
      </c>
      <c r="M149" s="14">
        <f t="shared" si="4"/>
        <v>199473.39999999997</v>
      </c>
    </row>
    <row r="150" spans="1:13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/>
      <c r="I150" s="14" t="s">
        <v>1</v>
      </c>
      <c r="J150" s="13" t="s">
        <v>1</v>
      </c>
      <c r="K150" s="13">
        <f>110736.2+209.2+37577.5</f>
        <v>148522.9</v>
      </c>
      <c r="L150" s="15">
        <f>5906.9+17480</f>
        <v>23386.9</v>
      </c>
      <c r="M150" s="14">
        <f t="shared" si="4"/>
        <v>202352.9</v>
      </c>
    </row>
    <row r="151" spans="1:13" x14ac:dyDescent="0.25">
      <c r="A151" s="48">
        <v>43861</v>
      </c>
      <c r="B151" s="14" t="s">
        <v>1</v>
      </c>
      <c r="C151" s="14">
        <f>5283.6+3441</f>
        <v>8724.6</v>
      </c>
      <c r="D151" s="14">
        <v>4939.2999999999993</v>
      </c>
      <c r="E151" s="14">
        <v>11</v>
      </c>
      <c r="F151" s="14">
        <f>50.8+12942.3+3212.3</f>
        <v>16205.399999999998</v>
      </c>
      <c r="G151" s="14"/>
      <c r="H151" s="14"/>
      <c r="I151" s="14" t="s">
        <v>1</v>
      </c>
      <c r="J151" s="13" t="s">
        <v>1</v>
      </c>
      <c r="K151" s="13">
        <f>111511+209.2+38150.3</f>
        <v>149870.5</v>
      </c>
      <c r="L151" s="15">
        <f>6237.5+18934.9</f>
        <v>25172.400000000001</v>
      </c>
      <c r="M151" s="14">
        <f t="shared" si="4"/>
        <v>204923.19999999998</v>
      </c>
    </row>
    <row r="152" spans="1:13" x14ac:dyDescent="0.25">
      <c r="A152" s="48">
        <v>43862</v>
      </c>
      <c r="B152" s="14" t="s">
        <v>1</v>
      </c>
      <c r="C152" s="14">
        <f>5060+4298.9</f>
        <v>9358.9</v>
      </c>
      <c r="D152" s="14">
        <v>2910.3</v>
      </c>
      <c r="E152" s="14">
        <v>11</v>
      </c>
      <c r="F152" s="14">
        <f>84.3+15065.2+3047</f>
        <v>18196.5</v>
      </c>
      <c r="G152" s="14"/>
      <c r="H152" s="14"/>
      <c r="I152" s="14" t="s">
        <v>1</v>
      </c>
      <c r="J152" s="13" t="s">
        <v>1</v>
      </c>
      <c r="K152" s="13">
        <f>113717.4+209.2+38820.2</f>
        <v>152746.79999999999</v>
      </c>
      <c r="L152" s="15">
        <f>6439.3+18454.4</f>
        <v>24893.7</v>
      </c>
      <c r="M152" s="14">
        <f t="shared" si="4"/>
        <v>208117.2</v>
      </c>
    </row>
    <row r="153" spans="1:13" x14ac:dyDescent="0.25">
      <c r="A153" s="48">
        <v>43921</v>
      </c>
      <c r="B153" s="14" t="s">
        <v>1</v>
      </c>
      <c r="C153" s="14">
        <f>4922.4+3985.9</f>
        <v>8908.2999999999993</v>
      </c>
      <c r="D153" s="14">
        <v>2697.5</v>
      </c>
      <c r="E153" s="14">
        <v>11</v>
      </c>
      <c r="F153" s="14">
        <f>0+14308.4+3073.8</f>
        <v>17382.2</v>
      </c>
      <c r="G153" s="14"/>
      <c r="H153" s="14"/>
      <c r="I153" s="14" t="s">
        <v>1</v>
      </c>
      <c r="J153" s="13" t="s">
        <v>1</v>
      </c>
      <c r="K153" s="13">
        <f>116111+209.2+39988.2</f>
        <v>156308.4</v>
      </c>
      <c r="L153" s="15">
        <f>6882+18870.2</f>
        <v>25752.2</v>
      </c>
      <c r="M153" s="14">
        <f t="shared" si="4"/>
        <v>211059.6</v>
      </c>
    </row>
    <row r="154" spans="1:13" x14ac:dyDescent="0.25">
      <c r="A154" s="48">
        <v>43922</v>
      </c>
      <c r="B154" s="14" t="s">
        <v>1</v>
      </c>
      <c r="C154" s="14">
        <f>5110.3+2434.2</f>
        <v>7544.5</v>
      </c>
      <c r="D154" s="14">
        <v>2719.7</v>
      </c>
      <c r="E154" s="14">
        <v>11</v>
      </c>
      <c r="F154" s="14">
        <f>0+14440.3+3099.7</f>
        <v>17540</v>
      </c>
      <c r="G154" s="14"/>
      <c r="H154" s="14"/>
      <c r="I154" s="14" t="s">
        <v>1</v>
      </c>
      <c r="J154" s="13" t="s">
        <v>1</v>
      </c>
      <c r="K154" s="13">
        <f>120287.8+209.2+40606.4</f>
        <v>161103.4</v>
      </c>
      <c r="L154" s="15">
        <f>6240.2+18760.1</f>
        <v>25000.3</v>
      </c>
      <c r="M154" s="14">
        <f t="shared" si="4"/>
        <v>213918.9</v>
      </c>
    </row>
    <row r="155" spans="1:13" x14ac:dyDescent="0.25">
      <c r="A155" s="48">
        <v>43982</v>
      </c>
      <c r="B155" s="14" t="s">
        <v>1</v>
      </c>
      <c r="C155" s="14">
        <f>5554.5+1208.5</f>
        <v>6763</v>
      </c>
      <c r="D155" s="14">
        <v>2742.8</v>
      </c>
      <c r="E155" s="14">
        <v>11</v>
      </c>
      <c r="F155" s="14">
        <f>3126.6+0+14576.6</f>
        <v>17703.2</v>
      </c>
      <c r="G155" s="14"/>
      <c r="H155" s="14"/>
      <c r="I155" s="14" t="s">
        <v>1</v>
      </c>
      <c r="J155" s="13" t="s">
        <v>1</v>
      </c>
      <c r="K155" s="13">
        <f>209.2+41157.6+122690.3</f>
        <v>164057.1</v>
      </c>
      <c r="L155" s="15">
        <f>5859.3+20428</f>
        <v>26287.3</v>
      </c>
      <c r="M155" s="14">
        <f t="shared" si="4"/>
        <v>217564.4</v>
      </c>
    </row>
    <row r="156" spans="1:13" x14ac:dyDescent="0.25">
      <c r="A156" s="48">
        <v>44012</v>
      </c>
      <c r="B156" s="14" t="s">
        <v>1</v>
      </c>
      <c r="C156" s="14">
        <f>6380.8+3899.9</f>
        <v>10280.700000000001</v>
      </c>
      <c r="D156" s="14">
        <v>1752.9</v>
      </c>
      <c r="E156" s="14">
        <v>11</v>
      </c>
      <c r="F156" s="14">
        <f>3152.5+14708.5+21.1</f>
        <v>17882.099999999999</v>
      </c>
      <c r="G156" s="14"/>
      <c r="H156" s="14"/>
      <c r="I156" s="14" t="s">
        <v>1</v>
      </c>
      <c r="J156" s="13" t="s">
        <v>1</v>
      </c>
      <c r="K156" s="13">
        <f>209.2+41960.7+126938.8</f>
        <v>169108.7</v>
      </c>
      <c r="L156" s="15">
        <f>6238.4+20241.7</f>
        <v>26480.1</v>
      </c>
      <c r="M156" s="14">
        <f t="shared" si="4"/>
        <v>225515.50000000003</v>
      </c>
    </row>
    <row r="157" spans="1:13" x14ac:dyDescent="0.25">
      <c r="A157" s="48">
        <v>44043</v>
      </c>
      <c r="B157" s="14" t="s">
        <v>1</v>
      </c>
      <c r="C157" s="14">
        <f>5073.4+4092.2</f>
        <v>9165.5999999999985</v>
      </c>
      <c r="D157" s="14">
        <v>1767.8</v>
      </c>
      <c r="E157" s="14">
        <v>11</v>
      </c>
      <c r="F157" s="14">
        <f>3179.4+14645.3+21.1</f>
        <v>17845.8</v>
      </c>
      <c r="G157" s="14"/>
      <c r="H157" s="14"/>
      <c r="I157" s="14" t="s">
        <v>1</v>
      </c>
      <c r="J157" s="13" t="s">
        <v>1</v>
      </c>
      <c r="K157" s="13">
        <f>209.2+43617.1+135398.7</f>
        <v>179225</v>
      </c>
      <c r="L157" s="15">
        <f>6236.3+21514.5</f>
        <v>27750.799999999999</v>
      </c>
      <c r="M157" s="14">
        <f t="shared" si="4"/>
        <v>235766</v>
      </c>
    </row>
    <row r="158" spans="1:13" x14ac:dyDescent="0.25">
      <c r="A158" s="48">
        <v>44074</v>
      </c>
      <c r="B158" s="14" t="s">
        <v>1</v>
      </c>
      <c r="C158" s="14">
        <f>4559.6+2895.9</f>
        <v>7455.5</v>
      </c>
      <c r="D158" s="14">
        <v>11.4</v>
      </c>
      <c r="E158" s="14">
        <v>11</v>
      </c>
      <c r="F158" s="14">
        <f>3206.2+14781.6+21.1</f>
        <v>18008.899999999998</v>
      </c>
      <c r="G158" s="14"/>
      <c r="H158" s="14"/>
      <c r="I158" s="14" t="s">
        <v>1</v>
      </c>
      <c r="J158" s="13" t="s">
        <v>1</v>
      </c>
      <c r="K158" s="13">
        <f>209.2+44571.6+140270.4</f>
        <v>185051.19999999998</v>
      </c>
      <c r="L158" s="15">
        <f>6017.2+20684.5</f>
        <v>26701.7</v>
      </c>
      <c r="M158" s="14">
        <f t="shared" si="4"/>
        <v>237239.69999999998</v>
      </c>
    </row>
    <row r="159" spans="1:13" x14ac:dyDescent="0.25">
      <c r="A159" s="48">
        <v>44104</v>
      </c>
      <c r="B159" s="14" t="s">
        <v>1</v>
      </c>
      <c r="C159" s="14">
        <f>3996.5+4410.7</f>
        <v>8407.2000000000007</v>
      </c>
      <c r="D159" s="14">
        <v>11.4</v>
      </c>
      <c r="E159" s="14">
        <v>11</v>
      </c>
      <c r="F159" s="14">
        <f>3232.2+14913.5+42.1</f>
        <v>18187.8</v>
      </c>
      <c r="G159" s="14"/>
      <c r="H159" s="14"/>
      <c r="I159" s="14" t="s">
        <v>1</v>
      </c>
      <c r="J159" s="13" t="s">
        <v>1</v>
      </c>
      <c r="K159" s="13">
        <f>209.2+45187.6+145072.1</f>
        <v>190468.9</v>
      </c>
      <c r="L159" s="15">
        <f>6134.5+21060.7</f>
        <v>27195.200000000001</v>
      </c>
      <c r="M159" s="14">
        <f t="shared" si="4"/>
        <v>244281.5</v>
      </c>
    </row>
    <row r="160" spans="1:13" x14ac:dyDescent="0.25">
      <c r="A160" s="48">
        <v>44135</v>
      </c>
      <c r="B160" s="14" t="s">
        <v>1</v>
      </c>
      <c r="C160" s="14">
        <f>4323.9+2591.1</f>
        <v>6915</v>
      </c>
      <c r="D160" s="14">
        <v>11.4</v>
      </c>
      <c r="E160" s="14">
        <v>11</v>
      </c>
      <c r="F160" s="14">
        <f>3259+15049.8+42.1</f>
        <v>18350.899999999998</v>
      </c>
      <c r="G160" s="14"/>
      <c r="H160" s="14"/>
      <c r="I160" s="14" t="s">
        <v>1</v>
      </c>
      <c r="J160" s="13" t="s">
        <v>1</v>
      </c>
      <c r="K160" s="13">
        <f>209.2+45064.7+150128.2</f>
        <v>195402.1</v>
      </c>
      <c r="L160" s="15">
        <f>6099.3+21197.1</f>
        <v>27296.399999999998</v>
      </c>
      <c r="M160" s="14">
        <f t="shared" si="4"/>
        <v>247986.8</v>
      </c>
    </row>
    <row r="161" spans="1:13" x14ac:dyDescent="0.25">
      <c r="A161" s="48">
        <v>44165</v>
      </c>
      <c r="B161" s="14" t="s">
        <v>1</v>
      </c>
      <c r="C161" s="14">
        <f>4730.2+3629.4</f>
        <v>8359.6</v>
      </c>
      <c r="D161" s="14">
        <v>9.4</v>
      </c>
      <c r="E161" s="14">
        <v>11</v>
      </c>
      <c r="F161" s="14">
        <f>3159.3+14726.2+42.1</f>
        <v>17927.599999999999</v>
      </c>
      <c r="G161" s="14"/>
      <c r="H161" s="14"/>
      <c r="I161" s="14" t="s">
        <v>1</v>
      </c>
      <c r="J161" s="13" t="s">
        <v>1</v>
      </c>
      <c r="K161" s="13">
        <f>209.2+45130.1+152438.3</f>
        <v>197777.59999999998</v>
      </c>
      <c r="L161" s="15">
        <f>6064.8+22218.5</f>
        <v>28283.3</v>
      </c>
      <c r="M161" s="14">
        <f t="shared" si="4"/>
        <v>252368.49999999997</v>
      </c>
    </row>
    <row r="162" spans="1:13" x14ac:dyDescent="0.25">
      <c r="A162" s="48">
        <v>44196</v>
      </c>
      <c r="B162" s="14" t="s">
        <v>1</v>
      </c>
      <c r="C162" s="14">
        <f>6904.2+3152.6</f>
        <v>10056.799999999999</v>
      </c>
      <c r="D162" s="14">
        <v>0</v>
      </c>
      <c r="E162" s="14">
        <v>11</v>
      </c>
      <c r="F162" s="14">
        <f>3186.1+14432.8+63.2</f>
        <v>17682.099999999999</v>
      </c>
      <c r="G162" s="14"/>
      <c r="H162" s="14"/>
      <c r="I162" s="14" t="s">
        <v>1</v>
      </c>
      <c r="J162" s="13" t="s">
        <v>1</v>
      </c>
      <c r="K162" s="13">
        <f>209.2+45845.1+157950.6</f>
        <v>204004.9</v>
      </c>
      <c r="L162" s="15">
        <f>5698.6+23022.5</f>
        <v>28721.1</v>
      </c>
      <c r="M162" s="14">
        <f t="shared" si="4"/>
        <v>260475.9</v>
      </c>
    </row>
    <row r="163" spans="1:13" x14ac:dyDescent="0.25">
      <c r="A163" s="48">
        <v>44227</v>
      </c>
      <c r="B163" s="14" t="s">
        <v>1</v>
      </c>
      <c r="C163" s="14">
        <v>9442.4</v>
      </c>
      <c r="D163" s="14">
        <v>10.4</v>
      </c>
      <c r="E163" s="14">
        <v>11</v>
      </c>
      <c r="F163" s="14">
        <v>17835.2</v>
      </c>
      <c r="G163" s="14"/>
      <c r="H163" s="14"/>
      <c r="I163" s="14" t="s">
        <v>1</v>
      </c>
      <c r="J163" s="13" t="s">
        <v>1</v>
      </c>
      <c r="K163" s="13">
        <v>208968</v>
      </c>
      <c r="L163" s="15">
        <v>29530</v>
      </c>
      <c r="M163" s="14">
        <f t="shared" si="4"/>
        <v>265797</v>
      </c>
    </row>
    <row r="164" spans="1:13" x14ac:dyDescent="0.25">
      <c r="A164" s="48">
        <v>44255</v>
      </c>
      <c r="B164" s="14" t="s">
        <v>1</v>
      </c>
      <c r="C164" s="14">
        <v>9337</v>
      </c>
      <c r="D164" s="14">
        <v>10.4</v>
      </c>
      <c r="E164" s="14">
        <v>11</v>
      </c>
      <c r="F164" s="14">
        <v>16426.5</v>
      </c>
      <c r="G164" s="14"/>
      <c r="H164" s="14"/>
      <c r="I164" s="14" t="s">
        <v>1</v>
      </c>
      <c r="J164" s="13" t="s">
        <v>1</v>
      </c>
      <c r="K164" s="13">
        <v>213503.9</v>
      </c>
      <c r="L164" s="15">
        <v>30543</v>
      </c>
      <c r="M164" s="14">
        <f t="shared" si="4"/>
        <v>269831.8</v>
      </c>
    </row>
    <row r="165" spans="1:13" x14ac:dyDescent="0.25">
      <c r="A165" s="48">
        <v>44286</v>
      </c>
      <c r="B165" s="14" t="s">
        <v>1</v>
      </c>
      <c r="C165" s="14">
        <v>8930</v>
      </c>
      <c r="D165" s="14">
        <v>10.4</v>
      </c>
      <c r="E165" s="14">
        <v>11</v>
      </c>
      <c r="F165" s="14">
        <v>16425.5</v>
      </c>
      <c r="G165" s="14"/>
      <c r="H165" s="14"/>
      <c r="I165" s="14" t="s">
        <v>1</v>
      </c>
      <c r="J165" s="13" t="s">
        <v>1</v>
      </c>
      <c r="K165" s="13">
        <v>218334.5</v>
      </c>
      <c r="L165" s="15">
        <v>32690.600000000002</v>
      </c>
      <c r="M165" s="14">
        <f t="shared" si="4"/>
        <v>276402</v>
      </c>
    </row>
    <row r="166" spans="1:13" x14ac:dyDescent="0.25">
      <c r="A166" s="48">
        <v>44316</v>
      </c>
      <c r="B166" s="14" t="s">
        <v>1</v>
      </c>
      <c r="C166" s="14">
        <v>9191.7999999999993</v>
      </c>
      <c r="D166" s="14">
        <v>10.4</v>
      </c>
      <c r="E166" s="14">
        <v>11</v>
      </c>
      <c r="F166" s="14">
        <v>17015.600000000002</v>
      </c>
      <c r="G166" s="14"/>
      <c r="H166" s="14"/>
      <c r="I166" s="14" t="s">
        <v>1</v>
      </c>
      <c r="J166" s="13" t="s">
        <v>1</v>
      </c>
      <c r="K166" s="13">
        <v>222135.40000000002</v>
      </c>
      <c r="L166" s="15">
        <v>31736.6</v>
      </c>
      <c r="M166" s="14">
        <f t="shared" si="4"/>
        <v>280100.8</v>
      </c>
    </row>
    <row r="167" spans="1:13" x14ac:dyDescent="0.25">
      <c r="A167" s="48">
        <v>44347</v>
      </c>
      <c r="B167" s="14" t="s">
        <v>1</v>
      </c>
      <c r="C167" s="14">
        <v>8775.9</v>
      </c>
      <c r="D167" s="14">
        <v>10.4</v>
      </c>
      <c r="E167" s="14">
        <v>11</v>
      </c>
      <c r="F167" s="14">
        <v>17174.7</v>
      </c>
      <c r="G167" s="14"/>
      <c r="H167" s="14"/>
      <c r="I167" s="14" t="s">
        <v>1</v>
      </c>
      <c r="J167" s="13" t="s">
        <v>1</v>
      </c>
      <c r="K167" s="13">
        <v>231824.09999999998</v>
      </c>
      <c r="L167" s="15">
        <v>31886.6</v>
      </c>
      <c r="M167" s="14">
        <f t="shared" si="4"/>
        <v>289682.69999999995</v>
      </c>
    </row>
    <row r="168" spans="1:13" x14ac:dyDescent="0.25">
      <c r="A168" s="48">
        <v>44377</v>
      </c>
      <c r="B168" s="14" t="s">
        <v>1</v>
      </c>
      <c r="C168" s="14">
        <v>14625</v>
      </c>
      <c r="D168" s="14">
        <v>10.4</v>
      </c>
      <c r="E168" s="14">
        <v>11</v>
      </c>
      <c r="F168" s="14">
        <v>17356.2</v>
      </c>
      <c r="G168" s="14"/>
      <c r="H168" s="14"/>
      <c r="I168" s="14" t="s">
        <v>1</v>
      </c>
      <c r="J168" s="13" t="s">
        <v>1</v>
      </c>
      <c r="K168" s="13">
        <v>243053.59999999998</v>
      </c>
      <c r="L168" s="15">
        <v>32183.899999999998</v>
      </c>
      <c r="M168" s="14">
        <f t="shared" si="4"/>
        <v>307240.09999999998</v>
      </c>
    </row>
    <row r="169" spans="1:13" x14ac:dyDescent="0.25">
      <c r="A169" s="48">
        <v>44408</v>
      </c>
      <c r="B169" s="14" t="s">
        <v>1</v>
      </c>
      <c r="C169" s="14">
        <v>8226.2999999999993</v>
      </c>
      <c r="D169" s="14">
        <v>10.4</v>
      </c>
      <c r="E169" s="14">
        <v>11</v>
      </c>
      <c r="F169" s="14">
        <v>17501.2</v>
      </c>
      <c r="G169" s="14"/>
      <c r="H169" s="14"/>
      <c r="I169" s="14" t="s">
        <v>1</v>
      </c>
      <c r="J169" s="13" t="s">
        <v>1</v>
      </c>
      <c r="K169" s="13">
        <v>250400.2</v>
      </c>
      <c r="L169" s="15">
        <v>34166.5</v>
      </c>
      <c r="M169" s="14">
        <f t="shared" si="4"/>
        <v>310315.60000000003</v>
      </c>
    </row>
    <row r="170" spans="1:13" x14ac:dyDescent="0.25">
      <c r="A170" s="48">
        <v>44439</v>
      </c>
      <c r="B170" s="14">
        <v>0</v>
      </c>
      <c r="C170" s="14">
        <v>14809.7</v>
      </c>
      <c r="D170" s="14">
        <v>10.5</v>
      </c>
      <c r="E170" s="14">
        <v>11</v>
      </c>
      <c r="F170" s="14">
        <v>17660</v>
      </c>
      <c r="G170" s="14"/>
      <c r="H170" s="14"/>
      <c r="I170" s="14" t="s">
        <v>1</v>
      </c>
      <c r="J170" s="13" t="s">
        <v>1</v>
      </c>
      <c r="K170" s="13">
        <v>263666.7</v>
      </c>
      <c r="L170" s="15">
        <v>43910.3</v>
      </c>
      <c r="M170" s="14">
        <f t="shared" si="4"/>
        <v>340068.2</v>
      </c>
    </row>
    <row r="171" spans="1:13" x14ac:dyDescent="0.25">
      <c r="A171" s="48">
        <v>44440</v>
      </c>
      <c r="B171" s="14">
        <v>0</v>
      </c>
      <c r="C171" s="14">
        <v>7178.1</v>
      </c>
      <c r="D171" s="14">
        <v>0</v>
      </c>
      <c r="E171" s="14">
        <v>11</v>
      </c>
      <c r="F171" s="14">
        <v>2696.8</v>
      </c>
      <c r="G171" s="14"/>
      <c r="H171" s="14"/>
      <c r="I171" s="14" t="s">
        <v>1</v>
      </c>
      <c r="J171" s="13" t="s">
        <v>1</v>
      </c>
      <c r="K171" s="13">
        <v>76382.899999999994</v>
      </c>
      <c r="L171" s="15">
        <v>6176.3000000000011</v>
      </c>
      <c r="M171" s="14">
        <f t="shared" si="4"/>
        <v>92445.099999999991</v>
      </c>
    </row>
    <row r="172" spans="1:13" x14ac:dyDescent="0.25">
      <c r="A172" s="48">
        <v>44500</v>
      </c>
      <c r="B172" s="14">
        <v>0</v>
      </c>
      <c r="C172" s="14">
        <v>7331</v>
      </c>
      <c r="D172" s="14">
        <v>0</v>
      </c>
      <c r="E172" s="14">
        <v>11</v>
      </c>
      <c r="F172" s="14">
        <v>2719.6</v>
      </c>
      <c r="G172" s="14"/>
      <c r="H172" s="14"/>
      <c r="I172" s="14" t="s">
        <v>1</v>
      </c>
      <c r="J172" s="13" t="s">
        <v>1</v>
      </c>
      <c r="K172" s="13">
        <v>76316.7</v>
      </c>
      <c r="L172" s="15">
        <v>6030.3</v>
      </c>
      <c r="M172" s="14">
        <f t="shared" si="4"/>
        <v>92408.6</v>
      </c>
    </row>
    <row r="173" spans="1:13" x14ac:dyDescent="0.25">
      <c r="A173" s="48">
        <v>44501</v>
      </c>
      <c r="B173" s="14">
        <v>0</v>
      </c>
      <c r="C173" s="14">
        <v>6679.1</v>
      </c>
      <c r="D173" s="14">
        <v>0</v>
      </c>
      <c r="E173" s="14">
        <v>11</v>
      </c>
      <c r="F173" s="14">
        <v>2616.3000000000002</v>
      </c>
      <c r="G173" s="14"/>
      <c r="H173" s="14"/>
      <c r="I173" s="14" t="s">
        <v>1</v>
      </c>
      <c r="J173" s="13" t="s">
        <v>1</v>
      </c>
      <c r="K173" s="13">
        <v>77721</v>
      </c>
      <c r="L173" s="15">
        <v>6360.9</v>
      </c>
      <c r="M173" s="14">
        <f t="shared" si="4"/>
        <v>93388.299999999988</v>
      </c>
    </row>
    <row r="174" spans="1:13" x14ac:dyDescent="0.25">
      <c r="A174" s="48">
        <v>44532</v>
      </c>
      <c r="B174" s="14">
        <v>0</v>
      </c>
      <c r="C174" s="14">
        <v>7954.5</v>
      </c>
      <c r="D174" s="14">
        <v>0</v>
      </c>
      <c r="E174" s="14">
        <v>11</v>
      </c>
      <c r="F174" s="14">
        <v>2639.1</v>
      </c>
      <c r="G174" s="14"/>
      <c r="H174" s="14"/>
      <c r="I174" s="14" t="s">
        <v>1</v>
      </c>
      <c r="J174" s="13" t="s">
        <v>1</v>
      </c>
      <c r="K174" s="13">
        <v>79854.2</v>
      </c>
      <c r="L174" s="15">
        <v>6113.7000000000007</v>
      </c>
      <c r="M174" s="14">
        <f t="shared" si="4"/>
        <v>96572.5</v>
      </c>
    </row>
    <row r="175" spans="1:13" x14ac:dyDescent="0.25">
      <c r="A175" s="48">
        <v>44564</v>
      </c>
      <c r="B175" s="14">
        <v>0</v>
      </c>
      <c r="C175" s="14">
        <v>7243.9000000000005</v>
      </c>
      <c r="D175" s="14">
        <v>0</v>
      </c>
      <c r="E175" s="14">
        <v>11</v>
      </c>
      <c r="F175" s="14">
        <v>2661.9</v>
      </c>
      <c r="G175" s="14"/>
      <c r="H175" s="14">
        <v>446.1</v>
      </c>
      <c r="I175" s="14" t="s">
        <v>1</v>
      </c>
      <c r="J175" s="13" t="s">
        <v>1</v>
      </c>
      <c r="K175" s="13">
        <v>82173</v>
      </c>
      <c r="L175" s="15">
        <v>6591.3</v>
      </c>
      <c r="M175" s="14">
        <f t="shared" si="4"/>
        <v>99127.2</v>
      </c>
    </row>
    <row r="176" spans="1:13" x14ac:dyDescent="0.25">
      <c r="A176" s="48">
        <v>44596</v>
      </c>
      <c r="B176" s="14">
        <v>0</v>
      </c>
      <c r="C176" s="14">
        <v>6371.3</v>
      </c>
      <c r="D176" s="14">
        <v>0</v>
      </c>
      <c r="E176" s="14">
        <v>11</v>
      </c>
      <c r="F176" s="14">
        <v>2572.1</v>
      </c>
      <c r="G176" s="14"/>
      <c r="H176" s="14">
        <v>77.8</v>
      </c>
      <c r="I176" s="14" t="s">
        <v>1</v>
      </c>
      <c r="J176" s="13" t="s">
        <v>1</v>
      </c>
      <c r="K176" s="13">
        <v>84453.8</v>
      </c>
      <c r="L176" s="15">
        <v>7435.8</v>
      </c>
      <c r="M176" s="14">
        <f t="shared" si="4"/>
        <v>100921.8</v>
      </c>
    </row>
    <row r="177" spans="1:13" x14ac:dyDescent="0.25">
      <c r="A177" s="48">
        <v>44628</v>
      </c>
      <c r="B177" s="14">
        <v>0</v>
      </c>
      <c r="C177" s="14">
        <v>6854.9999999999991</v>
      </c>
      <c r="D177" s="14">
        <v>0</v>
      </c>
      <c r="E177" s="14">
        <v>11</v>
      </c>
      <c r="F177" s="14">
        <v>2594.9</v>
      </c>
      <c r="G177" s="14"/>
      <c r="H177" s="14">
        <v>0</v>
      </c>
      <c r="I177" s="14" t="s">
        <v>1</v>
      </c>
      <c r="J177" s="13" t="s">
        <v>1</v>
      </c>
      <c r="K177" s="13">
        <v>85343.2</v>
      </c>
      <c r="L177" s="15">
        <v>7715.4</v>
      </c>
      <c r="M177" s="14">
        <f t="shared" si="4"/>
        <v>102519.49999999999</v>
      </c>
    </row>
    <row r="178" spans="1:13" x14ac:dyDescent="0.25">
      <c r="A178" s="48">
        <v>44660</v>
      </c>
      <c r="B178" s="14">
        <v>0</v>
      </c>
      <c r="C178" s="14">
        <v>6897.9</v>
      </c>
      <c r="D178" s="14">
        <v>0</v>
      </c>
      <c r="E178" s="14">
        <v>11</v>
      </c>
      <c r="F178" s="14">
        <v>2617</v>
      </c>
      <c r="G178" s="14"/>
      <c r="H178" s="14">
        <v>0</v>
      </c>
      <c r="I178" s="14" t="s">
        <v>1</v>
      </c>
      <c r="J178" s="13" t="s">
        <v>1</v>
      </c>
      <c r="K178" s="13">
        <v>87187.3</v>
      </c>
      <c r="L178" s="15">
        <v>7153</v>
      </c>
      <c r="M178" s="14">
        <f t="shared" si="4"/>
        <v>103866.2</v>
      </c>
    </row>
    <row r="179" spans="1:13" x14ac:dyDescent="0.25">
      <c r="A179" s="48">
        <v>44691</v>
      </c>
      <c r="B179" s="14">
        <v>0</v>
      </c>
      <c r="C179" s="14">
        <v>6806.5999999999995</v>
      </c>
      <c r="D179" s="14">
        <v>0</v>
      </c>
      <c r="E179" s="14">
        <v>11</v>
      </c>
      <c r="F179" s="14">
        <v>2639.8</v>
      </c>
      <c r="G179" s="14"/>
      <c r="H179" s="14">
        <v>0</v>
      </c>
      <c r="I179" s="14" t="s">
        <v>1</v>
      </c>
      <c r="J179" s="13" t="s">
        <v>1</v>
      </c>
      <c r="K179" s="13">
        <v>88114.4</v>
      </c>
      <c r="L179" s="15">
        <v>7652.9</v>
      </c>
      <c r="M179" s="14">
        <f t="shared" si="4"/>
        <v>105224.69999999998</v>
      </c>
    </row>
    <row r="180" spans="1:13" x14ac:dyDescent="0.25">
      <c r="A180" s="48">
        <v>44722</v>
      </c>
      <c r="B180" s="14">
        <v>0</v>
      </c>
      <c r="C180" s="14">
        <v>7556.4999999999991</v>
      </c>
      <c r="D180" s="14">
        <v>0</v>
      </c>
      <c r="E180" s="14">
        <v>11</v>
      </c>
      <c r="F180" s="14">
        <v>2629.6</v>
      </c>
      <c r="G180" s="14"/>
      <c r="H180" s="14">
        <v>0</v>
      </c>
      <c r="I180" s="14" t="s">
        <v>1</v>
      </c>
      <c r="J180" s="13" t="s">
        <v>1</v>
      </c>
      <c r="K180" s="13">
        <v>90818.200000000012</v>
      </c>
      <c r="L180" s="15">
        <v>7580.2000000000007</v>
      </c>
      <c r="M180" s="14">
        <f t="shared" si="4"/>
        <v>108595.50000000001</v>
      </c>
    </row>
    <row r="181" spans="1:13" x14ac:dyDescent="0.25">
      <c r="A181" s="48">
        <v>44752</v>
      </c>
      <c r="B181" s="14">
        <v>0</v>
      </c>
      <c r="C181" s="14">
        <v>7321.5</v>
      </c>
      <c r="D181" s="14">
        <v>0</v>
      </c>
      <c r="E181" s="14">
        <v>11</v>
      </c>
      <c r="F181" s="14">
        <v>2652</v>
      </c>
      <c r="G181" s="14"/>
      <c r="H181" s="14">
        <v>0</v>
      </c>
      <c r="I181" s="14" t="s">
        <v>1</v>
      </c>
      <c r="J181" s="13" t="s">
        <v>1</v>
      </c>
      <c r="K181" s="13">
        <v>90167.4</v>
      </c>
      <c r="L181" s="15">
        <v>7646.7</v>
      </c>
      <c r="M181" s="14">
        <f t="shared" si="4"/>
        <v>107798.59999999999</v>
      </c>
    </row>
    <row r="182" spans="1:13" x14ac:dyDescent="0.25">
      <c r="A182" s="48">
        <v>44783</v>
      </c>
      <c r="B182" s="14">
        <v>0</v>
      </c>
      <c r="C182" s="14">
        <v>6965.5</v>
      </c>
      <c r="D182" s="14">
        <v>0</v>
      </c>
      <c r="E182" s="14">
        <v>11</v>
      </c>
      <c r="F182" s="14">
        <v>2674.8</v>
      </c>
      <c r="G182" s="14"/>
      <c r="H182" s="14">
        <v>0</v>
      </c>
      <c r="I182" s="14" t="s">
        <v>1</v>
      </c>
      <c r="J182" s="13" t="s">
        <v>1</v>
      </c>
      <c r="K182" s="13">
        <v>92559.1</v>
      </c>
      <c r="L182" s="15">
        <v>7442.5</v>
      </c>
      <c r="M182" s="14">
        <f t="shared" si="4"/>
        <v>109652.90000000001</v>
      </c>
    </row>
    <row r="183" spans="1:13" x14ac:dyDescent="0.25">
      <c r="A183" s="48">
        <v>44834</v>
      </c>
      <c r="B183" s="14">
        <v>0</v>
      </c>
      <c r="C183" s="14">
        <v>23121.800000000003</v>
      </c>
      <c r="D183" s="14">
        <v>0</v>
      </c>
      <c r="E183" s="14">
        <v>11</v>
      </c>
      <c r="F183" s="14">
        <v>2696.8</v>
      </c>
      <c r="G183" s="14"/>
      <c r="H183" s="14">
        <v>0</v>
      </c>
      <c r="I183" s="14" t="s">
        <v>1</v>
      </c>
      <c r="J183" s="13" t="s">
        <v>1</v>
      </c>
      <c r="K183" s="13">
        <v>95059.9</v>
      </c>
      <c r="L183" s="15">
        <v>7726.6999999999989</v>
      </c>
      <c r="M183" s="14">
        <f t="shared" si="4"/>
        <v>128616.2</v>
      </c>
    </row>
    <row r="184" spans="1:13" x14ac:dyDescent="0.25">
      <c r="A184" s="48">
        <v>44835</v>
      </c>
      <c r="B184" s="14">
        <v>0</v>
      </c>
      <c r="C184" s="14">
        <v>19225.300000000003</v>
      </c>
      <c r="D184" s="14">
        <v>0</v>
      </c>
      <c r="E184" s="14">
        <v>11</v>
      </c>
      <c r="F184" s="14">
        <v>2719.6</v>
      </c>
      <c r="G184" s="14"/>
      <c r="H184" s="14">
        <v>0</v>
      </c>
      <c r="I184" s="14">
        <v>0</v>
      </c>
      <c r="J184" s="13">
        <v>0</v>
      </c>
      <c r="K184" s="13">
        <v>98791.500000000015</v>
      </c>
      <c r="L184" s="15">
        <v>9189.2000000000007</v>
      </c>
      <c r="M184" s="14">
        <f t="shared" si="4"/>
        <v>129936.60000000002</v>
      </c>
    </row>
    <row r="185" spans="1:13" x14ac:dyDescent="0.25">
      <c r="A185" s="48">
        <v>44867</v>
      </c>
      <c r="B185" s="14">
        <v>0</v>
      </c>
      <c r="C185" s="14">
        <v>13671.5</v>
      </c>
      <c r="D185" s="14">
        <v>0</v>
      </c>
      <c r="E185" s="14">
        <v>11</v>
      </c>
      <c r="F185" s="14">
        <v>2616.3000000000002</v>
      </c>
      <c r="G185" s="14"/>
      <c r="H185" s="14">
        <v>0</v>
      </c>
      <c r="I185" s="14">
        <v>0</v>
      </c>
      <c r="J185" s="13">
        <v>0</v>
      </c>
      <c r="K185" s="13">
        <v>107454.2</v>
      </c>
      <c r="L185" s="15">
        <v>8347.7000000000007</v>
      </c>
      <c r="M185" s="14">
        <f t="shared" si="4"/>
        <v>132100.70000000001</v>
      </c>
    </row>
    <row r="186" spans="1:13" x14ac:dyDescent="0.25">
      <c r="A186" s="48">
        <v>44898</v>
      </c>
      <c r="B186" s="14">
        <v>0</v>
      </c>
      <c r="C186" s="14">
        <v>16494.400000000001</v>
      </c>
      <c r="D186" s="14">
        <v>0</v>
      </c>
      <c r="E186" s="14">
        <v>11</v>
      </c>
      <c r="F186" s="14">
        <v>2639.1</v>
      </c>
      <c r="G186" s="14"/>
      <c r="H186" s="14">
        <v>0</v>
      </c>
      <c r="I186" s="14">
        <v>0</v>
      </c>
      <c r="J186" s="13">
        <v>0</v>
      </c>
      <c r="K186" s="13">
        <v>109685.5</v>
      </c>
      <c r="L186" s="15">
        <v>16895.2</v>
      </c>
      <c r="M186" s="14">
        <f t="shared" si="4"/>
        <v>145725.20000000001</v>
      </c>
    </row>
    <row r="187" spans="1:13" x14ac:dyDescent="0.25">
      <c r="A187" s="48">
        <v>44927</v>
      </c>
      <c r="B187" s="14">
        <v>0</v>
      </c>
      <c r="C187" s="14">
        <v>17372.099999999999</v>
      </c>
      <c r="D187" s="14">
        <v>0</v>
      </c>
      <c r="E187" s="14">
        <v>11</v>
      </c>
      <c r="F187" s="14">
        <v>3873.1000000000004</v>
      </c>
      <c r="G187" s="14"/>
      <c r="H187" s="14">
        <v>0</v>
      </c>
      <c r="I187" s="14">
        <v>0</v>
      </c>
      <c r="J187" s="13">
        <v>0</v>
      </c>
      <c r="K187" s="13">
        <v>109772.8</v>
      </c>
      <c r="L187" s="15">
        <v>17864</v>
      </c>
      <c r="M187" s="14">
        <v>148893</v>
      </c>
    </row>
    <row r="188" spans="1:13" x14ac:dyDescent="0.25">
      <c r="A188" s="48">
        <v>44962</v>
      </c>
      <c r="B188" s="14">
        <v>0</v>
      </c>
      <c r="C188" s="14">
        <v>16828</v>
      </c>
      <c r="D188" s="14">
        <v>0</v>
      </c>
      <c r="E188" s="14">
        <v>11</v>
      </c>
      <c r="F188" s="14">
        <v>3753.6</v>
      </c>
      <c r="G188" s="14"/>
      <c r="H188" s="14">
        <v>0</v>
      </c>
      <c r="I188" s="14">
        <v>0</v>
      </c>
      <c r="J188" s="13">
        <v>0</v>
      </c>
      <c r="K188" s="13">
        <v>112409.9</v>
      </c>
      <c r="L188" s="15">
        <v>18435.5</v>
      </c>
      <c r="M188" s="14">
        <v>151438</v>
      </c>
    </row>
    <row r="189" spans="1:13" x14ac:dyDescent="0.25">
      <c r="A189" s="48">
        <v>44991</v>
      </c>
      <c r="B189" s="14">
        <v>0</v>
      </c>
      <c r="C189" s="14">
        <v>16198</v>
      </c>
      <c r="D189" s="14">
        <v>0</v>
      </c>
      <c r="E189" s="14">
        <v>11</v>
      </c>
      <c r="F189" s="14">
        <v>3746.4</v>
      </c>
      <c r="G189" s="14"/>
      <c r="H189" s="14">
        <v>0</v>
      </c>
      <c r="I189" s="14">
        <v>0</v>
      </c>
      <c r="J189" s="13">
        <v>0</v>
      </c>
      <c r="K189" s="13">
        <v>121701.4</v>
      </c>
      <c r="L189" s="15">
        <v>18082.900000000001</v>
      </c>
      <c r="M189" s="14">
        <v>159739.69999999998</v>
      </c>
    </row>
    <row r="190" spans="1:13" x14ac:dyDescent="0.25">
      <c r="A190" s="48">
        <v>45023</v>
      </c>
      <c r="B190" s="14">
        <v>0</v>
      </c>
      <c r="C190" s="14">
        <v>15034</v>
      </c>
      <c r="D190" s="14">
        <v>0</v>
      </c>
      <c r="E190" s="14">
        <v>11</v>
      </c>
      <c r="F190" s="14">
        <v>3705.7</v>
      </c>
      <c r="G190" s="14"/>
      <c r="H190" s="14">
        <v>0</v>
      </c>
      <c r="I190" s="14">
        <v>0</v>
      </c>
      <c r="J190" s="13">
        <v>0</v>
      </c>
      <c r="K190" s="13">
        <v>124403.1</v>
      </c>
      <c r="L190" s="15">
        <v>18456.099999999999</v>
      </c>
      <c r="M190" s="14">
        <v>161609.90000000002</v>
      </c>
    </row>
    <row r="191" spans="1:13" x14ac:dyDescent="0.25">
      <c r="A191" s="48">
        <v>45054</v>
      </c>
      <c r="B191" s="14">
        <v>0</v>
      </c>
      <c r="C191" s="14">
        <v>15409</v>
      </c>
      <c r="D191" s="14">
        <v>0</v>
      </c>
      <c r="E191" s="14">
        <v>11</v>
      </c>
      <c r="F191" s="14">
        <v>3698</v>
      </c>
      <c r="G191" s="14"/>
      <c r="H191" s="14">
        <v>0</v>
      </c>
      <c r="I191" s="14">
        <v>0</v>
      </c>
      <c r="J191" s="13">
        <v>0</v>
      </c>
      <c r="K191" s="13">
        <v>124405.8</v>
      </c>
      <c r="L191" s="15">
        <v>19900.5</v>
      </c>
      <c r="M191" s="14">
        <v>163424.29999999999</v>
      </c>
    </row>
    <row r="192" spans="1:13" x14ac:dyDescent="0.25">
      <c r="A192" s="48">
        <v>45086</v>
      </c>
      <c r="B192" s="14">
        <v>0</v>
      </c>
      <c r="C192" s="14">
        <v>13676.900000000001</v>
      </c>
      <c r="D192" s="14">
        <v>0</v>
      </c>
      <c r="E192" s="14">
        <v>11</v>
      </c>
      <c r="F192" s="14">
        <v>3689.2999999999997</v>
      </c>
      <c r="G192" s="14"/>
      <c r="H192" s="14">
        <v>0</v>
      </c>
      <c r="I192" s="14">
        <v>0</v>
      </c>
      <c r="J192" s="13">
        <v>0</v>
      </c>
      <c r="K192" s="13">
        <v>126376.6</v>
      </c>
      <c r="L192" s="15">
        <v>19651.099999999999</v>
      </c>
      <c r="M192" s="14">
        <v>163404.90000000002</v>
      </c>
    </row>
    <row r="193" spans="1:13" x14ac:dyDescent="0.25">
      <c r="A193" s="48">
        <v>45117</v>
      </c>
      <c r="B193" s="14">
        <v>0</v>
      </c>
      <c r="C193" s="14">
        <v>19710.3</v>
      </c>
      <c r="D193" s="14">
        <v>0</v>
      </c>
      <c r="E193" s="14">
        <v>11</v>
      </c>
      <c r="F193" s="14">
        <v>3681.1</v>
      </c>
      <c r="G193" s="14"/>
      <c r="H193" s="14">
        <v>0</v>
      </c>
      <c r="I193" s="14">
        <v>0</v>
      </c>
      <c r="J193" s="13">
        <v>0</v>
      </c>
      <c r="K193" s="13">
        <v>128241.7</v>
      </c>
      <c r="L193" s="15">
        <v>21309.3</v>
      </c>
      <c r="M193" s="14">
        <v>172953.4</v>
      </c>
    </row>
    <row r="194" spans="1:13" x14ac:dyDescent="0.25">
      <c r="A194" s="48">
        <v>45149</v>
      </c>
      <c r="B194" s="14">
        <v>0</v>
      </c>
      <c r="C194" s="14">
        <v>18547.3</v>
      </c>
      <c r="D194" s="14">
        <v>0</v>
      </c>
      <c r="E194" s="14">
        <v>11</v>
      </c>
      <c r="F194" s="14">
        <v>2674.8</v>
      </c>
      <c r="G194" s="14"/>
      <c r="H194" s="14">
        <v>0</v>
      </c>
      <c r="I194" s="14">
        <v>0</v>
      </c>
      <c r="J194" s="13">
        <v>0</v>
      </c>
      <c r="K194" s="13">
        <v>130945</v>
      </c>
      <c r="L194" s="15">
        <v>21214.9</v>
      </c>
      <c r="M194" s="14">
        <v>173393</v>
      </c>
    </row>
    <row r="195" spans="1:13" x14ac:dyDescent="0.25">
      <c r="A195" s="48">
        <v>45181</v>
      </c>
      <c r="B195" s="14">
        <v>0</v>
      </c>
      <c r="C195" s="14">
        <v>26503.3</v>
      </c>
      <c r="D195" s="14">
        <v>0</v>
      </c>
      <c r="E195" s="14">
        <v>11</v>
      </c>
      <c r="F195" s="14">
        <v>2696.8</v>
      </c>
      <c r="G195" s="14"/>
      <c r="H195" s="14">
        <v>0</v>
      </c>
      <c r="I195" s="14">
        <v>0</v>
      </c>
      <c r="J195" s="13">
        <v>0</v>
      </c>
      <c r="K195" s="13">
        <v>133426.20000000001</v>
      </c>
      <c r="L195" s="15">
        <v>20583.199999999997</v>
      </c>
      <c r="M195" s="14">
        <v>183220.5</v>
      </c>
    </row>
    <row r="196" spans="1:13" x14ac:dyDescent="0.25">
      <c r="A196" s="48">
        <v>45212</v>
      </c>
      <c r="B196" s="14">
        <v>0</v>
      </c>
      <c r="C196" s="14">
        <v>33412.699999999997</v>
      </c>
      <c r="D196" s="14">
        <v>0</v>
      </c>
      <c r="E196" s="14">
        <v>11</v>
      </c>
      <c r="F196" s="14">
        <v>2719.6</v>
      </c>
      <c r="G196" s="14"/>
      <c r="H196" s="14">
        <v>0</v>
      </c>
      <c r="I196" s="14">
        <v>0</v>
      </c>
      <c r="J196" s="13">
        <v>0</v>
      </c>
      <c r="K196" s="13">
        <v>133999.4</v>
      </c>
      <c r="L196" s="15">
        <v>21149.9</v>
      </c>
      <c r="M196" s="14">
        <v>191292.59999999998</v>
      </c>
    </row>
    <row r="197" spans="1:13" x14ac:dyDescent="0.25">
      <c r="A197" s="48">
        <v>45244</v>
      </c>
      <c r="B197" s="14">
        <v>0</v>
      </c>
      <c r="C197" s="14">
        <v>35211.399999999994</v>
      </c>
      <c r="D197" s="14">
        <v>0</v>
      </c>
      <c r="E197" s="14">
        <v>11</v>
      </c>
      <c r="F197" s="14">
        <v>2616.3000000000002</v>
      </c>
      <c r="G197" s="14"/>
      <c r="H197" s="14">
        <v>0</v>
      </c>
      <c r="I197" s="14">
        <v>0</v>
      </c>
      <c r="J197" s="13">
        <v>0</v>
      </c>
      <c r="K197" s="13">
        <v>134723.70000000001</v>
      </c>
      <c r="L197" s="15">
        <v>23720.9</v>
      </c>
      <c r="M197" s="14">
        <v>196283.30000000002</v>
      </c>
    </row>
    <row r="198" spans="1:13" x14ac:dyDescent="0.25">
      <c r="A198" s="48">
        <v>45276</v>
      </c>
      <c r="B198" s="14">
        <v>0</v>
      </c>
      <c r="C198" s="14">
        <v>28194.400000000001</v>
      </c>
      <c r="D198" s="14">
        <v>0</v>
      </c>
      <c r="E198" s="14">
        <v>11</v>
      </c>
      <c r="F198" s="14">
        <v>2639.1</v>
      </c>
      <c r="G198" s="14"/>
      <c r="H198" s="14">
        <v>0</v>
      </c>
      <c r="I198" s="14">
        <v>0</v>
      </c>
      <c r="J198" s="13">
        <v>0</v>
      </c>
      <c r="K198" s="13">
        <v>136408.1</v>
      </c>
      <c r="L198" s="15">
        <v>21726.1</v>
      </c>
      <c r="M198" s="14">
        <v>188978.7</v>
      </c>
    </row>
    <row r="199" spans="1:13" x14ac:dyDescent="0.25">
      <c r="A199" s="48">
        <v>45292</v>
      </c>
      <c r="B199" s="14">
        <v>0</v>
      </c>
      <c r="C199" s="14">
        <v>27114.7</v>
      </c>
      <c r="D199" s="14">
        <v>0</v>
      </c>
      <c r="E199" s="14">
        <v>11</v>
      </c>
      <c r="F199" s="14">
        <v>2661.9</v>
      </c>
      <c r="G199" s="14"/>
      <c r="H199" s="14">
        <v>0</v>
      </c>
      <c r="I199" s="14">
        <v>0</v>
      </c>
      <c r="J199" s="13">
        <v>0</v>
      </c>
      <c r="K199" s="13">
        <v>137564.4</v>
      </c>
      <c r="L199" s="15">
        <v>30468.400000000001</v>
      </c>
      <c r="M199" s="14">
        <v>197820.4</v>
      </c>
    </row>
    <row r="200" spans="1:13" ht="15.75" customHeight="1" x14ac:dyDescent="0.25">
      <c r="A200" s="76" t="s">
        <v>2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8"/>
    </row>
    <row r="201" spans="1:13" x14ac:dyDescent="0.25">
      <c r="A201" s="73" t="s">
        <v>3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5"/>
    </row>
    <row r="202" spans="1:13" x14ac:dyDescent="0.25">
      <c r="C202" s="40"/>
      <c r="D202" s="40"/>
      <c r="E202" s="41"/>
      <c r="F202" s="40"/>
      <c r="G202" s="41"/>
      <c r="H202" s="41"/>
      <c r="I202" s="41"/>
      <c r="J202" s="41"/>
      <c r="K202" s="41"/>
      <c r="L202" s="41"/>
      <c r="M202" s="42"/>
    </row>
  </sheetData>
  <mergeCells count="3">
    <mergeCell ref="A4:M4"/>
    <mergeCell ref="A201:M201"/>
    <mergeCell ref="A200:M20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72"/>
  <sheetViews>
    <sheetView workbookViewId="0">
      <pane xSplit="1" ySplit="6" topLeftCell="B59" activePane="bottomRight" state="frozen"/>
      <selection pane="topRight" activeCell="B1" sqref="B1"/>
      <selection pane="bottomLeft" activeCell="A7" sqref="A7"/>
      <selection pane="bottomRight" activeCell="I70" activeCellId="1" sqref="B70:G70 I70:M70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8" width="21.77734375" customWidth="1"/>
    <col min="9" max="9" width="13" customWidth="1"/>
    <col min="10" max="10" width="11.6640625" bestFit="1" customWidth="1"/>
    <col min="11" max="11" width="14" customWidth="1"/>
    <col min="12" max="12" width="14.88671875" customWidth="1"/>
    <col min="13" max="13" width="17.88671875" customWidth="1"/>
  </cols>
  <sheetData>
    <row r="1" spans="1:13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6"/>
      <c r="L1" s="45"/>
      <c r="M1" s="45" t="s">
        <v>42</v>
      </c>
    </row>
    <row r="2" spans="1:13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9"/>
      <c r="L2" s="10"/>
    </row>
    <row r="3" spans="1:13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38"/>
      <c r="K3" s="45"/>
      <c r="L3" s="45"/>
      <c r="M3" s="52"/>
    </row>
    <row r="4" spans="1:13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53"/>
    </row>
    <row r="5" spans="1:13" s="49" customFormat="1" ht="18.75" x14ac:dyDescent="0.3">
      <c r="A5" s="46"/>
      <c r="B5" s="47"/>
      <c r="C5" s="47"/>
      <c r="D5" s="47"/>
      <c r="E5" s="47"/>
      <c r="F5" s="47"/>
      <c r="G5" s="47"/>
      <c r="H5" s="70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7" t="s">
        <v>43</v>
      </c>
      <c r="I6" s="56" t="s">
        <v>10</v>
      </c>
      <c r="J6" s="57" t="s">
        <v>11</v>
      </c>
      <c r="K6" s="57" t="s">
        <v>12</v>
      </c>
      <c r="L6" s="58" t="s">
        <v>6</v>
      </c>
      <c r="M6" s="59" t="s">
        <v>7</v>
      </c>
    </row>
    <row r="7" spans="1:13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/>
      <c r="I7" s="14">
        <f>132.9</f>
        <v>132.9</v>
      </c>
      <c r="J7" s="14">
        <v>501</v>
      </c>
      <c r="K7" s="14">
        <v>26193</v>
      </c>
      <c r="L7" s="15">
        <v>4572.8</v>
      </c>
      <c r="M7" s="14">
        <f t="shared" ref="M7:M27" si="0">SUM(B7:L7)</f>
        <v>33646.5</v>
      </c>
    </row>
    <row r="8" spans="1:13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/>
      <c r="I8" s="14">
        <v>20.399999999999999</v>
      </c>
      <c r="J8" s="14">
        <v>591.6</v>
      </c>
      <c r="K8" s="14">
        <v>26739.8</v>
      </c>
      <c r="L8" s="15">
        <v>5003.8</v>
      </c>
      <c r="M8" s="14">
        <f t="shared" si="0"/>
        <v>35301.800000000003</v>
      </c>
    </row>
    <row r="9" spans="1:13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/>
      <c r="I9" s="14">
        <v>658.1</v>
      </c>
      <c r="J9" s="14">
        <v>573.40000000000009</v>
      </c>
      <c r="K9" s="14">
        <v>27800.400000000001</v>
      </c>
      <c r="L9" s="15">
        <v>4831.7</v>
      </c>
      <c r="M9" s="14">
        <f t="shared" si="0"/>
        <v>36773.199999999997</v>
      </c>
    </row>
    <row r="10" spans="1:13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/>
      <c r="I10" s="14">
        <v>615.9</v>
      </c>
      <c r="J10" s="14">
        <v>342.7</v>
      </c>
      <c r="K10" s="14">
        <v>29148.799999999999</v>
      </c>
      <c r="L10" s="15">
        <v>4364.6000000000004</v>
      </c>
      <c r="M10" s="14">
        <f t="shared" si="0"/>
        <v>37177.5</v>
      </c>
    </row>
    <row r="11" spans="1:13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/>
      <c r="I11" s="14">
        <v>47.5</v>
      </c>
      <c r="J11" s="14">
        <v>278.39999999999998</v>
      </c>
      <c r="K11" s="14">
        <v>30999.3</v>
      </c>
      <c r="L11" s="15">
        <v>4588.2</v>
      </c>
      <c r="M11" s="14">
        <f t="shared" si="0"/>
        <v>38052</v>
      </c>
    </row>
    <row r="12" spans="1:13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/>
      <c r="I12" s="14">
        <v>122</v>
      </c>
      <c r="J12" s="14">
        <v>776.4</v>
      </c>
      <c r="K12" s="14">
        <v>31950.800000000003</v>
      </c>
      <c r="L12" s="15">
        <v>4782</v>
      </c>
      <c r="M12" s="14">
        <f t="shared" si="0"/>
        <v>40166.300000000003</v>
      </c>
    </row>
    <row r="13" spans="1:13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/>
      <c r="I13" s="14">
        <v>725.9</v>
      </c>
      <c r="J13" s="14">
        <v>789</v>
      </c>
      <c r="K13" s="14">
        <v>32253.100000000002</v>
      </c>
      <c r="L13" s="15">
        <v>6104.5</v>
      </c>
      <c r="M13" s="14">
        <f t="shared" si="0"/>
        <v>42451.700000000004</v>
      </c>
    </row>
    <row r="14" spans="1:13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/>
      <c r="I14" s="14">
        <v>657</v>
      </c>
      <c r="J14" s="14">
        <v>763.49999999999989</v>
      </c>
      <c r="K14" s="14">
        <v>33755.4</v>
      </c>
      <c r="L14" s="15">
        <v>4972.1000000000004</v>
      </c>
      <c r="M14" s="14">
        <f t="shared" si="0"/>
        <v>43531.199999999997</v>
      </c>
    </row>
    <row r="15" spans="1:13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/>
      <c r="I15" s="14">
        <v>621.20000000000005</v>
      </c>
      <c r="J15" s="14">
        <v>641.29999999999995</v>
      </c>
      <c r="K15" s="14">
        <v>34937.1</v>
      </c>
      <c r="L15" s="15">
        <v>4329.5</v>
      </c>
      <c r="M15" s="14">
        <f t="shared" si="0"/>
        <v>44773.5</v>
      </c>
    </row>
    <row r="16" spans="1:13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/>
      <c r="I16" s="14">
        <v>579.79999999999995</v>
      </c>
      <c r="J16" s="14">
        <v>709.3</v>
      </c>
      <c r="K16" s="14">
        <v>37365</v>
      </c>
      <c r="L16" s="15">
        <v>4260.2</v>
      </c>
      <c r="M16" s="14">
        <f t="shared" si="0"/>
        <v>46448.5</v>
      </c>
    </row>
    <row r="17" spans="1:13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/>
      <c r="I17" s="14">
        <v>593.20000000000005</v>
      </c>
      <c r="J17" s="14">
        <v>734.3</v>
      </c>
      <c r="K17" s="14">
        <v>43690.1</v>
      </c>
      <c r="L17" s="15">
        <v>4830.7</v>
      </c>
      <c r="M17" s="14">
        <f t="shared" si="0"/>
        <v>54011.499999999993</v>
      </c>
    </row>
    <row r="18" spans="1:13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/>
      <c r="I18" s="14">
        <v>142.9</v>
      </c>
      <c r="J18" s="14">
        <v>920.59999999999991</v>
      </c>
      <c r="K18" s="14">
        <v>46586.3</v>
      </c>
      <c r="L18" s="15">
        <v>4986.5</v>
      </c>
      <c r="M18" s="14">
        <f t="shared" si="0"/>
        <v>56327.200000000004</v>
      </c>
    </row>
    <row r="19" spans="1:13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/>
      <c r="I19" s="14">
        <v>523.1</v>
      </c>
      <c r="J19" s="14">
        <v>616.49999999999989</v>
      </c>
      <c r="K19" s="14">
        <v>49347.199999999997</v>
      </c>
      <c r="L19" s="15">
        <v>5406.2</v>
      </c>
      <c r="M19" s="14">
        <f t="shared" si="0"/>
        <v>58342.299999999996</v>
      </c>
    </row>
    <row r="20" spans="1:13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/>
      <c r="I20" s="14">
        <v>465.5</v>
      </c>
      <c r="J20" s="14">
        <v>614.59999999999991</v>
      </c>
      <c r="K20" s="14">
        <v>52919.6</v>
      </c>
      <c r="L20" s="15">
        <v>4347.2000000000007</v>
      </c>
      <c r="M20" s="14">
        <f t="shared" si="0"/>
        <v>61229.3</v>
      </c>
    </row>
    <row r="21" spans="1:13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/>
      <c r="I21" s="14">
        <v>420.2</v>
      </c>
      <c r="J21" s="14">
        <v>996.59999999999991</v>
      </c>
      <c r="K21" s="14">
        <v>54875.100000000006</v>
      </c>
      <c r="L21" s="15">
        <v>4451.7000000000007</v>
      </c>
      <c r="M21" s="14">
        <f t="shared" si="0"/>
        <v>63090.200000000012</v>
      </c>
    </row>
    <row r="22" spans="1:13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/>
      <c r="I22" s="14">
        <v>261.8</v>
      </c>
      <c r="J22" s="14">
        <v>967.59999999999991</v>
      </c>
      <c r="K22" s="14">
        <v>56451.100000000006</v>
      </c>
      <c r="L22" s="15">
        <v>5218.8</v>
      </c>
      <c r="M22" s="14">
        <f t="shared" si="0"/>
        <v>64829.700000000012</v>
      </c>
    </row>
    <row r="23" spans="1:13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/>
      <c r="I23" s="14">
        <v>617.20000000000005</v>
      </c>
      <c r="J23" s="14">
        <v>946.8</v>
      </c>
      <c r="K23" s="14">
        <v>55968.2</v>
      </c>
      <c r="L23" s="15">
        <v>6412.8000000000011</v>
      </c>
      <c r="M23" s="14">
        <f t="shared" si="0"/>
        <v>66149.599999999991</v>
      </c>
    </row>
    <row r="24" spans="1:13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/>
      <c r="I24" s="14">
        <v>882.9</v>
      </c>
      <c r="J24" s="14">
        <v>915.39999999999986</v>
      </c>
      <c r="K24" s="14">
        <v>57089.3</v>
      </c>
      <c r="L24" s="15">
        <v>6110.6</v>
      </c>
      <c r="M24" s="14">
        <f t="shared" si="0"/>
        <v>68237.8</v>
      </c>
    </row>
    <row r="25" spans="1:13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/>
      <c r="I25" s="14">
        <v>779.4</v>
      </c>
      <c r="J25" s="14">
        <v>882.89999999999986</v>
      </c>
      <c r="K25" s="14">
        <v>60186.3</v>
      </c>
      <c r="L25" s="15">
        <v>6362.3</v>
      </c>
      <c r="M25" s="14">
        <f t="shared" si="0"/>
        <v>70220.3</v>
      </c>
    </row>
    <row r="26" spans="1:13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/>
      <c r="I26" s="14">
        <v>693.3</v>
      </c>
      <c r="J26" s="14">
        <v>839.19999999999982</v>
      </c>
      <c r="K26" s="14">
        <v>59250.000000000007</v>
      </c>
      <c r="L26" s="15">
        <v>5417.5</v>
      </c>
      <c r="M26" s="14">
        <f t="shared" si="0"/>
        <v>72232.400000000009</v>
      </c>
    </row>
    <row r="27" spans="1:13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/>
      <c r="I27" s="14">
        <v>659.3</v>
      </c>
      <c r="J27" s="14">
        <v>804.49999999999989</v>
      </c>
      <c r="K27" s="14">
        <v>61556.200000000012</v>
      </c>
      <c r="L27" s="15">
        <v>5974.5</v>
      </c>
      <c r="M27" s="14">
        <f t="shared" si="0"/>
        <v>72972.600000000006</v>
      </c>
    </row>
    <row r="28" spans="1:13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/>
      <c r="I28" s="14">
        <v>1041.2</v>
      </c>
      <c r="J28" s="14">
        <v>769.29999999999984</v>
      </c>
      <c r="K28" s="14">
        <v>63817.599999999999</v>
      </c>
      <c r="L28" s="15">
        <v>6176</v>
      </c>
      <c r="M28" s="14">
        <f t="shared" ref="M28:M50" si="1">SUM(B28:L28)</f>
        <v>75167.399999999994</v>
      </c>
    </row>
    <row r="29" spans="1:13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/>
      <c r="I29" s="14">
        <v>550.70000000000005</v>
      </c>
      <c r="J29" s="14">
        <v>605.4</v>
      </c>
      <c r="K29" s="14">
        <v>69742.100000000006</v>
      </c>
      <c r="L29" s="15">
        <v>6601.1</v>
      </c>
      <c r="M29" s="14">
        <f t="shared" si="1"/>
        <v>78715.600000000006</v>
      </c>
    </row>
    <row r="30" spans="1:13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/>
      <c r="I30" s="14">
        <v>609.79999999999995</v>
      </c>
      <c r="J30" s="14">
        <v>604.59999999999991</v>
      </c>
      <c r="K30" s="14">
        <v>73439.199999999997</v>
      </c>
      <c r="L30" s="15">
        <v>6708.5</v>
      </c>
      <c r="M30" s="14">
        <f t="shared" si="1"/>
        <v>83108.599999999991</v>
      </c>
    </row>
    <row r="31" spans="1:13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/>
      <c r="I31" s="14">
        <v>461.5</v>
      </c>
      <c r="J31" s="13">
        <v>602.99999999999989</v>
      </c>
      <c r="K31" s="13">
        <v>75716.200000000012</v>
      </c>
      <c r="L31" s="15">
        <v>7587.5</v>
      </c>
      <c r="M31" s="14">
        <f t="shared" si="1"/>
        <v>85755.1</v>
      </c>
    </row>
    <row r="32" spans="1:13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/>
      <c r="I32" s="14">
        <v>444.8</v>
      </c>
      <c r="J32" s="13">
        <v>601.79999999999995</v>
      </c>
      <c r="K32" s="13">
        <v>79629.900000000009</v>
      </c>
      <c r="L32" s="15">
        <v>8264.6000000000022</v>
      </c>
      <c r="M32" s="14">
        <f t="shared" si="1"/>
        <v>91056.400000000009</v>
      </c>
    </row>
    <row r="33" spans="1:13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/>
      <c r="I33" s="14">
        <v>401.1</v>
      </c>
      <c r="J33" s="13">
        <v>600.9</v>
      </c>
      <c r="K33" s="13">
        <v>84091.8</v>
      </c>
      <c r="L33" s="15">
        <v>8356.5</v>
      </c>
      <c r="M33" s="14">
        <f t="shared" si="1"/>
        <v>95946.5</v>
      </c>
    </row>
    <row r="34" spans="1:13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/>
      <c r="I34" s="14" t="s">
        <v>1</v>
      </c>
      <c r="J34" s="13">
        <v>597.69999999999993</v>
      </c>
      <c r="K34" s="13">
        <v>87468.6</v>
      </c>
      <c r="L34" s="15">
        <v>9064.2000000000007</v>
      </c>
      <c r="M34" s="14">
        <f t="shared" si="1"/>
        <v>101933</v>
      </c>
    </row>
    <row r="35" spans="1:13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/>
      <c r="I35" s="14" t="s">
        <v>1</v>
      </c>
      <c r="J35" s="13">
        <v>597.69999999999993</v>
      </c>
      <c r="K35" s="13">
        <v>87282.8</v>
      </c>
      <c r="L35" s="15">
        <v>10418.700000000001</v>
      </c>
      <c r="M35" s="14">
        <f t="shared" si="1"/>
        <v>102888.9</v>
      </c>
    </row>
    <row r="36" spans="1:13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/>
      <c r="I36" s="14" t="s">
        <v>1</v>
      </c>
      <c r="J36" s="13">
        <v>597.69999999999993</v>
      </c>
      <c r="K36" s="13">
        <v>86842</v>
      </c>
      <c r="L36" s="15">
        <v>10593.5</v>
      </c>
      <c r="M36" s="14">
        <f t="shared" si="1"/>
        <v>107256.3</v>
      </c>
    </row>
    <row r="37" spans="1:13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/>
      <c r="I37" s="14" t="s">
        <v>1</v>
      </c>
      <c r="J37" s="13">
        <v>597.69999999999993</v>
      </c>
      <c r="K37" s="13">
        <v>87471.799999999988</v>
      </c>
      <c r="L37" s="15">
        <v>10771.5</v>
      </c>
      <c r="M37" s="14">
        <f t="shared" si="1"/>
        <v>112549.09999999999</v>
      </c>
    </row>
    <row r="38" spans="1:13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/>
      <c r="I38" s="14" t="s">
        <v>1</v>
      </c>
      <c r="J38" s="13">
        <v>529</v>
      </c>
      <c r="K38" s="13">
        <v>86640.700000000012</v>
      </c>
      <c r="L38" s="15">
        <v>14206.4</v>
      </c>
      <c r="M38" s="14">
        <f t="shared" si="1"/>
        <v>119462</v>
      </c>
    </row>
    <row r="39" spans="1:13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/>
      <c r="I39" s="14" t="s">
        <v>1</v>
      </c>
      <c r="J39" s="13">
        <v>528.20000000000005</v>
      </c>
      <c r="K39" s="13">
        <v>90185.5</v>
      </c>
      <c r="L39" s="15">
        <v>17286</v>
      </c>
      <c r="M39" s="14">
        <f t="shared" si="1"/>
        <v>126871.1</v>
      </c>
    </row>
    <row r="40" spans="1:13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/>
      <c r="I40" s="14" t="s">
        <v>1</v>
      </c>
      <c r="J40" s="13">
        <v>507.1</v>
      </c>
      <c r="K40" s="13">
        <v>96470.1</v>
      </c>
      <c r="L40" s="15">
        <v>17272.400000000001</v>
      </c>
      <c r="M40" s="14">
        <f t="shared" si="1"/>
        <v>127629.80000000002</v>
      </c>
    </row>
    <row r="41" spans="1:13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/>
      <c r="I41" s="14" t="s">
        <v>1</v>
      </c>
      <c r="J41" s="13">
        <v>507.1</v>
      </c>
      <c r="K41" s="13">
        <v>98409.9</v>
      </c>
      <c r="L41" s="15">
        <v>18620.599999999999</v>
      </c>
      <c r="M41" s="14">
        <f t="shared" si="1"/>
        <v>134263.69999999998</v>
      </c>
    </row>
    <row r="42" spans="1:13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/>
      <c r="I42" s="14" t="s">
        <v>1</v>
      </c>
      <c r="J42" s="13">
        <v>507.1</v>
      </c>
      <c r="K42" s="13">
        <v>102322.1</v>
      </c>
      <c r="L42" s="15">
        <v>19061.099999999999</v>
      </c>
      <c r="M42" s="14">
        <f t="shared" si="1"/>
        <v>138205.80000000002</v>
      </c>
    </row>
    <row r="43" spans="1:13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/>
      <c r="I43" s="14" t="s">
        <v>1</v>
      </c>
      <c r="J43" s="13">
        <v>447.7</v>
      </c>
      <c r="K43" s="13">
        <v>100995.79999999999</v>
      </c>
      <c r="L43" s="15">
        <v>20915.400000000001</v>
      </c>
      <c r="M43" s="14">
        <f t="shared" si="1"/>
        <v>138601.59999999998</v>
      </c>
    </row>
    <row r="44" spans="1:13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/>
      <c r="I44" s="14" t="s">
        <v>1</v>
      </c>
      <c r="J44" s="13" t="s">
        <v>1</v>
      </c>
      <c r="K44" s="13">
        <v>105879.4</v>
      </c>
      <c r="L44" s="15">
        <v>20318.400000000001</v>
      </c>
      <c r="M44" s="14">
        <f t="shared" si="1"/>
        <v>144458.9</v>
      </c>
    </row>
    <row r="45" spans="1:13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/>
      <c r="I45" s="14" t="s">
        <v>1</v>
      </c>
      <c r="J45" s="13">
        <v>1006.9</v>
      </c>
      <c r="K45" s="13">
        <v>108527.6</v>
      </c>
      <c r="L45" s="15">
        <v>21300.800000000003</v>
      </c>
      <c r="M45" s="14">
        <f t="shared" si="1"/>
        <v>147659.79999999999</v>
      </c>
    </row>
    <row r="46" spans="1:13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/>
      <c r="I46" s="14" t="s">
        <v>1</v>
      </c>
      <c r="J46" s="13" t="s">
        <v>1</v>
      </c>
      <c r="K46" s="13">
        <v>110545.9</v>
      </c>
      <c r="L46" s="15">
        <v>21126.799999999999</v>
      </c>
      <c r="M46" s="14">
        <f t="shared" si="1"/>
        <v>151201.9</v>
      </c>
    </row>
    <row r="47" spans="1:13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/>
      <c r="I47" s="14" t="s">
        <v>1</v>
      </c>
      <c r="J47" s="13" t="s">
        <v>1</v>
      </c>
      <c r="K47" s="13">
        <v>113092.8</v>
      </c>
      <c r="L47" s="15">
        <v>22577.199999999997</v>
      </c>
      <c r="M47" s="14">
        <f t="shared" si="1"/>
        <v>155287.79999999999</v>
      </c>
    </row>
    <row r="48" spans="1:13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/>
      <c r="I48" s="14" t="s">
        <v>1</v>
      </c>
      <c r="J48" s="13" t="s">
        <v>1</v>
      </c>
      <c r="K48" s="13">
        <v>116258.50000000001</v>
      </c>
      <c r="L48" s="15">
        <v>23047.4</v>
      </c>
      <c r="M48" s="14">
        <f t="shared" si="1"/>
        <v>160230.9</v>
      </c>
    </row>
    <row r="49" spans="1:13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/>
      <c r="I49" s="14" t="s">
        <v>1</v>
      </c>
      <c r="J49" s="13" t="s">
        <v>1</v>
      </c>
      <c r="K49" s="13">
        <v>124702.39999999999</v>
      </c>
      <c r="L49" s="15">
        <v>23087</v>
      </c>
      <c r="M49" s="14">
        <f t="shared" si="1"/>
        <v>167100.29999999999</v>
      </c>
    </row>
    <row r="50" spans="1:13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/>
      <c r="I50" s="14" t="s">
        <v>1</v>
      </c>
      <c r="J50" s="13" t="s">
        <v>1</v>
      </c>
      <c r="K50" s="13">
        <v>127946.79999999999</v>
      </c>
      <c r="L50" s="15">
        <v>21544.6</v>
      </c>
      <c r="M50" s="14">
        <f t="shared" si="1"/>
        <v>167416.29999999999</v>
      </c>
    </row>
    <row r="51" spans="1:13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/>
      <c r="I51" s="14" t="s">
        <v>1</v>
      </c>
      <c r="J51" s="13" t="s">
        <v>1</v>
      </c>
      <c r="K51" s="13">
        <v>134656.50000000003</v>
      </c>
      <c r="L51" s="15">
        <v>22086</v>
      </c>
      <c r="M51" s="14">
        <f t="shared" ref="M51" si="2">SUM(B51:L51)</f>
        <v>176657.30000000005</v>
      </c>
    </row>
    <row r="52" spans="1:13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/>
      <c r="I52" s="14" t="s">
        <v>1</v>
      </c>
      <c r="J52" s="13" t="s">
        <v>1</v>
      </c>
      <c r="K52" s="13">
        <f>103842.3+209.2+37633.7</f>
        <v>141685.20000000001</v>
      </c>
      <c r="L52" s="15">
        <f>5430.7+15661.6</f>
        <v>21092.3</v>
      </c>
      <c r="M52" s="14">
        <f t="shared" ref="M52" si="3">SUM(B52:L52)</f>
        <v>183079.6</v>
      </c>
    </row>
    <row r="53" spans="1:13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/>
      <c r="I53" s="14" t="s">
        <v>1</v>
      </c>
      <c r="J53" s="13" t="s">
        <v>1</v>
      </c>
      <c r="K53" s="13">
        <f>110127.3+209.2+36089.9</f>
        <v>146426.4</v>
      </c>
      <c r="L53" s="15">
        <f>6052.2+17038</f>
        <v>23090.2</v>
      </c>
      <c r="M53" s="14">
        <f t="shared" ref="M53" si="4">SUM(B53:L53)</f>
        <v>190146.5</v>
      </c>
    </row>
    <row r="54" spans="1:13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/>
      <c r="I54" s="14" t="s">
        <v>1</v>
      </c>
      <c r="J54" s="13" t="s">
        <v>1</v>
      </c>
      <c r="K54" s="13">
        <f>110736.2+209.2+37577.5</f>
        <v>148522.9</v>
      </c>
      <c r="L54" s="15">
        <f>5906.9+17480</f>
        <v>23386.9</v>
      </c>
      <c r="M54" s="14">
        <f t="shared" ref="M54" si="5">SUM(B54:L54)</f>
        <v>202352.9</v>
      </c>
    </row>
    <row r="55" spans="1:13" s="30" customFormat="1" x14ac:dyDescent="0.25">
      <c r="A55" s="48">
        <v>43921</v>
      </c>
      <c r="B55" s="14" t="s">
        <v>1</v>
      </c>
      <c r="C55" s="14">
        <f>4922.4+3985.9</f>
        <v>8908.2999999999993</v>
      </c>
      <c r="D55" s="14">
        <v>2697.5</v>
      </c>
      <c r="E55" s="14">
        <v>11</v>
      </c>
      <c r="F55" s="14">
        <f>0+14308.4+3073.8</f>
        <v>17382.2</v>
      </c>
      <c r="G55" s="14"/>
      <c r="H55" s="14"/>
      <c r="I55" s="14" t="s">
        <v>1</v>
      </c>
      <c r="J55" s="13" t="s">
        <v>1</v>
      </c>
      <c r="K55" s="13">
        <f>116111+209.2+39988.2</f>
        <v>156308.4</v>
      </c>
      <c r="L55" s="15">
        <f>6882+18870.2</f>
        <v>25752.2</v>
      </c>
      <c r="M55" s="14">
        <f t="shared" ref="M55" si="6">SUM(B55:L55)</f>
        <v>211059.6</v>
      </c>
    </row>
    <row r="56" spans="1:13" s="30" customFormat="1" x14ac:dyDescent="0.25">
      <c r="A56" s="48">
        <v>44012</v>
      </c>
      <c r="B56" s="14" t="s">
        <v>1</v>
      </c>
      <c r="C56" s="14">
        <f>6380.8+3899.9</f>
        <v>10280.700000000001</v>
      </c>
      <c r="D56" s="14">
        <v>1752.9</v>
      </c>
      <c r="E56" s="14">
        <v>11</v>
      </c>
      <c r="F56" s="14">
        <f>3152.5+14708.5+21.1</f>
        <v>17882.099999999999</v>
      </c>
      <c r="G56" s="14"/>
      <c r="H56" s="14"/>
      <c r="I56" s="14" t="s">
        <v>1</v>
      </c>
      <c r="J56" s="13" t="s">
        <v>1</v>
      </c>
      <c r="K56" s="13">
        <f>209.2+41960.7+126938.8</f>
        <v>169108.7</v>
      </c>
      <c r="L56" s="15">
        <f>6238.4+20241.7</f>
        <v>26480.1</v>
      </c>
      <c r="M56" s="14">
        <f t="shared" ref="M56" si="7">SUM(B56:L56)</f>
        <v>225515.50000000003</v>
      </c>
    </row>
    <row r="57" spans="1:13" s="30" customFormat="1" x14ac:dyDescent="0.25">
      <c r="A57" s="48">
        <v>44104</v>
      </c>
      <c r="B57" s="14" t="s">
        <v>1</v>
      </c>
      <c r="C57" s="14">
        <f>3996.5+4410.7</f>
        <v>8407.2000000000007</v>
      </c>
      <c r="D57" s="14">
        <v>11.4</v>
      </c>
      <c r="E57" s="14">
        <v>11</v>
      </c>
      <c r="F57" s="14">
        <f>3232.2+14913.5+42.1</f>
        <v>18187.8</v>
      </c>
      <c r="G57" s="14"/>
      <c r="H57" s="14"/>
      <c r="I57" s="14" t="s">
        <v>1</v>
      </c>
      <c r="J57" s="13" t="s">
        <v>1</v>
      </c>
      <c r="K57" s="13">
        <f>209.2+45187.6+145072.1</f>
        <v>190468.9</v>
      </c>
      <c r="L57" s="15">
        <f>6134.5+21060.7</f>
        <v>27195.200000000001</v>
      </c>
      <c r="M57" s="14">
        <f t="shared" ref="M57" si="8">SUM(B57:L57)</f>
        <v>244281.5</v>
      </c>
    </row>
    <row r="58" spans="1:13" s="30" customFormat="1" x14ac:dyDescent="0.25">
      <c r="A58" s="48">
        <v>44196</v>
      </c>
      <c r="B58" s="14" t="s">
        <v>1</v>
      </c>
      <c r="C58" s="14">
        <f>6904.2+3152.6</f>
        <v>10056.799999999999</v>
      </c>
      <c r="D58" s="14">
        <v>0</v>
      </c>
      <c r="E58" s="14">
        <v>11</v>
      </c>
      <c r="F58" s="14">
        <f>3186.1+14432.8+63.2</f>
        <v>17682.099999999999</v>
      </c>
      <c r="G58" s="14"/>
      <c r="H58" s="14"/>
      <c r="I58" s="14" t="s">
        <v>1</v>
      </c>
      <c r="J58" s="13" t="s">
        <v>1</v>
      </c>
      <c r="K58" s="13">
        <f>209.2+45845.1+157950.6</f>
        <v>204004.9</v>
      </c>
      <c r="L58" s="15">
        <f>5698.6+23022.5</f>
        <v>28721.1</v>
      </c>
      <c r="M58" s="14">
        <f t="shared" ref="M58" si="9">SUM(B58:L58)</f>
        <v>260475.9</v>
      </c>
    </row>
    <row r="59" spans="1:13" s="30" customFormat="1" x14ac:dyDescent="0.25">
      <c r="A59" s="48">
        <v>44286</v>
      </c>
      <c r="B59" s="14" t="s">
        <v>1</v>
      </c>
      <c r="C59" s="14">
        <v>8930</v>
      </c>
      <c r="D59" s="14">
        <v>10.4</v>
      </c>
      <c r="E59" s="14">
        <v>11</v>
      </c>
      <c r="F59" s="14">
        <v>16425.5</v>
      </c>
      <c r="G59" s="14"/>
      <c r="H59" s="14"/>
      <c r="I59" s="14" t="s">
        <v>1</v>
      </c>
      <c r="J59" s="13" t="s">
        <v>1</v>
      </c>
      <c r="K59" s="13">
        <v>218334.5</v>
      </c>
      <c r="L59" s="15">
        <v>32690.600000000002</v>
      </c>
      <c r="M59" s="14">
        <v>276402</v>
      </c>
    </row>
    <row r="60" spans="1:13" s="30" customFormat="1" x14ac:dyDescent="0.25">
      <c r="A60" s="48">
        <v>44377</v>
      </c>
      <c r="B60" s="14" t="s">
        <v>1</v>
      </c>
      <c r="C60" s="14">
        <v>14625</v>
      </c>
      <c r="D60" s="14">
        <v>10.4</v>
      </c>
      <c r="E60" s="14">
        <v>11</v>
      </c>
      <c r="F60" s="14">
        <v>17356.2</v>
      </c>
      <c r="G60" s="14"/>
      <c r="H60" s="14"/>
      <c r="I60" s="14" t="s">
        <v>1</v>
      </c>
      <c r="J60" s="13" t="s">
        <v>1</v>
      </c>
      <c r="K60" s="13">
        <v>243053.59999999998</v>
      </c>
      <c r="L60" s="15">
        <v>32183.899999999998</v>
      </c>
      <c r="M60" s="14">
        <v>307240.09999999998</v>
      </c>
    </row>
    <row r="61" spans="1:13" s="30" customFormat="1" x14ac:dyDescent="0.25">
      <c r="A61" s="48">
        <v>44469</v>
      </c>
      <c r="B61" s="14">
        <v>0</v>
      </c>
      <c r="C61" s="14">
        <v>7178.1</v>
      </c>
      <c r="D61" s="14">
        <v>0</v>
      </c>
      <c r="E61" s="14">
        <v>11</v>
      </c>
      <c r="F61" s="14">
        <v>2696.8</v>
      </c>
      <c r="G61" s="14"/>
      <c r="H61" s="14"/>
      <c r="I61" s="14" t="s">
        <v>1</v>
      </c>
      <c r="J61" s="13" t="s">
        <v>1</v>
      </c>
      <c r="K61" s="13">
        <v>76382.899999999994</v>
      </c>
      <c r="L61" s="15">
        <v>6176.3000000000011</v>
      </c>
      <c r="M61" s="14">
        <v>92445.099999999991</v>
      </c>
    </row>
    <row r="62" spans="1:13" s="30" customFormat="1" x14ac:dyDescent="0.25">
      <c r="A62" s="48">
        <v>44561</v>
      </c>
      <c r="B62" s="14">
        <v>0</v>
      </c>
      <c r="C62" s="14">
        <v>7954.5</v>
      </c>
      <c r="D62" s="14">
        <v>0</v>
      </c>
      <c r="E62" s="14">
        <v>11</v>
      </c>
      <c r="F62" s="14">
        <v>2639.1</v>
      </c>
      <c r="G62" s="14"/>
      <c r="H62" s="14"/>
      <c r="I62" s="14" t="s">
        <v>1</v>
      </c>
      <c r="J62" s="13" t="s">
        <v>1</v>
      </c>
      <c r="K62" s="13">
        <v>79854.2</v>
      </c>
      <c r="L62" s="15">
        <v>6113.7000000000007</v>
      </c>
      <c r="M62" s="14">
        <v>96572.5</v>
      </c>
    </row>
    <row r="63" spans="1:13" s="30" customFormat="1" x14ac:dyDescent="0.25">
      <c r="A63" s="48">
        <v>44651</v>
      </c>
      <c r="B63" s="14">
        <v>0</v>
      </c>
      <c r="C63" s="14">
        <v>6854.9999999999991</v>
      </c>
      <c r="D63" s="14">
        <v>0</v>
      </c>
      <c r="E63" s="14">
        <v>11</v>
      </c>
      <c r="F63" s="14">
        <v>2594.9</v>
      </c>
      <c r="G63" s="14"/>
      <c r="H63" s="14">
        <v>0</v>
      </c>
      <c r="I63" s="14" t="s">
        <v>1</v>
      </c>
      <c r="J63" s="13" t="s">
        <v>1</v>
      </c>
      <c r="K63" s="13">
        <v>85343.2</v>
      </c>
      <c r="L63" s="15">
        <v>7715.4</v>
      </c>
      <c r="M63" s="14">
        <v>102519.49999999999</v>
      </c>
    </row>
    <row r="64" spans="1:13" s="30" customFormat="1" x14ac:dyDescent="0.25">
      <c r="A64" s="48">
        <v>44742</v>
      </c>
      <c r="B64" s="14">
        <v>0</v>
      </c>
      <c r="C64" s="14">
        <v>7556.4999999999991</v>
      </c>
      <c r="D64" s="14">
        <v>0</v>
      </c>
      <c r="E64" s="14">
        <v>11</v>
      </c>
      <c r="F64" s="14">
        <v>2629.6</v>
      </c>
      <c r="G64" s="14"/>
      <c r="H64" s="14">
        <v>0</v>
      </c>
      <c r="I64" s="14" t="s">
        <v>1</v>
      </c>
      <c r="J64" s="13" t="s">
        <v>1</v>
      </c>
      <c r="K64" s="13">
        <v>90818.200000000012</v>
      </c>
      <c r="L64" s="15">
        <v>7580.2000000000007</v>
      </c>
      <c r="M64" s="14">
        <v>108595.50000000001</v>
      </c>
    </row>
    <row r="65" spans="1:13" s="30" customFormat="1" x14ac:dyDescent="0.25">
      <c r="A65" s="48">
        <v>44834</v>
      </c>
      <c r="B65" s="14">
        <v>0</v>
      </c>
      <c r="C65" s="14">
        <v>23121.800000000003</v>
      </c>
      <c r="D65" s="14">
        <v>0</v>
      </c>
      <c r="E65" s="14">
        <v>11</v>
      </c>
      <c r="F65" s="14">
        <v>2696.8</v>
      </c>
      <c r="G65" s="14"/>
      <c r="H65" s="14">
        <v>0</v>
      </c>
      <c r="I65" s="14" t="s">
        <v>1</v>
      </c>
      <c r="J65" s="13" t="s">
        <v>1</v>
      </c>
      <c r="K65" s="13">
        <v>95059.9</v>
      </c>
      <c r="L65" s="15">
        <v>7726.6999999999989</v>
      </c>
      <c r="M65" s="14">
        <v>128616.2</v>
      </c>
    </row>
    <row r="66" spans="1:13" s="30" customFormat="1" x14ac:dyDescent="0.25">
      <c r="A66" s="48">
        <v>44896</v>
      </c>
      <c r="B66" s="14">
        <v>0</v>
      </c>
      <c r="C66" s="14">
        <v>16494.400000000001</v>
      </c>
      <c r="D66" s="14">
        <v>0</v>
      </c>
      <c r="E66" s="14">
        <v>11</v>
      </c>
      <c r="F66" s="14">
        <v>2639.1</v>
      </c>
      <c r="G66" s="14"/>
      <c r="H66" s="14">
        <v>0</v>
      </c>
      <c r="I66" s="14">
        <v>0</v>
      </c>
      <c r="J66" s="13">
        <v>0</v>
      </c>
      <c r="K66" s="13">
        <v>109685.5</v>
      </c>
      <c r="L66" s="15">
        <v>16895.2</v>
      </c>
      <c r="M66" s="14">
        <v>145725.20000000001</v>
      </c>
    </row>
    <row r="67" spans="1:13" s="30" customFormat="1" x14ac:dyDescent="0.25">
      <c r="A67" s="48">
        <v>44987</v>
      </c>
      <c r="B67" s="14">
        <v>0</v>
      </c>
      <c r="C67" s="14">
        <v>16198</v>
      </c>
      <c r="D67" s="14">
        <v>0</v>
      </c>
      <c r="E67" s="14">
        <v>11</v>
      </c>
      <c r="F67" s="14">
        <v>3746.4</v>
      </c>
      <c r="G67" s="14"/>
      <c r="H67" s="14">
        <v>0</v>
      </c>
      <c r="I67" s="14">
        <v>0</v>
      </c>
      <c r="J67" s="13">
        <v>0</v>
      </c>
      <c r="K67" s="13">
        <v>121701.4</v>
      </c>
      <c r="L67" s="15">
        <v>18082.900000000001</v>
      </c>
      <c r="M67" s="14">
        <v>159739.69999999998</v>
      </c>
    </row>
    <row r="68" spans="1:13" s="30" customFormat="1" x14ac:dyDescent="0.25">
      <c r="A68" s="48">
        <v>45080</v>
      </c>
      <c r="B68" s="14">
        <v>0</v>
      </c>
      <c r="C68" s="14">
        <v>13676.900000000001</v>
      </c>
      <c r="D68" s="14">
        <v>0</v>
      </c>
      <c r="E68" s="14">
        <v>11</v>
      </c>
      <c r="F68" s="14">
        <v>3689.2999999999997</v>
      </c>
      <c r="G68" s="14"/>
      <c r="H68" s="14">
        <v>0</v>
      </c>
      <c r="I68" s="14">
        <v>0</v>
      </c>
      <c r="J68" s="13">
        <v>0</v>
      </c>
      <c r="K68" s="13">
        <v>126376.6</v>
      </c>
      <c r="L68" s="15">
        <v>19651.099999999999</v>
      </c>
      <c r="M68" s="14">
        <v>163404.90000000002</v>
      </c>
    </row>
    <row r="69" spans="1:13" s="30" customFormat="1" x14ac:dyDescent="0.25">
      <c r="A69" s="48">
        <v>45173</v>
      </c>
      <c r="B69" s="14">
        <v>0</v>
      </c>
      <c r="C69" s="14">
        <v>26503.3</v>
      </c>
      <c r="D69" s="14">
        <v>0</v>
      </c>
      <c r="E69" s="14">
        <v>11</v>
      </c>
      <c r="F69" s="14">
        <v>2696.8</v>
      </c>
      <c r="G69" s="14"/>
      <c r="H69" s="14">
        <v>0</v>
      </c>
      <c r="I69" s="14">
        <v>0</v>
      </c>
      <c r="J69" s="13">
        <v>0</v>
      </c>
      <c r="K69" s="13">
        <v>133426.20000000001</v>
      </c>
      <c r="L69" s="15">
        <v>20583.199999999997</v>
      </c>
      <c r="M69" s="14">
        <v>183220.5</v>
      </c>
    </row>
    <row r="70" spans="1:13" s="30" customFormat="1" x14ac:dyDescent="0.25">
      <c r="A70" s="48">
        <v>45276</v>
      </c>
      <c r="B70" s="14">
        <v>0</v>
      </c>
      <c r="C70" s="14">
        <v>28194.400000000001</v>
      </c>
      <c r="D70" s="14">
        <v>0</v>
      </c>
      <c r="E70" s="14">
        <v>11</v>
      </c>
      <c r="F70" s="14">
        <v>2639.1</v>
      </c>
      <c r="G70" s="14"/>
      <c r="H70" s="14">
        <v>0</v>
      </c>
      <c r="I70" s="14">
        <v>0</v>
      </c>
      <c r="J70" s="13">
        <v>0</v>
      </c>
      <c r="K70" s="13">
        <f>136110.6+297.5</f>
        <v>136408.1</v>
      </c>
      <c r="L70" s="15">
        <v>21726.1</v>
      </c>
      <c r="M70" s="14">
        <f t="shared" ref="M70" si="10">SUM(B70:L70)</f>
        <v>188978.7</v>
      </c>
    </row>
    <row r="71" spans="1:13" s="30" customFormat="1" x14ac:dyDescent="0.25">
      <c r="A71" s="16" t="s">
        <v>2</v>
      </c>
      <c r="B71" s="13"/>
      <c r="C71" s="13"/>
      <c r="D71" s="13"/>
      <c r="E71" s="11"/>
      <c r="F71" s="13"/>
      <c r="G71" s="11"/>
      <c r="H71" s="11"/>
      <c r="I71" s="11"/>
      <c r="J71" s="11"/>
      <c r="K71" s="11"/>
      <c r="L71" s="11"/>
      <c r="M71" s="14"/>
    </row>
    <row r="72" spans="1:13" s="30" customFormat="1" x14ac:dyDescent="0.25">
      <c r="A72" s="73" t="s">
        <v>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5"/>
    </row>
  </sheetData>
  <mergeCells count="2">
    <mergeCell ref="A4:L4"/>
    <mergeCell ref="A72:M7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5"/>
  <sheetViews>
    <sheetView workbookViewId="0">
      <pane xSplit="1" ySplit="6" topLeftCell="I10" activePane="bottomRight" state="frozen"/>
      <selection pane="topRight" activeCell="B1" sqref="B1"/>
      <selection pane="bottomLeft" activeCell="A7" sqref="A7"/>
      <selection pane="bottomRight" activeCell="K16" sqref="K16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s="30" customFormat="1" x14ac:dyDescent="0.25">
      <c r="A2" s="36"/>
      <c r="B2" s="37"/>
      <c r="C2" s="37"/>
      <c r="D2" s="38"/>
      <c r="E2" s="37"/>
      <c r="F2" s="38"/>
      <c r="G2" s="38"/>
      <c r="H2" s="38"/>
      <c r="I2" s="38"/>
      <c r="J2" s="45"/>
      <c r="K2" s="45"/>
      <c r="L2" s="52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71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61">
        <v>2020</v>
      </c>
      <c r="B19" s="14" t="s">
        <v>1</v>
      </c>
      <c r="C19" s="14">
        <f>6904.2+3152.6</f>
        <v>10056.799999999999</v>
      </c>
      <c r="D19" s="14">
        <v>0</v>
      </c>
      <c r="E19" s="14">
        <v>11</v>
      </c>
      <c r="F19" s="14">
        <f>3186.1+14432.8+63.2</f>
        <v>17682.099999999999</v>
      </c>
      <c r="G19" s="14"/>
      <c r="H19" s="14" t="s">
        <v>1</v>
      </c>
      <c r="I19" s="13" t="s">
        <v>1</v>
      </c>
      <c r="J19" s="13">
        <f>209.2+45845.1+157950.6</f>
        <v>204004.9</v>
      </c>
      <c r="K19" s="15">
        <f>5698.6+23022.5</f>
        <v>28721.1</v>
      </c>
      <c r="L19" s="14">
        <f t="shared" ref="L19" si="3">SUM(B19:K19)</f>
        <v>260475.9</v>
      </c>
    </row>
    <row r="20" spans="1:12" s="30" customFormat="1" x14ac:dyDescent="0.25">
      <c r="A20" s="61">
        <v>2021</v>
      </c>
      <c r="B20" s="14">
        <v>0</v>
      </c>
      <c r="C20" s="14">
        <v>7954.5</v>
      </c>
      <c r="D20" s="14">
        <v>0</v>
      </c>
      <c r="E20" s="14">
        <v>11</v>
      </c>
      <c r="F20" s="14">
        <v>2639.1</v>
      </c>
      <c r="G20" s="14"/>
      <c r="H20" s="14"/>
      <c r="I20" s="13" t="s">
        <v>1</v>
      </c>
      <c r="J20" s="13">
        <v>79854.2</v>
      </c>
      <c r="K20" s="15">
        <v>6113.7000000000007</v>
      </c>
      <c r="L20" s="14">
        <v>96572.5</v>
      </c>
    </row>
    <row r="21" spans="1:12" s="30" customFormat="1" x14ac:dyDescent="0.25">
      <c r="A21" s="61">
        <v>2022</v>
      </c>
      <c r="B21" s="14">
        <v>0</v>
      </c>
      <c r="C21" s="14">
        <v>16494.400000000001</v>
      </c>
      <c r="D21" s="14">
        <v>0</v>
      </c>
      <c r="E21" s="14">
        <v>11</v>
      </c>
      <c r="F21" s="14">
        <v>2639.1</v>
      </c>
      <c r="G21" s="14"/>
      <c r="H21" s="14">
        <v>0</v>
      </c>
      <c r="I21" s="13">
        <v>0</v>
      </c>
      <c r="J21" s="13">
        <v>109685.5</v>
      </c>
      <c r="K21" s="15">
        <v>16895.2</v>
      </c>
      <c r="L21" s="14">
        <v>145725.20000000001</v>
      </c>
    </row>
    <row r="22" spans="1:12" s="30" customFormat="1" x14ac:dyDescent="0.25">
      <c r="A22" s="61">
        <v>2023</v>
      </c>
      <c r="B22" s="14">
        <v>0</v>
      </c>
      <c r="C22" s="14">
        <v>28194.400000000001</v>
      </c>
      <c r="D22" s="14">
        <v>0</v>
      </c>
      <c r="E22" s="14">
        <v>11</v>
      </c>
      <c r="F22" s="14">
        <v>2639.1</v>
      </c>
      <c r="G22" s="14"/>
      <c r="H22" s="14">
        <v>0</v>
      </c>
      <c r="I22" s="14">
        <v>0</v>
      </c>
      <c r="J22" s="13">
        <v>136408.1</v>
      </c>
      <c r="K22" s="13">
        <v>21726.1</v>
      </c>
      <c r="L22" s="15">
        <v>188978.7</v>
      </c>
    </row>
    <row r="23" spans="1:12" s="30" customFormat="1" x14ac:dyDescent="0.25">
      <c r="A23" s="73" t="s">
        <v>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5" spans="1:12" s="30" customFormat="1" x14ac:dyDescent="0.25"/>
  </sheetData>
  <mergeCells count="2">
    <mergeCell ref="A4:K4"/>
    <mergeCell ref="A23:L2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2015-01-02T06:10:35Z</cp:lastPrinted>
  <dcterms:created xsi:type="dcterms:W3CDTF">2000-09-13T06:00:01Z</dcterms:created>
  <dcterms:modified xsi:type="dcterms:W3CDTF">2024-04-02T09:37:42Z</dcterms:modified>
</cp:coreProperties>
</file>