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ETD-Monnaie_Credit\TABLEAUX BULLETINS MENSUELS ET TABLEAUX SITES\tableaux site\tableaux site en Français\Monnaie_Crédit en Français 2026\Tableaux site en français-JANVIER-2026\"/>
    </mc:Choice>
  </mc:AlternateContent>
  <bookViews>
    <workbookView xWindow="0" yWindow="0" windowWidth="12090" windowHeight="7860" activeTab="1"/>
  </bookViews>
  <sheets>
    <sheet name="Table de Matière" sheetId="7" r:id="rId1"/>
    <sheet name="Mensuelle" sheetId="4" r:id="rId2"/>
    <sheet name="Trimestrielle" sheetId="5" r:id="rId3"/>
    <sheet name="Annuelle" sheetId="6" r:id="rId4"/>
  </sheets>
  <calcPr calcId="162913"/>
</workbook>
</file>

<file path=xl/calcChain.xml><?xml version="1.0" encoding="utf-8"?>
<calcChain xmlns="http://schemas.openxmlformats.org/spreadsheetml/2006/main">
  <c r="G210" i="4" l="1"/>
  <c r="I210" i="4" s="1"/>
  <c r="O210" i="4"/>
  <c r="O211" i="4"/>
  <c r="P210" i="4" l="1"/>
  <c r="G8" i="5" l="1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D8" i="4"/>
  <c r="D72" i="5" l="1"/>
  <c r="I72" i="5" s="1"/>
  <c r="P72" i="5" s="1"/>
  <c r="D73" i="5"/>
  <c r="I73" i="5" s="1"/>
  <c r="P73" i="5" s="1"/>
  <c r="D74" i="5"/>
  <c r="I74" i="5" s="1"/>
  <c r="P74" i="5" s="1"/>
  <c r="D75" i="5"/>
  <c r="I75" i="5" s="1"/>
  <c r="P75" i="5" s="1"/>
  <c r="O72" i="5"/>
  <c r="O73" i="5"/>
  <c r="O74" i="5"/>
  <c r="O75" i="5"/>
  <c r="O60" i="5" l="1"/>
  <c r="O61" i="5"/>
  <c r="O62" i="5"/>
  <c r="O63" i="5"/>
  <c r="O64" i="5"/>
  <c r="O65" i="5"/>
  <c r="O66" i="5"/>
  <c r="O67" i="5"/>
  <c r="O68" i="5"/>
  <c r="O69" i="5"/>
  <c r="O70" i="5"/>
  <c r="O71" i="5"/>
  <c r="I60" i="5"/>
  <c r="P60" i="5" s="1"/>
  <c r="I61" i="5"/>
  <c r="P61" i="5" s="1"/>
  <c r="I62" i="5"/>
  <c r="P62" i="5" s="1"/>
  <c r="I63" i="5"/>
  <c r="P63" i="5" s="1"/>
  <c r="I64" i="5"/>
  <c r="P64" i="5" s="1"/>
  <c r="I65" i="5"/>
  <c r="P65" i="5" s="1"/>
  <c r="I66" i="5"/>
  <c r="P66" i="5" s="1"/>
  <c r="I67" i="5"/>
  <c r="P67" i="5" s="1"/>
  <c r="I68" i="5"/>
  <c r="P68" i="5" s="1"/>
  <c r="I69" i="5"/>
  <c r="P69" i="5" s="1"/>
  <c r="I70" i="5"/>
  <c r="P70" i="5" s="1"/>
  <c r="I71" i="5"/>
  <c r="P71" i="5" s="1"/>
  <c r="D69" i="5"/>
  <c r="D70" i="5"/>
  <c r="D71" i="5"/>
  <c r="D65" i="5"/>
  <c r="D66" i="5"/>
  <c r="D67" i="5"/>
  <c r="D68" i="5"/>
  <c r="D64" i="5"/>
  <c r="D63" i="5"/>
  <c r="D62" i="5"/>
  <c r="D61" i="5"/>
  <c r="D60" i="5"/>
  <c r="D22" i="6" l="1"/>
  <c r="G22" i="6" s="1"/>
  <c r="I22" i="6" s="1"/>
  <c r="P22" i="6" s="1"/>
  <c r="D23" i="6"/>
  <c r="G23" i="6" s="1"/>
  <c r="I23" i="6" s="1"/>
  <c r="D24" i="6"/>
  <c r="G24" i="6" s="1"/>
  <c r="I24" i="6" s="1"/>
  <c r="G19" i="6"/>
  <c r="I19" i="6" s="1"/>
  <c r="P19" i="6" s="1"/>
  <c r="G20" i="6"/>
  <c r="I20" i="6" s="1"/>
  <c r="P20" i="6" s="1"/>
  <c r="G21" i="6"/>
  <c r="I21" i="6" s="1"/>
  <c r="P21" i="6" s="1"/>
  <c r="O10" i="6"/>
  <c r="O11" i="6"/>
  <c r="P11" i="6" s="1"/>
  <c r="O12" i="6"/>
  <c r="P12" i="6" s="1"/>
  <c r="O13" i="6"/>
  <c r="P13" i="6" s="1"/>
  <c r="O14" i="6"/>
  <c r="O15" i="6"/>
  <c r="O16" i="6"/>
  <c r="O17" i="6"/>
  <c r="O18" i="6"/>
  <c r="O19" i="6"/>
  <c r="O20" i="6"/>
  <c r="O21" i="6"/>
  <c r="O22" i="6"/>
  <c r="O23" i="6"/>
  <c r="O24" i="6"/>
  <c r="P10" i="6"/>
  <c r="P14" i="6"/>
  <c r="P15" i="6"/>
  <c r="P16" i="6"/>
  <c r="P17" i="6"/>
  <c r="P18" i="6"/>
  <c r="P24" i="6" l="1"/>
  <c r="P23" i="6"/>
  <c r="O193" i="4"/>
  <c r="O194" i="4"/>
  <c r="O195" i="4"/>
  <c r="O196" i="4"/>
  <c r="O197" i="4"/>
  <c r="P197" i="4"/>
  <c r="O198" i="4"/>
  <c r="P198" i="4" s="1"/>
  <c r="O199" i="4"/>
  <c r="P199" i="4"/>
  <c r="O200" i="4"/>
  <c r="O201" i="4"/>
  <c r="O202" i="4"/>
  <c r="O203" i="4"/>
  <c r="P203" i="4"/>
  <c r="O204" i="4"/>
  <c r="P204" i="4"/>
  <c r="O205" i="4"/>
  <c r="P205" i="4"/>
  <c r="O206" i="4"/>
  <c r="O207" i="4"/>
  <c r="O208" i="4"/>
  <c r="O209" i="4"/>
  <c r="I193" i="4"/>
  <c r="P193" i="4" s="1"/>
  <c r="I194" i="4"/>
  <c r="P194" i="4" s="1"/>
  <c r="I195" i="4"/>
  <c r="P195" i="4" s="1"/>
  <c r="I196" i="4"/>
  <c r="P196" i="4" s="1"/>
  <c r="I197" i="4"/>
  <c r="I198" i="4"/>
  <c r="I199" i="4"/>
  <c r="I200" i="4"/>
  <c r="P200" i="4" s="1"/>
  <c r="I201" i="4"/>
  <c r="P201" i="4" s="1"/>
  <c r="I202" i="4"/>
  <c r="P202" i="4" s="1"/>
  <c r="I203" i="4"/>
  <c r="I204" i="4"/>
  <c r="I205" i="4"/>
  <c r="I206" i="4"/>
  <c r="P206" i="4" s="1"/>
  <c r="I207" i="4"/>
  <c r="P207" i="4" s="1"/>
  <c r="I208" i="4"/>
  <c r="P208" i="4" s="1"/>
  <c r="I209" i="4"/>
  <c r="P209" i="4" s="1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G211" i="4" s="1"/>
  <c r="I211" i="4" s="1"/>
  <c r="P211" i="4" s="1"/>
  <c r="D21" i="6" l="1"/>
  <c r="O192" i="4" l="1"/>
  <c r="D192" i="4"/>
  <c r="I192" i="4" s="1"/>
  <c r="P192" i="4" s="1"/>
  <c r="O191" i="4"/>
  <c r="D191" i="4"/>
  <c r="I191" i="4" s="1"/>
  <c r="P191" i="4" s="1"/>
  <c r="O190" i="4"/>
  <c r="D190" i="4"/>
  <c r="I190" i="4" s="1"/>
  <c r="O189" i="4"/>
  <c r="D189" i="4"/>
  <c r="I189" i="4" s="1"/>
  <c r="O188" i="4"/>
  <c r="D188" i="4"/>
  <c r="I188" i="4" s="1"/>
  <c r="P188" i="4" s="1"/>
  <c r="O187" i="4"/>
  <c r="D187" i="4"/>
  <c r="I187" i="4" s="1"/>
  <c r="P187" i="4" s="1"/>
  <c r="O186" i="4"/>
  <c r="D186" i="4"/>
  <c r="I186" i="4" s="1"/>
  <c r="O185" i="4"/>
  <c r="D185" i="4"/>
  <c r="I185" i="4" s="1"/>
  <c r="P185" i="4" s="1"/>
  <c r="N184" i="4"/>
  <c r="O184" i="4" s="1"/>
  <c r="D184" i="4"/>
  <c r="I184" i="4" s="1"/>
  <c r="P184" i="4" s="1"/>
  <c r="N183" i="4"/>
  <c r="O183" i="4" s="1"/>
  <c r="D183" i="4"/>
  <c r="I183" i="4" s="1"/>
  <c r="P189" i="4" l="1"/>
  <c r="P186" i="4"/>
  <c r="P190" i="4"/>
  <c r="P183" i="4"/>
  <c r="D164" i="4" l="1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I164" i="4"/>
  <c r="I165" i="4"/>
  <c r="I166" i="4"/>
  <c r="I167" i="4"/>
  <c r="P167" i="4" s="1"/>
  <c r="I168" i="4"/>
  <c r="P168" i="4" s="1"/>
  <c r="I169" i="4"/>
  <c r="I170" i="4"/>
  <c r="I171" i="4"/>
  <c r="I172" i="4"/>
  <c r="I173" i="4"/>
  <c r="I174" i="4"/>
  <c r="P174" i="4" s="1"/>
  <c r="I175" i="4"/>
  <c r="P175" i="4" s="1"/>
  <c r="I176" i="4"/>
  <c r="I177" i="4"/>
  <c r="I178" i="4"/>
  <c r="I179" i="4"/>
  <c r="I180" i="4"/>
  <c r="I181" i="4"/>
  <c r="I182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P179" i="4" l="1"/>
  <c r="P164" i="4"/>
  <c r="P182" i="4"/>
  <c r="P180" i="4"/>
  <c r="P173" i="4"/>
  <c r="P172" i="4"/>
  <c r="P176" i="4"/>
  <c r="P171" i="4"/>
  <c r="P170" i="4"/>
  <c r="P181" i="4"/>
  <c r="P169" i="4"/>
  <c r="P178" i="4"/>
  <c r="P166" i="4"/>
  <c r="P177" i="4"/>
  <c r="P165" i="4"/>
  <c r="N20" i="6" l="1"/>
  <c r="D20" i="6"/>
  <c r="N59" i="5"/>
  <c r="O59" i="5" s="1"/>
  <c r="D59" i="5"/>
  <c r="I59" i="5" s="1"/>
  <c r="P59" i="5" s="1"/>
  <c r="N163" i="4"/>
  <c r="O163" i="4" s="1"/>
  <c r="D163" i="4"/>
  <c r="I163" i="4" s="1"/>
  <c r="P163" i="4" l="1"/>
  <c r="N58" i="5"/>
  <c r="O58" i="5" s="1"/>
  <c r="D58" i="5"/>
  <c r="I58" i="5" s="1"/>
  <c r="P58" i="5" s="1"/>
  <c r="N162" i="4"/>
  <c r="O162" i="4" s="1"/>
  <c r="D162" i="4"/>
  <c r="I162" i="4" s="1"/>
  <c r="N161" i="4"/>
  <c r="O161" i="4" s="1"/>
  <c r="D161" i="4"/>
  <c r="I161" i="4" s="1"/>
  <c r="N160" i="4"/>
  <c r="O160" i="4" s="1"/>
  <c r="D160" i="4"/>
  <c r="I160" i="4" s="1"/>
  <c r="N159" i="4"/>
  <c r="O159" i="4" s="1"/>
  <c r="D159" i="4"/>
  <c r="I159" i="4" s="1"/>
  <c r="N158" i="4"/>
  <c r="O158" i="4" s="1"/>
  <c r="D158" i="4"/>
  <c r="I158" i="4" s="1"/>
  <c r="P160" i="4" l="1"/>
  <c r="P162" i="4"/>
  <c r="P159" i="4"/>
  <c r="P158" i="4"/>
  <c r="P161" i="4"/>
  <c r="N19" i="6" l="1"/>
  <c r="D19" i="6"/>
  <c r="N57" i="5"/>
  <c r="O57" i="5" s="1"/>
  <c r="D57" i="5"/>
  <c r="I57" i="5" s="1"/>
  <c r="P57" i="5" s="1"/>
  <c r="N56" i="5"/>
  <c r="O56" i="5" s="1"/>
  <c r="D56" i="5"/>
  <c r="I56" i="5" s="1"/>
  <c r="P56" i="5" s="1"/>
  <c r="N55" i="5"/>
  <c r="O55" i="5" s="1"/>
  <c r="D55" i="5"/>
  <c r="I55" i="5" s="1"/>
  <c r="P55" i="5" s="1"/>
  <c r="N54" i="5"/>
  <c r="O54" i="5" s="1"/>
  <c r="D54" i="5"/>
  <c r="I54" i="5" s="1"/>
  <c r="N157" i="4"/>
  <c r="O157" i="4" s="1"/>
  <c r="D157" i="4"/>
  <c r="I157" i="4" s="1"/>
  <c r="N156" i="4"/>
  <c r="O156" i="4" s="1"/>
  <c r="D156" i="4"/>
  <c r="I156" i="4" s="1"/>
  <c r="N155" i="4"/>
  <c r="O155" i="4" s="1"/>
  <c r="D155" i="4"/>
  <c r="I155" i="4" s="1"/>
  <c r="N154" i="4"/>
  <c r="O154" i="4" s="1"/>
  <c r="D154" i="4"/>
  <c r="I154" i="4" s="1"/>
  <c r="N153" i="4"/>
  <c r="O153" i="4" s="1"/>
  <c r="D153" i="4"/>
  <c r="I153" i="4" s="1"/>
  <c r="N152" i="4"/>
  <c r="O152" i="4" s="1"/>
  <c r="D152" i="4"/>
  <c r="I152" i="4" s="1"/>
  <c r="N151" i="4"/>
  <c r="O151" i="4" s="1"/>
  <c r="D151" i="4"/>
  <c r="I151" i="4" s="1"/>
  <c r="O150" i="4"/>
  <c r="D150" i="4"/>
  <c r="I150" i="4" s="1"/>
  <c r="O149" i="4"/>
  <c r="D149" i="4"/>
  <c r="I149" i="4" s="1"/>
  <c r="N148" i="4"/>
  <c r="O148" i="4" s="1"/>
  <c r="D148" i="4"/>
  <c r="I148" i="4" s="1"/>
  <c r="O147" i="4"/>
  <c r="D147" i="4"/>
  <c r="I147" i="4" s="1"/>
  <c r="P147" i="4" s="1"/>
  <c r="O146" i="4"/>
  <c r="D146" i="4"/>
  <c r="I146" i="4" s="1"/>
  <c r="P151" i="4" l="1"/>
  <c r="P148" i="4"/>
  <c r="P54" i="5"/>
  <c r="P152" i="4"/>
  <c r="P149" i="4"/>
  <c r="P154" i="4"/>
  <c r="P153" i="4"/>
  <c r="P156" i="4"/>
  <c r="P157" i="4"/>
  <c r="P146" i="4"/>
  <c r="P150" i="4"/>
  <c r="P155" i="4"/>
  <c r="O53" i="5" l="1"/>
  <c r="D53" i="5"/>
  <c r="I53" i="5" s="1"/>
  <c r="O52" i="5"/>
  <c r="D52" i="5"/>
  <c r="I52" i="5" s="1"/>
  <c r="P52" i="5" l="1"/>
  <c r="P53" i="5"/>
  <c r="O145" i="4" l="1"/>
  <c r="D145" i="4"/>
  <c r="I145" i="4" s="1"/>
  <c r="O144" i="4"/>
  <c r="D144" i="4"/>
  <c r="I144" i="4" s="1"/>
  <c r="O143" i="4"/>
  <c r="D143" i="4"/>
  <c r="I143" i="4" s="1"/>
  <c r="O142" i="4"/>
  <c r="D142" i="4"/>
  <c r="I142" i="4" s="1"/>
  <c r="O141" i="4"/>
  <c r="D141" i="4"/>
  <c r="I141" i="4" s="1"/>
  <c r="O140" i="4"/>
  <c r="D140" i="4"/>
  <c r="I140" i="4" s="1"/>
  <c r="P143" i="4" l="1"/>
  <c r="P140" i="4"/>
  <c r="P144" i="4"/>
  <c r="P142" i="4"/>
  <c r="P141" i="4"/>
  <c r="P145" i="4"/>
  <c r="D48" i="5" l="1"/>
  <c r="I48" i="5" s="1"/>
  <c r="O48" i="5"/>
  <c r="O51" i="5"/>
  <c r="D51" i="5"/>
  <c r="I51" i="5" s="1"/>
  <c r="O50" i="5"/>
  <c r="D50" i="5"/>
  <c r="I50" i="5" s="1"/>
  <c r="O49" i="5"/>
  <c r="D49" i="5"/>
  <c r="I49" i="5" s="1"/>
  <c r="D128" i="4"/>
  <c r="I128" i="4" s="1"/>
  <c r="D129" i="4"/>
  <c r="I129" i="4" s="1"/>
  <c r="D130" i="4"/>
  <c r="I130" i="4" s="1"/>
  <c r="D131" i="4"/>
  <c r="I131" i="4" s="1"/>
  <c r="D132" i="4"/>
  <c r="I132" i="4" s="1"/>
  <c r="D133" i="4"/>
  <c r="I133" i="4" s="1"/>
  <c r="D134" i="4"/>
  <c r="I134" i="4" s="1"/>
  <c r="D135" i="4"/>
  <c r="I135" i="4" s="1"/>
  <c r="D136" i="4"/>
  <c r="I136" i="4" s="1"/>
  <c r="D137" i="4"/>
  <c r="I137" i="4" s="1"/>
  <c r="D138" i="4"/>
  <c r="I138" i="4" s="1"/>
  <c r="D139" i="4"/>
  <c r="I139" i="4" s="1"/>
  <c r="O128" i="4"/>
  <c r="O129" i="4"/>
  <c r="O130" i="4"/>
  <c r="O131" i="4"/>
  <c r="O132" i="4"/>
  <c r="O133" i="4"/>
  <c r="O134" i="4"/>
  <c r="O135" i="4"/>
  <c r="O136" i="4"/>
  <c r="O137" i="4"/>
  <c r="O138" i="4"/>
  <c r="O139" i="4"/>
  <c r="P49" i="5" l="1"/>
  <c r="P50" i="5"/>
  <c r="P48" i="5"/>
  <c r="P51" i="5"/>
  <c r="P139" i="4"/>
  <c r="P138" i="4"/>
  <c r="P134" i="4"/>
  <c r="P135" i="4"/>
  <c r="P130" i="4"/>
  <c r="P131" i="4"/>
  <c r="P133" i="4"/>
  <c r="P137" i="4"/>
  <c r="P129" i="4"/>
  <c r="P136" i="4"/>
  <c r="P128" i="4"/>
  <c r="P132" i="4"/>
  <c r="D18" i="6" l="1"/>
  <c r="G18" i="6" s="1"/>
  <c r="I18" i="6" s="1"/>
  <c r="D17" i="6"/>
  <c r="G17" i="6" s="1"/>
  <c r="I17" i="6" s="1"/>
  <c r="O47" i="5"/>
  <c r="D47" i="5"/>
  <c r="I47" i="5" s="1"/>
  <c r="P47" i="5" l="1"/>
  <c r="O127" i="4" l="1"/>
  <c r="D127" i="4"/>
  <c r="I127" i="4" s="1"/>
  <c r="P127" i="4" l="1"/>
  <c r="D16" i="6" l="1"/>
  <c r="G16" i="6" s="1"/>
  <c r="I16" i="6" s="1"/>
  <c r="D15" i="6"/>
  <c r="G15" i="6" s="1"/>
  <c r="I15" i="6" s="1"/>
  <c r="D14" i="6"/>
  <c r="G14" i="6" s="1"/>
  <c r="I14" i="6" s="1"/>
  <c r="D13" i="6"/>
  <c r="G13" i="6" s="1"/>
  <c r="I13" i="6" s="1"/>
  <c r="D12" i="6"/>
  <c r="G12" i="6" s="1"/>
  <c r="I12" i="6" s="1"/>
  <c r="D11" i="6"/>
  <c r="G11" i="6" s="1"/>
  <c r="I11" i="6" s="1"/>
  <c r="D10" i="6"/>
  <c r="G10" i="6" s="1"/>
  <c r="I10" i="6" s="1"/>
  <c r="O9" i="6"/>
  <c r="D9" i="6"/>
  <c r="G9" i="6" s="1"/>
  <c r="I9" i="6" s="1"/>
  <c r="O8" i="6"/>
  <c r="D8" i="6"/>
  <c r="G8" i="6" s="1"/>
  <c r="I8" i="6" s="1"/>
  <c r="P9" i="6" l="1"/>
  <c r="P8" i="6"/>
  <c r="O46" i="5"/>
  <c r="D46" i="5"/>
  <c r="I46" i="5" s="1"/>
  <c r="O45" i="5"/>
  <c r="D45" i="5"/>
  <c r="I45" i="5" s="1"/>
  <c r="O44" i="5"/>
  <c r="D44" i="5"/>
  <c r="I44" i="5" s="1"/>
  <c r="O43" i="5"/>
  <c r="D43" i="5"/>
  <c r="I43" i="5" s="1"/>
  <c r="O42" i="5"/>
  <c r="D42" i="5"/>
  <c r="I42" i="5" s="1"/>
  <c r="O41" i="5"/>
  <c r="D41" i="5"/>
  <c r="I41" i="5" s="1"/>
  <c r="O40" i="5"/>
  <c r="D40" i="5"/>
  <c r="I40" i="5" s="1"/>
  <c r="O39" i="5"/>
  <c r="D39" i="5"/>
  <c r="I39" i="5" s="1"/>
  <c r="O38" i="5"/>
  <c r="D38" i="5"/>
  <c r="I38" i="5" s="1"/>
  <c r="O37" i="5"/>
  <c r="D37" i="5"/>
  <c r="I37" i="5" s="1"/>
  <c r="O36" i="5"/>
  <c r="D36" i="5"/>
  <c r="I36" i="5" s="1"/>
  <c r="O35" i="5"/>
  <c r="D35" i="5"/>
  <c r="I35" i="5" s="1"/>
  <c r="O34" i="5"/>
  <c r="D34" i="5"/>
  <c r="I34" i="5" s="1"/>
  <c r="O33" i="5"/>
  <c r="D33" i="5"/>
  <c r="I33" i="5" s="1"/>
  <c r="O32" i="5"/>
  <c r="D32" i="5"/>
  <c r="I32" i="5" s="1"/>
  <c r="O31" i="5"/>
  <c r="D31" i="5"/>
  <c r="I31" i="5" s="1"/>
  <c r="O30" i="5"/>
  <c r="D30" i="5"/>
  <c r="I30" i="5" s="1"/>
  <c r="O29" i="5"/>
  <c r="D29" i="5"/>
  <c r="I29" i="5" s="1"/>
  <c r="O28" i="5"/>
  <c r="D28" i="5"/>
  <c r="I28" i="5" s="1"/>
  <c r="O27" i="5"/>
  <c r="D27" i="5"/>
  <c r="I27" i="5" s="1"/>
  <c r="O26" i="5"/>
  <c r="D26" i="5"/>
  <c r="I26" i="5" s="1"/>
  <c r="O25" i="5"/>
  <c r="D25" i="5"/>
  <c r="I25" i="5" s="1"/>
  <c r="O24" i="5"/>
  <c r="D24" i="5"/>
  <c r="I24" i="5" s="1"/>
  <c r="O23" i="5"/>
  <c r="D23" i="5"/>
  <c r="I23" i="5" s="1"/>
  <c r="O22" i="5"/>
  <c r="D22" i="5"/>
  <c r="I22" i="5" s="1"/>
  <c r="O21" i="5"/>
  <c r="D21" i="5"/>
  <c r="I21" i="5" s="1"/>
  <c r="O20" i="5"/>
  <c r="D20" i="5"/>
  <c r="I20" i="5" s="1"/>
  <c r="O19" i="5"/>
  <c r="D19" i="5"/>
  <c r="I19" i="5" s="1"/>
  <c r="P40" i="5" l="1"/>
  <c r="P24" i="5"/>
  <c r="P39" i="5"/>
  <c r="P30" i="5"/>
  <c r="P34" i="5"/>
  <c r="P37" i="5"/>
  <c r="P32" i="5"/>
  <c r="P29" i="5"/>
  <c r="P33" i="5"/>
  <c r="P21" i="5"/>
  <c r="P23" i="5"/>
  <c r="P38" i="5"/>
  <c r="P46" i="5"/>
  <c r="P36" i="5"/>
  <c r="P20" i="5"/>
  <c r="P22" i="5"/>
  <c r="P28" i="5"/>
  <c r="P44" i="5"/>
  <c r="P35" i="5"/>
  <c r="P31" i="5"/>
  <c r="P45" i="5"/>
  <c r="P27" i="5"/>
  <c r="P43" i="5"/>
  <c r="P19" i="5"/>
  <c r="P25" i="5"/>
  <c r="P26" i="5"/>
  <c r="P41" i="5"/>
  <c r="P42" i="5"/>
  <c r="O18" i="5" l="1"/>
  <c r="D18" i="5"/>
  <c r="I18" i="5" s="1"/>
  <c r="O17" i="5"/>
  <c r="D17" i="5"/>
  <c r="I17" i="5" s="1"/>
  <c r="O16" i="5"/>
  <c r="D16" i="5"/>
  <c r="I16" i="5" s="1"/>
  <c r="O15" i="5"/>
  <c r="D15" i="5"/>
  <c r="I15" i="5" s="1"/>
  <c r="O14" i="5"/>
  <c r="D14" i="5"/>
  <c r="I14" i="5" s="1"/>
  <c r="O13" i="5"/>
  <c r="D13" i="5"/>
  <c r="I13" i="5" s="1"/>
  <c r="O12" i="5"/>
  <c r="D12" i="5"/>
  <c r="I12" i="5" s="1"/>
  <c r="O11" i="5"/>
  <c r="D11" i="5"/>
  <c r="I11" i="5" s="1"/>
  <c r="O10" i="5"/>
  <c r="D10" i="5"/>
  <c r="I10" i="5" s="1"/>
  <c r="O9" i="5"/>
  <c r="D9" i="5"/>
  <c r="I9" i="5" s="1"/>
  <c r="O8" i="5"/>
  <c r="D8" i="5"/>
  <c r="I8" i="5" s="1"/>
  <c r="O126" i="4"/>
  <c r="D126" i="4"/>
  <c r="I126" i="4" s="1"/>
  <c r="O125" i="4"/>
  <c r="D125" i="4"/>
  <c r="I125" i="4" s="1"/>
  <c r="O124" i="4"/>
  <c r="D124" i="4"/>
  <c r="I124" i="4" s="1"/>
  <c r="O123" i="4"/>
  <c r="D123" i="4"/>
  <c r="I123" i="4" s="1"/>
  <c r="O122" i="4"/>
  <c r="D122" i="4"/>
  <c r="I122" i="4" s="1"/>
  <c r="O121" i="4"/>
  <c r="D121" i="4"/>
  <c r="I121" i="4" s="1"/>
  <c r="O120" i="4"/>
  <c r="D120" i="4"/>
  <c r="I120" i="4" s="1"/>
  <c r="O119" i="4"/>
  <c r="D119" i="4"/>
  <c r="I119" i="4" s="1"/>
  <c r="O118" i="4"/>
  <c r="D118" i="4"/>
  <c r="I118" i="4" s="1"/>
  <c r="O117" i="4"/>
  <c r="D117" i="4"/>
  <c r="I117" i="4" s="1"/>
  <c r="O116" i="4"/>
  <c r="D116" i="4"/>
  <c r="I116" i="4" s="1"/>
  <c r="O115" i="4"/>
  <c r="D115" i="4"/>
  <c r="I115" i="4" s="1"/>
  <c r="O114" i="4"/>
  <c r="D114" i="4"/>
  <c r="I114" i="4" s="1"/>
  <c r="O113" i="4"/>
  <c r="D113" i="4"/>
  <c r="I113" i="4" s="1"/>
  <c r="O112" i="4"/>
  <c r="D112" i="4"/>
  <c r="I112" i="4" s="1"/>
  <c r="O111" i="4"/>
  <c r="D111" i="4"/>
  <c r="I111" i="4" s="1"/>
  <c r="O110" i="4"/>
  <c r="D110" i="4"/>
  <c r="I110" i="4" s="1"/>
  <c r="O109" i="4"/>
  <c r="D109" i="4"/>
  <c r="I109" i="4" s="1"/>
  <c r="O108" i="4"/>
  <c r="D108" i="4"/>
  <c r="I108" i="4" s="1"/>
  <c r="O107" i="4"/>
  <c r="D107" i="4"/>
  <c r="I107" i="4" s="1"/>
  <c r="O106" i="4"/>
  <c r="D106" i="4"/>
  <c r="I106" i="4" s="1"/>
  <c r="O105" i="4"/>
  <c r="D105" i="4"/>
  <c r="I105" i="4" s="1"/>
  <c r="O104" i="4"/>
  <c r="D104" i="4"/>
  <c r="I104" i="4" s="1"/>
  <c r="O103" i="4"/>
  <c r="D103" i="4"/>
  <c r="I103" i="4" s="1"/>
  <c r="O102" i="4"/>
  <c r="D102" i="4"/>
  <c r="I102" i="4" s="1"/>
  <c r="O101" i="4"/>
  <c r="D101" i="4"/>
  <c r="I101" i="4" s="1"/>
  <c r="O100" i="4"/>
  <c r="D100" i="4"/>
  <c r="I100" i="4" s="1"/>
  <c r="O99" i="4"/>
  <c r="D99" i="4"/>
  <c r="I99" i="4" s="1"/>
  <c r="O98" i="4"/>
  <c r="D98" i="4"/>
  <c r="I98" i="4" s="1"/>
  <c r="O97" i="4"/>
  <c r="D97" i="4"/>
  <c r="I97" i="4" s="1"/>
  <c r="O96" i="4"/>
  <c r="D96" i="4"/>
  <c r="I96" i="4" s="1"/>
  <c r="O95" i="4"/>
  <c r="D95" i="4"/>
  <c r="I95" i="4" s="1"/>
  <c r="O94" i="4"/>
  <c r="D94" i="4"/>
  <c r="I94" i="4" s="1"/>
  <c r="O93" i="4"/>
  <c r="D93" i="4"/>
  <c r="I93" i="4" s="1"/>
  <c r="O92" i="4"/>
  <c r="D92" i="4"/>
  <c r="I92" i="4" s="1"/>
  <c r="O91" i="4"/>
  <c r="D91" i="4"/>
  <c r="I91" i="4" s="1"/>
  <c r="O90" i="4"/>
  <c r="D90" i="4"/>
  <c r="I90" i="4" s="1"/>
  <c r="O89" i="4"/>
  <c r="D89" i="4"/>
  <c r="I89" i="4" s="1"/>
  <c r="O88" i="4"/>
  <c r="D88" i="4"/>
  <c r="I88" i="4" s="1"/>
  <c r="O87" i="4"/>
  <c r="D87" i="4"/>
  <c r="I87" i="4" s="1"/>
  <c r="O86" i="4"/>
  <c r="D86" i="4"/>
  <c r="I86" i="4" s="1"/>
  <c r="O85" i="4"/>
  <c r="D85" i="4"/>
  <c r="I85" i="4" s="1"/>
  <c r="O84" i="4"/>
  <c r="D84" i="4"/>
  <c r="I84" i="4" s="1"/>
  <c r="O83" i="4"/>
  <c r="D83" i="4"/>
  <c r="I83" i="4" s="1"/>
  <c r="O82" i="4"/>
  <c r="D82" i="4"/>
  <c r="I82" i="4" s="1"/>
  <c r="O81" i="4"/>
  <c r="D81" i="4"/>
  <c r="I81" i="4" s="1"/>
  <c r="O80" i="4"/>
  <c r="D80" i="4"/>
  <c r="I80" i="4" s="1"/>
  <c r="O79" i="4"/>
  <c r="D79" i="4"/>
  <c r="I79" i="4" s="1"/>
  <c r="O78" i="4"/>
  <c r="D78" i="4"/>
  <c r="I78" i="4" s="1"/>
  <c r="O77" i="4"/>
  <c r="D77" i="4"/>
  <c r="I77" i="4" s="1"/>
  <c r="O76" i="4"/>
  <c r="D76" i="4"/>
  <c r="I76" i="4" s="1"/>
  <c r="O75" i="4"/>
  <c r="D75" i="4"/>
  <c r="I75" i="4" s="1"/>
  <c r="O74" i="4"/>
  <c r="D74" i="4"/>
  <c r="I74" i="4" s="1"/>
  <c r="O73" i="4"/>
  <c r="D73" i="4"/>
  <c r="I73" i="4" s="1"/>
  <c r="O72" i="4"/>
  <c r="D72" i="4"/>
  <c r="I72" i="4" s="1"/>
  <c r="O71" i="4"/>
  <c r="D71" i="4"/>
  <c r="I71" i="4" s="1"/>
  <c r="O70" i="4"/>
  <c r="D70" i="4"/>
  <c r="I70" i="4" s="1"/>
  <c r="O69" i="4"/>
  <c r="D69" i="4"/>
  <c r="I69" i="4" s="1"/>
  <c r="O68" i="4"/>
  <c r="D68" i="4"/>
  <c r="I68" i="4" s="1"/>
  <c r="O67" i="4"/>
  <c r="D67" i="4"/>
  <c r="I67" i="4" s="1"/>
  <c r="O66" i="4"/>
  <c r="D66" i="4"/>
  <c r="I66" i="4" s="1"/>
  <c r="O65" i="4"/>
  <c r="D65" i="4"/>
  <c r="I65" i="4" s="1"/>
  <c r="O64" i="4"/>
  <c r="D64" i="4"/>
  <c r="I64" i="4" s="1"/>
  <c r="O63" i="4"/>
  <c r="D63" i="4"/>
  <c r="I63" i="4" s="1"/>
  <c r="O62" i="4"/>
  <c r="D62" i="4"/>
  <c r="I62" i="4" s="1"/>
  <c r="O61" i="4"/>
  <c r="D61" i="4"/>
  <c r="I61" i="4" s="1"/>
  <c r="O60" i="4"/>
  <c r="D60" i="4"/>
  <c r="I60" i="4" s="1"/>
  <c r="O59" i="4"/>
  <c r="D59" i="4"/>
  <c r="I59" i="4" s="1"/>
  <c r="O58" i="4"/>
  <c r="D58" i="4"/>
  <c r="I58" i="4" s="1"/>
  <c r="O57" i="4"/>
  <c r="D57" i="4"/>
  <c r="I57" i="4" s="1"/>
  <c r="O56" i="4"/>
  <c r="D56" i="4"/>
  <c r="I56" i="4" s="1"/>
  <c r="O55" i="4"/>
  <c r="D55" i="4"/>
  <c r="I55" i="4" s="1"/>
  <c r="O54" i="4"/>
  <c r="D54" i="4"/>
  <c r="I54" i="4" s="1"/>
  <c r="O53" i="4"/>
  <c r="D53" i="4"/>
  <c r="I53" i="4" s="1"/>
  <c r="O52" i="4"/>
  <c r="D52" i="4"/>
  <c r="I52" i="4" s="1"/>
  <c r="O51" i="4"/>
  <c r="D51" i="4"/>
  <c r="I51" i="4" s="1"/>
  <c r="O50" i="4"/>
  <c r="D50" i="4"/>
  <c r="I50" i="4" s="1"/>
  <c r="O49" i="4"/>
  <c r="D49" i="4"/>
  <c r="I49" i="4" s="1"/>
  <c r="O48" i="4"/>
  <c r="D48" i="4"/>
  <c r="I48" i="4" s="1"/>
  <c r="O47" i="4"/>
  <c r="D47" i="4"/>
  <c r="I47" i="4" s="1"/>
  <c r="O46" i="4"/>
  <c r="D46" i="4"/>
  <c r="I46" i="4" s="1"/>
  <c r="O45" i="4"/>
  <c r="D45" i="4"/>
  <c r="I45" i="4" s="1"/>
  <c r="O44" i="4"/>
  <c r="D44" i="4"/>
  <c r="I44" i="4" s="1"/>
  <c r="O43" i="4"/>
  <c r="D43" i="4"/>
  <c r="I43" i="4" s="1"/>
  <c r="O42" i="4"/>
  <c r="D42" i="4"/>
  <c r="I42" i="4" s="1"/>
  <c r="O41" i="4"/>
  <c r="D41" i="4"/>
  <c r="I41" i="4" s="1"/>
  <c r="O40" i="4"/>
  <c r="D40" i="4"/>
  <c r="I40" i="4" s="1"/>
  <c r="O39" i="4"/>
  <c r="D39" i="4"/>
  <c r="I39" i="4" s="1"/>
  <c r="O38" i="4"/>
  <c r="D38" i="4"/>
  <c r="I38" i="4" s="1"/>
  <c r="O37" i="4"/>
  <c r="D37" i="4"/>
  <c r="I37" i="4" s="1"/>
  <c r="O36" i="4"/>
  <c r="D36" i="4"/>
  <c r="I36" i="4" s="1"/>
  <c r="O35" i="4"/>
  <c r="D35" i="4"/>
  <c r="I35" i="4" s="1"/>
  <c r="O34" i="4"/>
  <c r="D34" i="4"/>
  <c r="I34" i="4" s="1"/>
  <c r="O33" i="4"/>
  <c r="D33" i="4"/>
  <c r="I33" i="4" s="1"/>
  <c r="O32" i="4"/>
  <c r="D32" i="4"/>
  <c r="I32" i="4" s="1"/>
  <c r="O31" i="4"/>
  <c r="D31" i="4"/>
  <c r="I31" i="4" s="1"/>
  <c r="O30" i="4"/>
  <c r="D30" i="4"/>
  <c r="I30" i="4" s="1"/>
  <c r="O29" i="4"/>
  <c r="D29" i="4"/>
  <c r="I29" i="4" s="1"/>
  <c r="O28" i="4"/>
  <c r="D28" i="4"/>
  <c r="I28" i="4" s="1"/>
  <c r="O27" i="4"/>
  <c r="D27" i="4"/>
  <c r="I27" i="4" s="1"/>
  <c r="O26" i="4"/>
  <c r="D26" i="4"/>
  <c r="I26" i="4" s="1"/>
  <c r="O25" i="4"/>
  <c r="D25" i="4"/>
  <c r="I25" i="4" s="1"/>
  <c r="O24" i="4"/>
  <c r="D24" i="4"/>
  <c r="I24" i="4" s="1"/>
  <c r="O23" i="4"/>
  <c r="D23" i="4"/>
  <c r="I23" i="4" s="1"/>
  <c r="O22" i="4"/>
  <c r="D22" i="4"/>
  <c r="I22" i="4" s="1"/>
  <c r="O21" i="4"/>
  <c r="D21" i="4"/>
  <c r="I21" i="4" s="1"/>
  <c r="O20" i="4"/>
  <c r="D20" i="4"/>
  <c r="I20" i="4" s="1"/>
  <c r="O19" i="4"/>
  <c r="D19" i="4"/>
  <c r="I19" i="4" s="1"/>
  <c r="O18" i="4"/>
  <c r="D18" i="4"/>
  <c r="I18" i="4" s="1"/>
  <c r="O17" i="4"/>
  <c r="D17" i="4"/>
  <c r="I17" i="4" s="1"/>
  <c r="O16" i="4"/>
  <c r="D16" i="4"/>
  <c r="I16" i="4" s="1"/>
  <c r="O15" i="4"/>
  <c r="D15" i="4"/>
  <c r="I15" i="4" s="1"/>
  <c r="O14" i="4"/>
  <c r="D14" i="4"/>
  <c r="I14" i="4" s="1"/>
  <c r="O13" i="4"/>
  <c r="D13" i="4"/>
  <c r="I13" i="4" s="1"/>
  <c r="O12" i="4"/>
  <c r="D12" i="4"/>
  <c r="I12" i="4" s="1"/>
  <c r="O11" i="4"/>
  <c r="D11" i="4"/>
  <c r="I11" i="4" s="1"/>
  <c r="O10" i="4"/>
  <c r="D10" i="4"/>
  <c r="I10" i="4" s="1"/>
  <c r="O9" i="4"/>
  <c r="D9" i="4"/>
  <c r="I9" i="4" s="1"/>
  <c r="O8" i="4"/>
  <c r="I8" i="4"/>
  <c r="P63" i="4" l="1"/>
  <c r="P123" i="4"/>
  <c r="P124" i="4"/>
  <c r="P71" i="4"/>
  <c r="P31" i="4"/>
  <c r="P39" i="4"/>
  <c r="P47" i="4"/>
  <c r="P120" i="4"/>
  <c r="P118" i="4"/>
  <c r="P122" i="4"/>
  <c r="P87" i="4"/>
  <c r="P126" i="4"/>
  <c r="P34" i="4"/>
  <c r="P95" i="4"/>
  <c r="P119" i="4"/>
  <c r="P55" i="4"/>
  <c r="P66" i="4"/>
  <c r="P117" i="4"/>
  <c r="P121" i="4"/>
  <c r="P23" i="4"/>
  <c r="P125" i="4"/>
  <c r="P114" i="4"/>
  <c r="P111" i="4"/>
  <c r="P98" i="4"/>
  <c r="P103" i="4"/>
  <c r="P58" i="4"/>
  <c r="P50" i="4"/>
  <c r="P15" i="4"/>
  <c r="P18" i="4"/>
  <c r="P79" i="4"/>
  <c r="P82" i="4"/>
  <c r="P10" i="4"/>
  <c r="P74" i="4"/>
  <c r="P26" i="4"/>
  <c r="P90" i="4"/>
  <c r="P42" i="4"/>
  <c r="P106" i="4"/>
  <c r="P14" i="4"/>
  <c r="P22" i="4"/>
  <c r="P30" i="4"/>
  <c r="P38" i="4"/>
  <c r="P46" i="4"/>
  <c r="P54" i="4"/>
  <c r="P62" i="4"/>
  <c r="P70" i="4"/>
  <c r="P78" i="4"/>
  <c r="P86" i="4"/>
  <c r="P94" i="4"/>
  <c r="P102" i="4"/>
  <c r="P110" i="4"/>
  <c r="P9" i="4"/>
  <c r="P17" i="4"/>
  <c r="P25" i="4"/>
  <c r="P33" i="4"/>
  <c r="P41" i="4"/>
  <c r="P49" i="4"/>
  <c r="P57" i="4"/>
  <c r="P65" i="4"/>
  <c r="P73" i="4"/>
  <c r="P81" i="4"/>
  <c r="P89" i="4"/>
  <c r="P97" i="4"/>
  <c r="P105" i="4"/>
  <c r="P113" i="4"/>
  <c r="P11" i="4"/>
  <c r="P19" i="4"/>
  <c r="P27" i="4"/>
  <c r="P35" i="4"/>
  <c r="P43" i="4"/>
  <c r="P51" i="4"/>
  <c r="P59" i="4"/>
  <c r="P67" i="4"/>
  <c r="P75" i="4"/>
  <c r="P83" i="4"/>
  <c r="P91" i="4"/>
  <c r="P99" i="4"/>
  <c r="P107" i="4"/>
  <c r="P115" i="4"/>
  <c r="P12" i="4"/>
  <c r="P20" i="4"/>
  <c r="P28" i="4"/>
  <c r="P36" i="4"/>
  <c r="P44" i="4"/>
  <c r="P52" i="4"/>
  <c r="P60" i="4"/>
  <c r="P68" i="4"/>
  <c r="P76" i="4"/>
  <c r="P84" i="4"/>
  <c r="P92" i="4"/>
  <c r="P100" i="4"/>
  <c r="P108" i="4"/>
  <c r="P116" i="4"/>
  <c r="P8" i="4"/>
  <c r="P13" i="4"/>
  <c r="P16" i="4"/>
  <c r="P21" i="4"/>
  <c r="P24" i="4"/>
  <c r="P29" i="4"/>
  <c r="P32" i="4"/>
  <c r="P37" i="4"/>
  <c r="P40" i="4"/>
  <c r="P45" i="4"/>
  <c r="P48" i="4"/>
  <c r="P53" i="4"/>
  <c r="P56" i="4"/>
  <c r="P61" i="4"/>
  <c r="P64" i="4"/>
  <c r="P69" i="4"/>
  <c r="P72" i="4"/>
  <c r="P77" i="4"/>
  <c r="P80" i="4"/>
  <c r="P85" i="4"/>
  <c r="P88" i="4"/>
  <c r="P93" i="4"/>
  <c r="P96" i="4"/>
  <c r="P101" i="4"/>
  <c r="P104" i="4"/>
  <c r="P109" i="4"/>
  <c r="P112" i="4"/>
  <c r="P14" i="5"/>
  <c r="P18" i="5"/>
  <c r="P9" i="5"/>
  <c r="P13" i="5"/>
  <c r="P17" i="5"/>
  <c r="P11" i="5"/>
  <c r="P8" i="5"/>
  <c r="P10" i="5"/>
  <c r="P16" i="5"/>
  <c r="P12" i="5"/>
  <c r="P15" i="5"/>
</calcChain>
</file>

<file path=xl/sharedStrings.xml><?xml version="1.0" encoding="utf-8"?>
<sst xmlns="http://schemas.openxmlformats.org/spreadsheetml/2006/main" count="292" uniqueCount="110">
  <si>
    <t xml:space="preserve"> </t>
  </si>
  <si>
    <t>-</t>
  </si>
  <si>
    <t>Total</t>
  </si>
  <si>
    <t>Retour à la table de matière</t>
  </si>
  <si>
    <t>Excel File Name:</t>
  </si>
  <si>
    <t>Available from Web Page:</t>
  </si>
  <si>
    <t>http://www.brb.bi/fr/content/monnaie-et-cr%C3%A9dit</t>
  </si>
  <si>
    <t>Mensuelle</t>
  </si>
  <si>
    <t>Trimestrielle</t>
  </si>
  <si>
    <t>Annuelle</t>
  </si>
  <si>
    <t>Retour à la Table de Matière</t>
  </si>
  <si>
    <t>Nom des Feuilles</t>
  </si>
  <si>
    <t>Decription des données</t>
  </si>
  <si>
    <t>Fréquence</t>
  </si>
  <si>
    <t>Date de Publication</t>
  </si>
  <si>
    <t>Dernière date de Publication</t>
  </si>
  <si>
    <t>Cliquez dans cette feuille pour voir les données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</si>
  <si>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</si>
  <si>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</si>
  <si>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</si>
  <si>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</si>
  <si>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Table de Matière</t>
  </si>
  <si>
    <t>Dernière date de publication</t>
  </si>
  <si>
    <t>Passif situation monétaire données mensuelles</t>
  </si>
  <si>
    <t>Passif situation monétaire données trimestrielles</t>
  </si>
  <si>
    <t>Passif situation monétaire données annuelles</t>
  </si>
  <si>
    <t>passif situation monétaire.xls</t>
  </si>
  <si>
    <t xml:space="preserve"> Circulation fiduciaire  hors  banques</t>
  </si>
  <si>
    <t>Monnaie</t>
  </si>
  <si>
    <t xml:space="preserve">Dépôts à terme et d'épargne </t>
  </si>
  <si>
    <t>Masse monétaire M2</t>
  </si>
  <si>
    <t>Dépôts en devises des résidents</t>
  </si>
  <si>
    <t>Masse monétaire M3</t>
  </si>
  <si>
    <t xml:space="preserve">  Fonds  propres</t>
  </si>
  <si>
    <t>Solde net des transactions interbancaires</t>
  </si>
  <si>
    <t>Solde des  créances &amp; engagements des  établissements financiers</t>
  </si>
  <si>
    <t xml:space="preserve">Divers  nets    </t>
  </si>
  <si>
    <t>Autres postes nets</t>
  </si>
  <si>
    <t>PASSIF</t>
  </si>
  <si>
    <t>SITUATION MONETAIRE(en millions de BIF)</t>
  </si>
  <si>
    <t>Période      Rubliques</t>
  </si>
  <si>
    <t>Masse monétaire au sens large M3</t>
  </si>
  <si>
    <t xml:space="preserve">  Dépôts à l' importation</t>
  </si>
  <si>
    <t xml:space="preserve"> Solde des  créances &amp; engagements des établissements financiers</t>
  </si>
  <si>
    <t>Total Passif</t>
  </si>
  <si>
    <t xml:space="preserve">    Dépôts à vue</t>
  </si>
  <si>
    <t>Source : Compilé sur base des données de la BRB,des banques commerciales et des CCP</t>
  </si>
  <si>
    <t>Passif Situation monétaire</t>
  </si>
  <si>
    <t xml:space="preserve">  Fonds propres</t>
  </si>
  <si>
    <t xml:space="preserve">Divers nets    </t>
  </si>
  <si>
    <t xml:space="preserve">Autres postes nets </t>
  </si>
  <si>
    <t>TOTAL PASSIF</t>
  </si>
  <si>
    <t>Passif situation monétaire renseigne sur la masse monétaire et les autres postes nets</t>
  </si>
  <si>
    <t>II.5.2</t>
  </si>
  <si>
    <t>2024</t>
  </si>
  <si>
    <t>Janv-22</t>
  </si>
  <si>
    <t>Février-22</t>
  </si>
  <si>
    <t>Mars-22</t>
  </si>
  <si>
    <t>Avril-22</t>
  </si>
  <si>
    <t>Mai-22</t>
  </si>
  <si>
    <t>Juin-22</t>
  </si>
  <si>
    <t>Juillet-22</t>
  </si>
  <si>
    <t xml:space="preserve">           Août-22</t>
  </si>
  <si>
    <t xml:space="preserve">   Sept-22</t>
  </si>
  <si>
    <t xml:space="preserve">   Oct-22</t>
  </si>
  <si>
    <t xml:space="preserve">   Nov-22</t>
  </si>
  <si>
    <t xml:space="preserve">   Déc-22</t>
  </si>
  <si>
    <t xml:space="preserve">   Jan-23</t>
  </si>
  <si>
    <t xml:space="preserve">   Fév-23</t>
  </si>
  <si>
    <t xml:space="preserve">   Mars-23</t>
  </si>
  <si>
    <t xml:space="preserve">   Avril-23</t>
  </si>
  <si>
    <t xml:space="preserve">   Mai-23</t>
  </si>
  <si>
    <t xml:space="preserve">   Juin-23</t>
  </si>
  <si>
    <t xml:space="preserve">   Juillet-23</t>
  </si>
  <si>
    <t xml:space="preserve">   Aout-23</t>
  </si>
  <si>
    <t xml:space="preserve">   Sept-23</t>
  </si>
  <si>
    <t xml:space="preserve">   Oct-23</t>
  </si>
  <si>
    <t xml:space="preserve">   Nov-23</t>
  </si>
  <si>
    <t xml:space="preserve">   Déc-23</t>
  </si>
  <si>
    <t xml:space="preserve">   jan-24</t>
  </si>
  <si>
    <t xml:space="preserve">   Fév-24</t>
  </si>
  <si>
    <t xml:space="preserve">   Mars-24</t>
  </si>
  <si>
    <t xml:space="preserve">   Avril-24</t>
  </si>
  <si>
    <t xml:space="preserve">   Mai-24</t>
  </si>
  <si>
    <t xml:space="preserve">   Juin-24</t>
  </si>
  <si>
    <t xml:space="preserve">   Juillet-24</t>
  </si>
  <si>
    <t xml:space="preserve">   Aout-24</t>
  </si>
  <si>
    <t xml:space="preserve">   Sept-24</t>
  </si>
  <si>
    <t xml:space="preserve">   Oct-24</t>
  </si>
  <si>
    <t xml:space="preserve">   Nov-24</t>
  </si>
  <si>
    <t xml:space="preserve">   Déc-24</t>
  </si>
  <si>
    <t xml:space="preserve">   jan-25</t>
  </si>
  <si>
    <t xml:space="preserve">   Fév-25</t>
  </si>
  <si>
    <t xml:space="preserve">   Mars-25</t>
  </si>
  <si>
    <t>2022</t>
  </si>
  <si>
    <t>2023</t>
  </si>
  <si>
    <t>Quasie monnaie</t>
  </si>
  <si>
    <t>Titres émis par les Institutions de dépôt</t>
  </si>
  <si>
    <t xml:space="preserve">   Avril-25</t>
  </si>
  <si>
    <t xml:space="preserve">   Mai-25</t>
  </si>
  <si>
    <t xml:space="preserve">   Juin-25</t>
  </si>
  <si>
    <t xml:space="preserve">        Juillet-25</t>
  </si>
  <si>
    <t xml:space="preserve">        Aout-25</t>
  </si>
  <si>
    <t xml:space="preserve">   Sept-25</t>
  </si>
  <si>
    <t xml:space="preserve">   Oct-25</t>
  </si>
  <si>
    <t xml:space="preserve">   Nov-25</t>
  </si>
  <si>
    <t>Q4-2025</t>
  </si>
  <si>
    <t>2025</t>
  </si>
  <si>
    <t xml:space="preserve">   Déc-25</t>
  </si>
  <si>
    <t xml:space="preserve">   jan-26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</si>
</sst>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_-* #,##0.00\ _F_-;\-* #,##0.00\ _F_-;_-* &quot;-&quot;??\ _F_-;_-@_-"/>
    <numFmt numFmtId="171" formatCode="#,##0.0_);\(#,##0.0\)"/>
    <numFmt numFmtId="172" formatCode="#,##0.0"/>
    <numFmt numFmtId="173" formatCode="[$-40C]mmmm\-yy;@"/>
    <numFmt numFmtId="174" formatCode="[$-409]dd\-mmm\-yy;@"/>
    <numFmt numFmtId="175" formatCode="_-* #,##0.00\ &quot;F&quot;_-;\-* #,##0.00\ &quot;F&quot;_-;_-* &quot;-&quot;??\ &quot;F&quot;_-;_-@_-"/>
    <numFmt numFmtId="176" formatCode="0_)"/>
    <numFmt numFmtId="177" formatCode="General_)"/>
    <numFmt numFmtId="178" formatCode="0.0_)"/>
    <numFmt numFmtId="179" formatCode="0.0"/>
    <numFmt numFmtId="180" formatCode="&quot;   &quot;@"/>
    <numFmt numFmtId="181" formatCode="&quot;      &quot;@"/>
    <numFmt numFmtId="182" formatCode="&quot;         &quot;@"/>
    <numFmt numFmtId="183" formatCode="&quot;            &quot;@"/>
    <numFmt numFmtId="184" formatCode="&quot;               &quot;@"/>
    <numFmt numFmtId="185" formatCode="#,##0;[Red]\(#,##0\)"/>
    <numFmt numFmtId="186" formatCode="_ * #,##0.00_ ;_ * \-#,##0.00_ ;_ * &quot;-&quot;??_ ;_ @_ "/>
    <numFmt numFmtId="187" formatCode="_-[$€-2]* #,##0.00_-;\-[$€-2]* #,##0.00_-;_-[$€-2]* &quot;-&quot;??_-"/>
    <numFmt numFmtId="188" formatCode="_-* #,##0.00\ [$€]_-;\-* #,##0.00\ [$€]_-;_-* &quot;-&quot;??\ [$€]_-;_-@_-"/>
    <numFmt numFmtId="189" formatCode="#,#00"/>
    <numFmt numFmtId="190" formatCode="#,"/>
    <numFmt numFmtId="191" formatCode="&quot;Cr$&quot;#,##0_);[Red]\(&quot;Cr$&quot;#,##0\)"/>
    <numFmt numFmtId="192" formatCode="&quot;Cr$&quot;#,##0.00_);[Red]\(&quot;Cr$&quot;#,##0.00\)"/>
    <numFmt numFmtId="193" formatCode="\$#,"/>
    <numFmt numFmtId="194" formatCode="&quot;$&quot;#,#00"/>
    <numFmt numFmtId="195" formatCode="&quot;$&quot;#,"/>
    <numFmt numFmtId="196" formatCode="[&gt;=0.05]#,##0.0;[&lt;=-0.05]\-#,##0.0;?\-\-"/>
  </numFmts>
  <fonts count="61">
    <font>
      <sz val="12"/>
      <name val="Helv"/>
    </font>
    <font>
      <sz val="11"/>
      <color theme="1"/>
      <name val="Calibri"/>
      <family val="2"/>
      <scheme val="minor"/>
    </font>
    <font>
      <sz val="11"/>
      <name val="Courier New"/>
      <family val="3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sz val="12"/>
      <color rgb="FF0070C0"/>
      <name val="Garamond"/>
      <family val="1"/>
    </font>
    <font>
      <u/>
      <sz val="11"/>
      <color rgb="FF7030A0"/>
      <name val="Calibri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  <scheme val="minor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name val="Helv"/>
    </font>
    <font>
      <sz val="14"/>
      <color rgb="FFFF0000"/>
      <name val="Calibri"/>
      <family val="2"/>
      <scheme val="minor"/>
    </font>
    <font>
      <b/>
      <sz val="14"/>
      <name val="Helv"/>
    </font>
    <font>
      <sz val="14"/>
      <name val="Helv"/>
    </font>
    <font>
      <sz val="12"/>
      <color theme="1"/>
      <name val="Calibri"/>
      <family val="2"/>
      <scheme val="minor"/>
    </font>
    <font>
      <sz val="12"/>
      <name val="Helv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59">
    <xf numFmtId="171" fontId="0" fillId="0" borderId="0"/>
    <xf numFmtId="170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80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6" fillId="0" borderId="17">
      <protection hidden="1"/>
    </xf>
    <xf numFmtId="0" fontId="27" fillId="7" borderId="17" applyNumberFormat="0" applyFont="0" applyBorder="0" applyAlignment="0" applyProtection="0">
      <protection hidden="1"/>
    </xf>
    <xf numFmtId="0" fontId="23" fillId="0" borderId="0"/>
    <xf numFmtId="0" fontId="28" fillId="0" borderId="0"/>
    <xf numFmtId="2" fontId="29" fillId="0" borderId="0">
      <protection locked="0"/>
    </xf>
    <xf numFmtId="2" fontId="30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0" fontId="31" fillId="8" borderId="4">
      <alignment horizontal="right" vertical="center"/>
    </xf>
    <xf numFmtId="0" fontId="32" fillId="8" borderId="4">
      <alignment horizontal="right" vertical="center"/>
    </xf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33" fillId="9" borderId="4">
      <alignment horizontal="center" vertical="center"/>
    </xf>
    <xf numFmtId="0" fontId="31" fillId="8" borderId="4">
      <alignment horizontal="right" vertical="center"/>
    </xf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34" fillId="8" borderId="4">
      <alignment horizontal="left" vertical="center"/>
    </xf>
    <xf numFmtId="0" fontId="34" fillId="8" borderId="19">
      <alignment vertical="center"/>
    </xf>
    <xf numFmtId="0" fontId="35" fillId="8" borderId="20">
      <alignment vertical="center"/>
    </xf>
    <xf numFmtId="0" fontId="34" fillId="8" borderId="4"/>
    <xf numFmtId="0" fontId="32" fillId="8" borderId="4">
      <alignment horizontal="right" vertical="center"/>
    </xf>
    <xf numFmtId="0" fontId="36" fillId="10" borderId="4">
      <alignment horizontal="left" vertical="center"/>
    </xf>
    <xf numFmtId="0" fontId="36" fillId="10" borderId="4">
      <alignment horizontal="left" vertical="center"/>
    </xf>
    <xf numFmtId="0" fontId="37" fillId="8" borderId="4">
      <alignment horizontal="left" vertical="center"/>
    </xf>
    <xf numFmtId="0" fontId="38" fillId="8" borderId="18"/>
    <xf numFmtId="0" fontId="33" fillId="11" borderId="4">
      <alignment horizontal="left" vertical="center"/>
    </xf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40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57" fillId="6" borderId="21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2" fontId="29" fillId="0" borderId="0">
      <protection locked="0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79" fontId="41" fillId="0" borderId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77" fontId="22" fillId="0" borderId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0" fontId="43" fillId="0" borderId="0"/>
    <xf numFmtId="0" fontId="29" fillId="0" borderId="0">
      <protection locked="0"/>
    </xf>
    <xf numFmtId="189" fontId="29" fillId="0" borderId="0">
      <protection locked="0"/>
    </xf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189" fontId="29" fillId="0" borderId="0">
      <protection locked="0"/>
    </xf>
    <xf numFmtId="38" fontId="44" fillId="11" borderId="0" applyNumberFormat="0" applyBorder="0" applyAlignment="0" applyProtection="0"/>
    <xf numFmtId="0" fontId="45" fillId="0" borderId="22" applyNumberFormat="0" applyAlignment="0" applyProtection="0">
      <alignment horizontal="left" vertical="center"/>
    </xf>
    <xf numFmtId="0" fontId="45" fillId="0" borderId="23">
      <alignment horizontal="left" vertical="center"/>
    </xf>
    <xf numFmtId="190" fontId="46" fillId="0" borderId="0">
      <protection locked="0"/>
    </xf>
    <xf numFmtId="190" fontId="46" fillId="0" borderId="0"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2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10" fontId="44" fillId="8" borderId="4" applyNumberFormat="0" applyBorder="0" applyAlignment="0" applyProtection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52" fillId="0" borderId="17">
      <alignment horizontal="left"/>
      <protection locked="0"/>
    </xf>
    <xf numFmtId="1" fontId="39" fillId="0" borderId="0" applyNumberFormat="0" applyAlignment="0">
      <alignment horizontal="center"/>
    </xf>
    <xf numFmtId="176" fontId="53" fillId="0" borderId="0" applyNumberFormat="0">
      <alignment horizontal="centerContinuous"/>
    </xf>
    <xf numFmtId="164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7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8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23" fillId="0" borderId="0" applyFont="0" applyFill="0" applyBorder="0" applyAlignment="0" applyProtection="0"/>
    <xf numFmtId="191" fontId="43" fillId="0" borderId="0" applyFont="0" applyFill="0" applyBorder="0" applyAlignment="0" applyProtection="0"/>
    <xf numFmtId="192" fontId="43" fillId="0" borderId="0" applyFont="0" applyFill="0" applyBorder="0" applyAlignment="0" applyProtection="0"/>
    <xf numFmtId="193" fontId="29" fillId="0" borderId="0">
      <protection locked="0"/>
    </xf>
    <xf numFmtId="168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75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94" fontId="29" fillId="0" borderId="0">
      <protection locked="0"/>
    </xf>
    <xf numFmtId="195" fontId="29" fillId="0" borderId="0">
      <protection locked="0"/>
    </xf>
    <xf numFmtId="0" fontId="54" fillId="0" borderId="0"/>
    <xf numFmtId="0" fontId="55" fillId="0" borderId="0"/>
    <xf numFmtId="0" fontId="22" fillId="0" borderId="0"/>
    <xf numFmtId="0" fontId="56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1" fontId="22" fillId="0" borderId="0"/>
    <xf numFmtId="0" fontId="4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1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77" fontId="22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8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2" fillId="0" borderId="0"/>
    <xf numFmtId="177" fontId="22" fillId="0" borderId="0"/>
    <xf numFmtId="0" fontId="22" fillId="0" borderId="0"/>
    <xf numFmtId="177" fontId="22" fillId="0" borderId="0"/>
    <xf numFmtId="0" fontId="22" fillId="0" borderId="0"/>
    <xf numFmtId="177" fontId="22" fillId="0" borderId="0"/>
    <xf numFmtId="0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177" fontId="22" fillId="0" borderId="0"/>
    <xf numFmtId="0" fontId="22" fillId="0" borderId="0"/>
    <xf numFmtId="177" fontId="22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23" fillId="0" borderId="0"/>
    <xf numFmtId="0" fontId="40" fillId="0" borderId="0"/>
    <xf numFmtId="0" fontId="40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3" fillId="0" borderId="0"/>
    <xf numFmtId="0" fontId="39" fillId="0" borderId="0"/>
    <xf numFmtId="0" fontId="23" fillId="0" borderId="0"/>
    <xf numFmtId="0" fontId="39" fillId="0" borderId="0"/>
    <xf numFmtId="0" fontId="23" fillId="0" borderId="0"/>
    <xf numFmtId="0" fontId="39" fillId="0" borderId="0"/>
    <xf numFmtId="0" fontId="23" fillId="0" borderId="0"/>
    <xf numFmtId="0" fontId="39" fillId="0" borderId="0"/>
    <xf numFmtId="0" fontId="23" fillId="0" borderId="0"/>
    <xf numFmtId="178" fontId="54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177" fontId="22" fillId="0" borderId="0"/>
    <xf numFmtId="177" fontId="22" fillId="0" borderId="0"/>
    <xf numFmtId="0" fontId="22" fillId="0" borderId="0"/>
    <xf numFmtId="177" fontId="22" fillId="0" borderId="0"/>
    <xf numFmtId="177" fontId="22" fillId="0" borderId="0"/>
    <xf numFmtId="0" fontId="22" fillId="0" borderId="0"/>
    <xf numFmtId="177" fontId="22" fillId="0" borderId="0"/>
    <xf numFmtId="0" fontId="23" fillId="0" borderId="0"/>
    <xf numFmtId="0" fontId="22" fillId="0" borderId="0"/>
    <xf numFmtId="177" fontId="22" fillId="0" borderId="0"/>
    <xf numFmtId="0" fontId="23" fillId="0" borderId="0"/>
    <xf numFmtId="0" fontId="22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0" fontId="1" fillId="0" borderId="0"/>
    <xf numFmtId="0" fontId="22" fillId="0" borderId="0"/>
    <xf numFmtId="0" fontId="23" fillId="0" borderId="0"/>
    <xf numFmtId="0" fontId="23" fillId="0" borderId="0"/>
    <xf numFmtId="0" fontId="1" fillId="0" borderId="0"/>
    <xf numFmtId="177" fontId="22" fillId="0" borderId="0"/>
    <xf numFmtId="0" fontId="57" fillId="0" borderId="0"/>
    <xf numFmtId="177" fontId="22" fillId="0" borderId="0"/>
    <xf numFmtId="0" fontId="1" fillId="0" borderId="0"/>
    <xf numFmtId="0" fontId="23" fillId="0" borderId="0"/>
    <xf numFmtId="0" fontId="1" fillId="0" borderId="0"/>
    <xf numFmtId="0" fontId="57" fillId="0" borderId="0"/>
    <xf numFmtId="177" fontId="22" fillId="0" borderId="0"/>
    <xf numFmtId="0" fontId="1" fillId="0" borderId="0"/>
    <xf numFmtId="0" fontId="23" fillId="0" borderId="0"/>
    <xf numFmtId="0" fontId="1" fillId="0" borderId="0"/>
    <xf numFmtId="0" fontId="57" fillId="0" borderId="0"/>
    <xf numFmtId="177" fontId="22" fillId="0" borderId="0"/>
    <xf numFmtId="0" fontId="1" fillId="0" borderId="0"/>
    <xf numFmtId="0" fontId="1" fillId="0" borderId="0"/>
    <xf numFmtId="177" fontId="22" fillId="0" borderId="0"/>
    <xf numFmtId="0" fontId="22" fillId="0" borderId="0"/>
    <xf numFmtId="177" fontId="22" fillId="0" borderId="0"/>
    <xf numFmtId="0" fontId="57" fillId="0" borderId="0"/>
    <xf numFmtId="177" fontId="22" fillId="0" borderId="0"/>
    <xf numFmtId="0" fontId="1" fillId="0" borderId="0"/>
    <xf numFmtId="0" fontId="1" fillId="0" borderId="0"/>
    <xf numFmtId="177" fontId="22" fillId="0" borderId="0"/>
    <xf numFmtId="0" fontId="22" fillId="0" borderId="0"/>
    <xf numFmtId="177" fontId="22" fillId="0" borderId="0"/>
    <xf numFmtId="0" fontId="57" fillId="0" borderId="0"/>
    <xf numFmtId="177" fontId="22" fillId="0" borderId="0"/>
    <xf numFmtId="0" fontId="1" fillId="0" borderId="0"/>
    <xf numFmtId="0" fontId="1" fillId="0" borderId="0"/>
    <xf numFmtId="0" fontId="23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2" fillId="0" borderId="0"/>
    <xf numFmtId="0" fontId="57" fillId="0" borderId="0"/>
    <xf numFmtId="177" fontId="22" fillId="0" borderId="0"/>
    <xf numFmtId="177" fontId="22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0" fontId="23" fillId="0" borderId="0"/>
    <xf numFmtId="0" fontId="57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1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57" fillId="0" borderId="0"/>
    <xf numFmtId="0" fontId="57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7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1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71" fontId="22" fillId="0" borderId="0"/>
    <xf numFmtId="0" fontId="23" fillId="0" borderId="0"/>
    <xf numFmtId="0" fontId="23" fillId="0" borderId="0"/>
    <xf numFmtId="0" fontId="22" fillId="0" borderId="0"/>
    <xf numFmtId="196" fontId="39" fillId="0" borderId="0" applyFill="0" applyBorder="0" applyProtection="0">
      <alignment horizontal="right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22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8" fontId="22" fillId="0" borderId="0"/>
    <xf numFmtId="0" fontId="23" fillId="0" borderId="0"/>
    <xf numFmtId="0" fontId="60" fillId="0" borderId="0" applyNumberFormat="0" applyBorder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8" fontId="22" fillId="0" borderId="0"/>
    <xf numFmtId="178" fontId="22" fillId="0" borderId="0"/>
    <xf numFmtId="0" fontId="23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1" fontId="22" fillId="0" borderId="0"/>
  </cellStyleXfs>
  <cellXfs count="75">
    <xf numFmtId="171" fontId="0" fillId="0" borderId="0" xfId="0"/>
    <xf numFmtId="171" fontId="6" fillId="0" borderId="0" xfId="0" applyNumberFormat="1" applyFont="1" applyBorder="1" applyAlignment="1" applyProtection="1"/>
    <xf numFmtId="171" fontId="5" fillId="0" borderId="0" xfId="0" applyFont="1" applyBorder="1" applyAlignment="1"/>
    <xf numFmtId="171" fontId="5" fillId="0" borderId="0" xfId="0" applyNumberFormat="1" applyFont="1" applyBorder="1" applyAlignment="1" applyProtection="1"/>
    <xf numFmtId="172" fontId="5" fillId="0" borderId="0" xfId="0" applyNumberFormat="1" applyFont="1" applyBorder="1" applyAlignment="1"/>
    <xf numFmtId="171" fontId="5" fillId="0" borderId="0" xfId="0" applyFont="1" applyFill="1" applyBorder="1" applyAlignment="1"/>
    <xf numFmtId="171" fontId="7" fillId="0" borderId="0" xfId="0" applyFont="1"/>
    <xf numFmtId="171" fontId="8" fillId="3" borderId="5" xfId="0" applyFont="1" applyFill="1" applyBorder="1"/>
    <xf numFmtId="171" fontId="7" fillId="4" borderId="0" xfId="0" applyFont="1" applyFill="1"/>
    <xf numFmtId="49" fontId="7" fillId="4" borderId="0" xfId="0" applyNumberFormat="1" applyFont="1" applyFill="1" applyAlignment="1">
      <alignment horizontal="right"/>
    </xf>
    <xf numFmtId="49" fontId="7" fillId="4" borderId="0" xfId="0" quotePrefix="1" applyNumberFormat="1" applyFont="1" applyFill="1" applyAlignment="1">
      <alignment horizontal="right"/>
    </xf>
    <xf numFmtId="171" fontId="7" fillId="4" borderId="6" xfId="0" applyFont="1" applyFill="1" applyBorder="1"/>
    <xf numFmtId="174" fontId="7" fillId="0" borderId="0" xfId="0" applyNumberFormat="1" applyFont="1" applyAlignment="1">
      <alignment horizontal="left"/>
    </xf>
    <xf numFmtId="0" fontId="9" fillId="0" borderId="0" xfId="2" applyAlignment="1" applyProtection="1"/>
    <xf numFmtId="171" fontId="9" fillId="0" borderId="1" xfId="2" applyNumberFormat="1" applyBorder="1" applyAlignment="1" applyProtection="1"/>
    <xf numFmtId="171" fontId="4" fillId="0" borderId="0" xfId="0" applyFont="1" applyBorder="1" applyAlignment="1">
      <alignment horizontal="center"/>
    </xf>
    <xf numFmtId="171" fontId="10" fillId="4" borderId="6" xfId="0" applyFont="1" applyFill="1" applyBorder="1"/>
    <xf numFmtId="0" fontId="11" fillId="4" borderId="0" xfId="2" applyFont="1" applyFill="1" applyAlignment="1" applyProtection="1"/>
    <xf numFmtId="171" fontId="12" fillId="0" borderId="0" xfId="0" applyFont="1" applyAlignment="1">
      <alignment horizontal="justify" vertical="center"/>
    </xf>
    <xf numFmtId="171" fontId="0" fillId="0" borderId="0" xfId="0" applyBorder="1"/>
    <xf numFmtId="171" fontId="14" fillId="0" borderId="4" xfId="0" applyNumberFormat="1" applyFont="1" applyFill="1" applyBorder="1" applyAlignment="1" applyProtection="1">
      <alignment horizontal="center" vertical="center"/>
    </xf>
    <xf numFmtId="171" fontId="7" fillId="0" borderId="0" xfId="0" applyFont="1" applyAlignment="1">
      <alignment vertical="center"/>
    </xf>
    <xf numFmtId="171" fontId="6" fillId="0" borderId="0" xfId="0" applyNumberFormat="1" applyFont="1" applyFill="1" applyBorder="1" applyAlignment="1" applyProtection="1">
      <alignment vertical="center"/>
    </xf>
    <xf numFmtId="171" fontId="7" fillId="0" borderId="0" xfId="0" applyFont="1" applyBorder="1"/>
    <xf numFmtId="171" fontId="17" fillId="0" borderId="0" xfId="0" applyNumberFormat="1" applyFont="1" applyBorder="1" applyAlignment="1" applyProtection="1">
      <alignment vertical="center"/>
    </xf>
    <xf numFmtId="171" fontId="17" fillId="0" borderId="0" xfId="0" applyNumberFormat="1" applyFont="1" applyBorder="1" applyAlignment="1" applyProtection="1"/>
    <xf numFmtId="171" fontId="5" fillId="0" borderId="1" xfId="0" applyFont="1" applyFill="1" applyBorder="1" applyAlignment="1">
      <alignment horizontal="center"/>
    </xf>
    <xf numFmtId="171" fontId="6" fillId="0" borderId="0" xfId="0" applyNumberFormat="1" applyFont="1" applyFill="1" applyBorder="1" applyAlignment="1" applyProtection="1">
      <alignment horizontal="center"/>
    </xf>
    <xf numFmtId="171" fontId="5" fillId="0" borderId="0" xfId="0" applyFont="1" applyFill="1" applyBorder="1" applyAlignment="1">
      <alignment horizontal="center"/>
    </xf>
    <xf numFmtId="171" fontId="18" fillId="0" borderId="0" xfId="0" applyFont="1" applyFill="1" applyBorder="1" applyAlignment="1">
      <alignment horizontal="center"/>
    </xf>
    <xf numFmtId="171" fontId="6" fillId="0" borderId="15" xfId="0" applyNumberFormat="1" applyFont="1" applyFill="1" applyBorder="1" applyAlignment="1" applyProtection="1">
      <alignment horizontal="center"/>
    </xf>
    <xf numFmtId="171" fontId="5" fillId="0" borderId="0" xfId="0" applyFont="1" applyAlignment="1">
      <alignment horizontal="center"/>
    </xf>
    <xf numFmtId="171" fontId="5" fillId="0" borderId="1" xfId="0" applyNumberFormat="1" applyFont="1" applyFill="1" applyBorder="1" applyAlignment="1" applyProtection="1">
      <alignment horizontal="center"/>
    </xf>
    <xf numFmtId="171" fontId="5" fillId="0" borderId="0" xfId="0" applyNumberFormat="1" applyFont="1" applyFill="1" applyBorder="1" applyAlignment="1" applyProtection="1">
      <alignment horizontal="center"/>
    </xf>
    <xf numFmtId="171" fontId="18" fillId="0" borderId="0" xfId="0" applyNumberFormat="1" applyFont="1" applyFill="1" applyBorder="1" applyAlignment="1" applyProtection="1">
      <alignment horizontal="center"/>
    </xf>
    <xf numFmtId="171" fontId="5" fillId="0" borderId="15" xfId="0" applyNumberFormat="1" applyFont="1" applyFill="1" applyBorder="1" applyAlignment="1" applyProtection="1">
      <alignment horizontal="center"/>
    </xf>
    <xf numFmtId="171" fontId="5" fillId="0" borderId="0" xfId="0" applyNumberFormat="1" applyFont="1" applyAlignment="1" applyProtection="1">
      <alignment horizontal="center"/>
    </xf>
    <xf numFmtId="171" fontId="20" fillId="0" borderId="0" xfId="0" applyFont="1"/>
    <xf numFmtId="171" fontId="20" fillId="0" borderId="0" xfId="0" applyNumberFormat="1" applyFont="1" applyAlignment="1" applyProtection="1">
      <alignment horizontal="left"/>
    </xf>
    <xf numFmtId="171" fontId="15" fillId="0" borderId="0" xfId="0" applyFont="1"/>
    <xf numFmtId="171" fontId="16" fillId="0" borderId="0" xfId="0" applyFont="1"/>
    <xf numFmtId="171" fontId="6" fillId="5" borderId="4" xfId="0" applyNumberFormat="1" applyFont="1" applyFill="1" applyBorder="1" applyAlignment="1" applyProtection="1">
      <alignment horizontal="center" vertical="center" wrapText="1"/>
    </xf>
    <xf numFmtId="171" fontId="6" fillId="5" borderId="4" xfId="0" applyNumberFormat="1" applyFont="1" applyFill="1" applyBorder="1" applyAlignment="1" applyProtection="1">
      <alignment horizontal="center" vertical="center"/>
    </xf>
    <xf numFmtId="171" fontId="3" fillId="0" borderId="4" xfId="0" applyNumberFormat="1" applyFont="1" applyFill="1" applyBorder="1" applyAlignment="1" applyProtection="1">
      <alignment horizontal="center" vertical="center"/>
    </xf>
    <xf numFmtId="0" fontId="3" fillId="2" borderId="4" xfId="0" quotePrefix="1" applyNumberFormat="1" applyFont="1" applyFill="1" applyBorder="1" applyAlignment="1" applyProtection="1">
      <alignment horizontal="left"/>
    </xf>
    <xf numFmtId="173" fontId="3" fillId="0" borderId="4" xfId="0" quotePrefix="1" applyNumberFormat="1" applyFont="1" applyFill="1" applyBorder="1" applyAlignment="1" applyProtection="1">
      <alignment horizontal="center"/>
    </xf>
    <xf numFmtId="172" fontId="3" fillId="0" borderId="4" xfId="0" applyNumberFormat="1" applyFont="1" applyFill="1" applyBorder="1" applyAlignment="1">
      <alignment horizontal="center"/>
    </xf>
    <xf numFmtId="172" fontId="3" fillId="0" borderId="4" xfId="0" applyNumberFormat="1" applyFont="1" applyFill="1" applyBorder="1" applyAlignment="1" applyProtection="1">
      <alignment horizontal="center"/>
    </xf>
    <xf numFmtId="172" fontId="3" fillId="0" borderId="4" xfId="1" applyNumberFormat="1" applyFont="1" applyFill="1" applyBorder="1" applyAlignment="1" applyProtection="1">
      <alignment horizontal="center"/>
    </xf>
    <xf numFmtId="172" fontId="21" fillId="0" borderId="4" xfId="0" applyNumberFormat="1" applyFont="1" applyFill="1" applyBorder="1" applyAlignment="1" applyProtection="1">
      <alignment horizontal="center"/>
    </xf>
    <xf numFmtId="171" fontId="3" fillId="0" borderId="0" xfId="0" applyFont="1" applyAlignment="1">
      <alignment horizontal="center"/>
    </xf>
    <xf numFmtId="171" fontId="3" fillId="0" borderId="0" xfId="0" applyFont="1" applyBorder="1" applyAlignment="1">
      <alignment horizontal="center"/>
    </xf>
    <xf numFmtId="171" fontId="0" fillId="0" borderId="0" xfId="0" applyFont="1"/>
    <xf numFmtId="173" fontId="7" fillId="4" borderId="0" xfId="0" applyNumberFormat="1" applyFont="1" applyFill="1" applyAlignment="1">
      <alignment horizontal="right"/>
    </xf>
    <xf numFmtId="171" fontId="14" fillId="0" borderId="12" xfId="0" applyFont="1" applyFill="1" applyBorder="1" applyAlignment="1">
      <alignment horizontal="left"/>
    </xf>
    <xf numFmtId="171" fontId="14" fillId="0" borderId="13" xfId="0" applyFont="1" applyFill="1" applyBorder="1" applyAlignment="1">
      <alignment horizontal="left"/>
    </xf>
    <xf numFmtId="171" fontId="14" fillId="0" borderId="14" xfId="0" applyFont="1" applyFill="1" applyBorder="1" applyAlignment="1">
      <alignment horizontal="left"/>
    </xf>
    <xf numFmtId="171" fontId="14" fillId="0" borderId="7" xfId="0" applyFont="1" applyFill="1" applyBorder="1" applyAlignment="1">
      <alignment horizontal="left"/>
    </xf>
    <xf numFmtId="171" fontId="14" fillId="0" borderId="8" xfId="0" applyFont="1" applyFill="1" applyBorder="1" applyAlignment="1">
      <alignment horizontal="left"/>
    </xf>
    <xf numFmtId="171" fontId="14" fillId="0" borderId="9" xfId="0" applyFont="1" applyFill="1" applyBorder="1" applyAlignment="1">
      <alignment horizontal="left"/>
    </xf>
    <xf numFmtId="171" fontId="6" fillId="5" borderId="10" xfId="0" applyFont="1" applyFill="1" applyBorder="1" applyAlignment="1">
      <alignment horizontal="center" vertical="center"/>
    </xf>
    <xf numFmtId="171" fontId="6" fillId="5" borderId="16" xfId="0" applyFont="1" applyFill="1" applyBorder="1" applyAlignment="1">
      <alignment horizontal="center" vertical="center"/>
    </xf>
    <xf numFmtId="171" fontId="6" fillId="5" borderId="11" xfId="0" applyFont="1" applyFill="1" applyBorder="1" applyAlignment="1">
      <alignment horizontal="center" vertical="center"/>
    </xf>
    <xf numFmtId="171" fontId="19" fillId="5" borderId="4" xfId="0" applyNumberFormat="1" applyFont="1" applyFill="1" applyBorder="1" applyAlignment="1" applyProtection="1">
      <alignment horizontal="center"/>
    </xf>
    <xf numFmtId="171" fontId="6" fillId="5" borderId="4" xfId="0" applyNumberFormat="1" applyFont="1" applyFill="1" applyBorder="1" applyAlignment="1" applyProtection="1">
      <alignment vertical="center" wrapText="1"/>
    </xf>
    <xf numFmtId="171" fontId="6" fillId="5" borderId="4" xfId="0" applyNumberFormat="1" applyFont="1" applyFill="1" applyBorder="1" applyAlignment="1" applyProtection="1">
      <alignment vertical="center"/>
    </xf>
    <xf numFmtId="171" fontId="6" fillId="5" borderId="2" xfId="0" applyNumberFormat="1" applyFont="1" applyFill="1" applyBorder="1" applyAlignment="1" applyProtection="1">
      <alignment horizontal="center" vertical="center"/>
    </xf>
    <xf numFmtId="171" fontId="6" fillId="5" borderId="17" xfId="0" applyNumberFormat="1" applyFont="1" applyFill="1" applyBorder="1" applyAlignment="1" applyProtection="1">
      <alignment horizontal="center" vertical="center"/>
    </xf>
    <xf numFmtId="171" fontId="6" fillId="5" borderId="3" xfId="0" applyNumberFormat="1" applyFont="1" applyFill="1" applyBorder="1" applyAlignment="1" applyProtection="1">
      <alignment horizontal="center" vertical="center"/>
    </xf>
    <xf numFmtId="171" fontId="6" fillId="5" borderId="2" xfId="0" applyNumberFormat="1" applyFont="1" applyFill="1" applyBorder="1" applyAlignment="1" applyProtection="1">
      <alignment horizontal="center" vertical="center" wrapText="1"/>
    </xf>
    <xf numFmtId="171" fontId="6" fillId="5" borderId="17" xfId="0" applyNumberFormat="1" applyFont="1" applyFill="1" applyBorder="1" applyAlignment="1" applyProtection="1">
      <alignment horizontal="center" vertical="center" wrapText="1"/>
    </xf>
    <xf numFmtId="171" fontId="6" fillId="5" borderId="3" xfId="0" applyNumberFormat="1" applyFont="1" applyFill="1" applyBorder="1" applyAlignment="1" applyProtection="1">
      <alignment horizontal="center" vertical="center" wrapText="1"/>
    </xf>
    <xf numFmtId="171" fontId="20" fillId="5" borderId="24" xfId="0" applyNumberFormat="1" applyFont="1" applyFill="1" applyBorder="1" applyAlignment="1" applyProtection="1">
      <alignment horizontal="center"/>
    </xf>
    <xf numFmtId="171" fontId="20" fillId="5" borderId="23" xfId="0" applyNumberFormat="1" applyFont="1" applyFill="1" applyBorder="1" applyAlignment="1" applyProtection="1">
      <alignment horizontal="center"/>
    </xf>
    <xf numFmtId="171" fontId="20" fillId="5" borderId="25" xfId="0" applyNumberFormat="1" applyFont="1" applyFill="1" applyBorder="1" applyAlignment="1" applyProtection="1">
      <alignment horizontal="center"/>
    </xf>
  </cellXfs>
  <cellStyles count="4359">
    <cellStyle name="1 indent" xfId="3"/>
    <cellStyle name="2 indents" xfId="4"/>
    <cellStyle name="3 indents" xfId="5"/>
    <cellStyle name="4 indents" xfId="6"/>
    <cellStyle name="5 indents" xfId="7"/>
    <cellStyle name="Array" xfId="8"/>
    <cellStyle name="Array Enter" xfId="9"/>
    <cellStyle name="AutoFormat Options" xfId="10"/>
    <cellStyle name="Ç¥ÁØ_¿ù°£¿ä¾àº¸°í" xfId="11"/>
    <cellStyle name="Cabe‡alho 1" xfId="12"/>
    <cellStyle name="Cabe‡alho 2" xfId="13"/>
    <cellStyle name="Cabecera 1" xfId="14"/>
    <cellStyle name="Cabecera 2" xfId="15"/>
    <cellStyle name="Clive" xfId="16"/>
    <cellStyle name="Clive 10" xfId="17"/>
    <cellStyle name="Clive 2" xfId="18"/>
    <cellStyle name="Clive 3" xfId="19"/>
    <cellStyle name="Clive 4" xfId="20"/>
    <cellStyle name="Clive 5" xfId="21"/>
    <cellStyle name="Clive 6" xfId="22"/>
    <cellStyle name="Clive 7" xfId="23"/>
    <cellStyle name="Clive 8" xfId="24"/>
    <cellStyle name="Clive 9" xfId="25"/>
    <cellStyle name="clsAltData" xfId="26"/>
    <cellStyle name="clsAltMRVData" xfId="27"/>
    <cellStyle name="clsBlank" xfId="28"/>
    <cellStyle name="clsBlank 10" xfId="29"/>
    <cellStyle name="clsBlank 2" xfId="30"/>
    <cellStyle name="clsBlank 3" xfId="31"/>
    <cellStyle name="clsBlank 4" xfId="32"/>
    <cellStyle name="clsBlank 5" xfId="33"/>
    <cellStyle name="clsBlank 6" xfId="34"/>
    <cellStyle name="clsBlank 7" xfId="35"/>
    <cellStyle name="clsBlank 8" xfId="36"/>
    <cellStyle name="clsBlank 9" xfId="37"/>
    <cellStyle name="clsColumnHeader" xfId="38"/>
    <cellStyle name="clsData" xfId="39"/>
    <cellStyle name="clsDefault" xfId="40"/>
    <cellStyle name="clsDefault 10" xfId="41"/>
    <cellStyle name="clsDefault 2" xfId="42"/>
    <cellStyle name="clsDefault 3" xfId="43"/>
    <cellStyle name="clsDefault 4" xfId="44"/>
    <cellStyle name="clsDefault 5" xfId="45"/>
    <cellStyle name="clsDefault 6" xfId="46"/>
    <cellStyle name="clsDefault 7" xfId="47"/>
    <cellStyle name="clsDefault 8" xfId="48"/>
    <cellStyle name="clsDefault 9" xfId="49"/>
    <cellStyle name="clsFooter" xfId="50"/>
    <cellStyle name="clsIndexTableData" xfId="51"/>
    <cellStyle name="clsIndexTableHdr" xfId="52"/>
    <cellStyle name="clsIndexTableTitle" xfId="53"/>
    <cellStyle name="clsMRVData" xfId="54"/>
    <cellStyle name="clsReportFooter" xfId="55"/>
    <cellStyle name="clsReportHeader" xfId="56"/>
    <cellStyle name="clsRowHeader" xfId="57"/>
    <cellStyle name="clsScale" xfId="58"/>
    <cellStyle name="clsSection" xfId="59"/>
    <cellStyle name="Comma 2" xfId="60"/>
    <cellStyle name="Comma 2 10" xfId="61"/>
    <cellStyle name="Comma 2 11" xfId="62"/>
    <cellStyle name="Comma 2 12" xfId="63"/>
    <cellStyle name="Comma 2 13" xfId="64"/>
    <cellStyle name="Comma 2 2" xfId="65"/>
    <cellStyle name="Comma 2 2 2" xfId="66"/>
    <cellStyle name="Comma 2 2 3" xfId="67"/>
    <cellStyle name="Comma 2 2 4" xfId="68"/>
    <cellStyle name="Comma 2 2 5" xfId="69"/>
    <cellStyle name="Comma 2 2_ACT BNDE NR" xfId="70"/>
    <cellStyle name="Comma 2 3" xfId="71"/>
    <cellStyle name="Comma 2 3 2" xfId="72"/>
    <cellStyle name="Comma 2 3 2 2" xfId="73"/>
    <cellStyle name="Comma 2 3 2_ACT BNDE NR" xfId="74"/>
    <cellStyle name="Comma 2 3 3" xfId="75"/>
    <cellStyle name="Comma 2 3 4" xfId="76"/>
    <cellStyle name="Comma 2 3 5" xfId="77"/>
    <cellStyle name="Comma 2 3_ACT BNDE NR" xfId="78"/>
    <cellStyle name="Comma 2 4" xfId="79"/>
    <cellStyle name="Comma 2 4 2" xfId="80"/>
    <cellStyle name="Comma 2 4_ACT BNDE NR" xfId="81"/>
    <cellStyle name="Comma 2 5" xfId="82"/>
    <cellStyle name="Comma 2 5 2" xfId="83"/>
    <cellStyle name="Comma 2 5_ACT FPHU NR" xfId="84"/>
    <cellStyle name="Comma 2 6" xfId="85"/>
    <cellStyle name="Comma 2 6 2" xfId="86"/>
    <cellStyle name="Comma 2 6_ACT FPHU NR" xfId="87"/>
    <cellStyle name="Comma 2 7" xfId="88"/>
    <cellStyle name="Comma 2 7 2" xfId="89"/>
    <cellStyle name="Comma 2 7_ACT FPHU NR" xfId="90"/>
    <cellStyle name="Comma 2 8" xfId="91"/>
    <cellStyle name="Comma 2 9" xfId="92"/>
    <cellStyle name="Comma 2_ACT BNDE NR" xfId="93"/>
    <cellStyle name="Comma 3" xfId="94"/>
    <cellStyle name="Comma 3 10" xfId="95"/>
    <cellStyle name="Comma 3 2" xfId="96"/>
    <cellStyle name="Comma 3 2 2" xfId="97"/>
    <cellStyle name="Comma 3 3" xfId="98"/>
    <cellStyle name="Comma 3 4" xfId="99"/>
    <cellStyle name="Comma 3 5" xfId="100"/>
    <cellStyle name="Comma 3 6" xfId="101"/>
    <cellStyle name="Comma 3 7" xfId="102"/>
    <cellStyle name="Comma 3 8" xfId="103"/>
    <cellStyle name="Comma 3 9" xfId="104"/>
    <cellStyle name="Comma 4" xfId="105"/>
    <cellStyle name="Comma 4 2" xfId="106"/>
    <cellStyle name="Comma 5" xfId="107"/>
    <cellStyle name="Comma 5 2" xfId="108"/>
    <cellStyle name="Comma 6" xfId="109"/>
    <cellStyle name="Comma 7" xfId="110"/>
    <cellStyle name="Comma 8" xfId="111"/>
    <cellStyle name="Comma0" xfId="112"/>
    <cellStyle name="Comma0 10" xfId="113"/>
    <cellStyle name="Comma0 2" xfId="114"/>
    <cellStyle name="Comma0 3" xfId="115"/>
    <cellStyle name="Comma0 4" xfId="116"/>
    <cellStyle name="Comma0 5" xfId="117"/>
    <cellStyle name="Comma0 6" xfId="118"/>
    <cellStyle name="Comma0 7" xfId="119"/>
    <cellStyle name="Comma0 8" xfId="120"/>
    <cellStyle name="Comma0 9" xfId="121"/>
    <cellStyle name="Commentaire 2" xfId="122"/>
    <cellStyle name="Currency0" xfId="123"/>
    <cellStyle name="Currency0 10" xfId="124"/>
    <cellStyle name="Currency0 2" xfId="125"/>
    <cellStyle name="Currency0 3" xfId="126"/>
    <cellStyle name="Currency0 4" xfId="127"/>
    <cellStyle name="Currency0 5" xfId="128"/>
    <cellStyle name="Currency0 6" xfId="129"/>
    <cellStyle name="Currency0 7" xfId="130"/>
    <cellStyle name="Currency0 8" xfId="131"/>
    <cellStyle name="Currency0 9" xfId="132"/>
    <cellStyle name="Data" xfId="133"/>
    <cellStyle name="Date" xfId="134"/>
    <cellStyle name="Date 10" xfId="135"/>
    <cellStyle name="Date 2" xfId="136"/>
    <cellStyle name="Date 3" xfId="137"/>
    <cellStyle name="Date 4" xfId="138"/>
    <cellStyle name="Date 5" xfId="139"/>
    <cellStyle name="Date 6" xfId="140"/>
    <cellStyle name="Date 7" xfId="141"/>
    <cellStyle name="Date 8" xfId="142"/>
    <cellStyle name="Date 9" xfId="143"/>
    <cellStyle name="diskette" xfId="144"/>
    <cellStyle name="Emphasis 1" xfId="145"/>
    <cellStyle name="Emphasis 2" xfId="146"/>
    <cellStyle name="Emphasis 3" xfId="147"/>
    <cellStyle name="Euro" xfId="148"/>
    <cellStyle name="Euro 10" xfId="149"/>
    <cellStyle name="Euro 10 2" xfId="150"/>
    <cellStyle name="Euro 10_ACT FPHU NR" xfId="151"/>
    <cellStyle name="Euro 2" xfId="152"/>
    <cellStyle name="Euro 2 2" xfId="153"/>
    <cellStyle name="Euro 2 3" xfId="154"/>
    <cellStyle name="Euro 3" xfId="155"/>
    <cellStyle name="Euro 4" xfId="156"/>
    <cellStyle name="Euro 5" xfId="157"/>
    <cellStyle name="Euro 6" xfId="158"/>
    <cellStyle name="Euro 7" xfId="159"/>
    <cellStyle name="Euro 8" xfId="160"/>
    <cellStyle name="Euro 9" xfId="161"/>
    <cellStyle name="Excel.Chart" xfId="162"/>
    <cellStyle name="F2" xfId="163"/>
    <cellStyle name="F2 10" xfId="164"/>
    <cellStyle name="F2 2" xfId="165"/>
    <cellStyle name="F2 3" xfId="166"/>
    <cellStyle name="F2 4" xfId="167"/>
    <cellStyle name="F2 5" xfId="168"/>
    <cellStyle name="F2 6" xfId="169"/>
    <cellStyle name="F2 7" xfId="170"/>
    <cellStyle name="F2 8" xfId="171"/>
    <cellStyle name="F2 9" xfId="172"/>
    <cellStyle name="F3" xfId="173"/>
    <cellStyle name="F3 10" xfId="174"/>
    <cellStyle name="F3 2" xfId="175"/>
    <cellStyle name="F3 3" xfId="176"/>
    <cellStyle name="F3 4" xfId="177"/>
    <cellStyle name="F3 5" xfId="178"/>
    <cellStyle name="F3 6" xfId="179"/>
    <cellStyle name="F3 7" xfId="180"/>
    <cellStyle name="F3 8" xfId="181"/>
    <cellStyle name="F3 9" xfId="182"/>
    <cellStyle name="F4" xfId="183"/>
    <cellStyle name="F4 10" xfId="184"/>
    <cellStyle name="F4 2" xfId="185"/>
    <cellStyle name="F4 3" xfId="186"/>
    <cellStyle name="F4 4" xfId="187"/>
    <cellStyle name="F4 5" xfId="188"/>
    <cellStyle name="F4 6" xfId="189"/>
    <cellStyle name="F4 7" xfId="190"/>
    <cellStyle name="F4 8" xfId="191"/>
    <cellStyle name="F4 9" xfId="192"/>
    <cellStyle name="F5" xfId="193"/>
    <cellStyle name="F5 10" xfId="194"/>
    <cellStyle name="F5 2" xfId="195"/>
    <cellStyle name="F5 3" xfId="196"/>
    <cellStyle name="F5 4" xfId="197"/>
    <cellStyle name="F5 5" xfId="198"/>
    <cellStyle name="F5 6" xfId="199"/>
    <cellStyle name="F5 7" xfId="200"/>
    <cellStyle name="F5 8" xfId="201"/>
    <cellStyle name="F5 9" xfId="202"/>
    <cellStyle name="F6" xfId="203"/>
    <cellStyle name="F6 10" xfId="204"/>
    <cellStyle name="F6 2" xfId="205"/>
    <cellStyle name="F6 3" xfId="206"/>
    <cellStyle name="F6 4" xfId="207"/>
    <cellStyle name="F6 5" xfId="208"/>
    <cellStyle name="F6 6" xfId="209"/>
    <cellStyle name="F6 7" xfId="210"/>
    <cellStyle name="F6 8" xfId="211"/>
    <cellStyle name="F6 9" xfId="212"/>
    <cellStyle name="F7" xfId="213"/>
    <cellStyle name="F7 10" xfId="214"/>
    <cellStyle name="F7 2" xfId="215"/>
    <cellStyle name="F7 3" xfId="216"/>
    <cellStyle name="F7 4" xfId="217"/>
    <cellStyle name="F7 5" xfId="218"/>
    <cellStyle name="F7 6" xfId="219"/>
    <cellStyle name="F7 7" xfId="220"/>
    <cellStyle name="F7 8" xfId="221"/>
    <cellStyle name="F7 9" xfId="222"/>
    <cellStyle name="F8" xfId="223"/>
    <cellStyle name="F8 10" xfId="224"/>
    <cellStyle name="F8 2" xfId="225"/>
    <cellStyle name="F8 3" xfId="226"/>
    <cellStyle name="F8 4" xfId="227"/>
    <cellStyle name="F8 5" xfId="228"/>
    <cellStyle name="F8 6" xfId="229"/>
    <cellStyle name="F8 7" xfId="230"/>
    <cellStyle name="F8 8" xfId="231"/>
    <cellStyle name="F8 9" xfId="232"/>
    <cellStyle name="facha" xfId="233"/>
    <cellStyle name="Fecha" xfId="234"/>
    <cellStyle name="Fijo" xfId="235"/>
    <cellStyle name="Fixed" xfId="236"/>
    <cellStyle name="Fixed 10" xfId="237"/>
    <cellStyle name="Fixed 2" xfId="238"/>
    <cellStyle name="Fixed 3" xfId="239"/>
    <cellStyle name="Fixed 4" xfId="240"/>
    <cellStyle name="Fixed 5" xfId="241"/>
    <cellStyle name="Fixed 6" xfId="242"/>
    <cellStyle name="Fixed 7" xfId="243"/>
    <cellStyle name="Fixed 8" xfId="244"/>
    <cellStyle name="Fixed 9" xfId="245"/>
    <cellStyle name="Fixo" xfId="246"/>
    <cellStyle name="Grey" xfId="247"/>
    <cellStyle name="Header1" xfId="248"/>
    <cellStyle name="Header2" xfId="249"/>
    <cellStyle name="Heading1" xfId="250"/>
    <cellStyle name="Heading2" xfId="251"/>
    <cellStyle name="Hipervínculo" xfId="252"/>
    <cellStyle name="Hipervínculo visitado" xfId="253"/>
    <cellStyle name="Hipervínculo_10-01-03 2003 2003 NUEVOS RON -NUEVOS INTERESES" xfId="254"/>
    <cellStyle name="Hyperlink 2" xfId="255"/>
    <cellStyle name="Hyperlink 2 2" xfId="256"/>
    <cellStyle name="Hyperlink 2_II_7_2 Liabilities Fcial interm" xfId="257"/>
    <cellStyle name="Hyperlink seguido_NFGC_SPE_1995_2003" xfId="258"/>
    <cellStyle name="imf-one decimal" xfId="259"/>
    <cellStyle name="imf-zero decimal" xfId="260"/>
    <cellStyle name="Input [yellow]" xfId="261"/>
    <cellStyle name="jo[" xfId="262"/>
    <cellStyle name="jo[ 10" xfId="263"/>
    <cellStyle name="jo[ 2" xfId="264"/>
    <cellStyle name="jo[ 3" xfId="265"/>
    <cellStyle name="jo[ 4" xfId="266"/>
    <cellStyle name="jo[ 5" xfId="267"/>
    <cellStyle name="jo[ 6" xfId="268"/>
    <cellStyle name="jo[ 7" xfId="269"/>
    <cellStyle name="jo[ 8" xfId="270"/>
    <cellStyle name="jo[ 9" xfId="271"/>
    <cellStyle name="Lien hypertexte" xfId="2" builtinId="8"/>
    <cellStyle name="Lien hypertexte 2" xfId="272"/>
    <cellStyle name="MacroCode" xfId="273"/>
    <cellStyle name="Mheading1" xfId="274"/>
    <cellStyle name="Mheading2" xfId="275"/>
    <cellStyle name="Millares [0]_11.1.3. bis" xfId="276"/>
    <cellStyle name="Millares_11.1.3. bis" xfId="277"/>
    <cellStyle name="Milliers" xfId="1" builtinId="3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 5" xfId="4358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9"/>
  <sheetViews>
    <sheetView showGridLines="0" topLeftCell="D1" workbookViewId="0">
      <selection activeCell="E20" sqref="E20"/>
    </sheetView>
  </sheetViews>
  <sheetFormatPr baseColWidth="10" defaultColWidth="8.88671875" defaultRowHeight="15.75"/>
  <cols>
    <col min="1" max="1" width="4.21875" style="6" customWidth="1"/>
    <col min="2" max="2" width="68.6640625" style="6" bestFit="1" customWidth="1"/>
    <col min="3" max="3" width="39.88671875" style="6" bestFit="1" customWidth="1"/>
    <col min="4" max="4" width="17.109375" style="6" bestFit="1" customWidth="1"/>
    <col min="5" max="5" width="24.88671875" style="6" customWidth="1"/>
    <col min="6" max="256" width="8.88671875" style="6"/>
    <col min="257" max="257" width="4.21875" style="6" customWidth="1"/>
    <col min="258" max="258" width="25.44140625" style="6" bestFit="1" customWidth="1"/>
    <col min="259" max="259" width="39.88671875" style="6" bestFit="1" customWidth="1"/>
    <col min="260" max="260" width="17.109375" style="6" bestFit="1" customWidth="1"/>
    <col min="261" max="261" width="15.88671875" style="6" customWidth="1"/>
    <col min="262" max="512" width="8.88671875" style="6"/>
    <col min="513" max="513" width="4.21875" style="6" customWidth="1"/>
    <col min="514" max="514" width="25.44140625" style="6" bestFit="1" customWidth="1"/>
    <col min="515" max="515" width="39.88671875" style="6" bestFit="1" customWidth="1"/>
    <col min="516" max="516" width="17.109375" style="6" bestFit="1" customWidth="1"/>
    <col min="517" max="517" width="15.88671875" style="6" customWidth="1"/>
    <col min="518" max="768" width="8.88671875" style="6"/>
    <col min="769" max="769" width="4.21875" style="6" customWidth="1"/>
    <col min="770" max="770" width="25.44140625" style="6" bestFit="1" customWidth="1"/>
    <col min="771" max="771" width="39.88671875" style="6" bestFit="1" customWidth="1"/>
    <col min="772" max="772" width="17.109375" style="6" bestFit="1" customWidth="1"/>
    <col min="773" max="773" width="15.88671875" style="6" customWidth="1"/>
    <col min="774" max="1024" width="8.88671875" style="6"/>
    <col min="1025" max="1025" width="4.21875" style="6" customWidth="1"/>
    <col min="1026" max="1026" width="25.44140625" style="6" bestFit="1" customWidth="1"/>
    <col min="1027" max="1027" width="39.88671875" style="6" bestFit="1" customWidth="1"/>
    <col min="1028" max="1028" width="17.109375" style="6" bestFit="1" customWidth="1"/>
    <col min="1029" max="1029" width="15.88671875" style="6" customWidth="1"/>
    <col min="1030" max="1280" width="8.88671875" style="6"/>
    <col min="1281" max="1281" width="4.21875" style="6" customWidth="1"/>
    <col min="1282" max="1282" width="25.44140625" style="6" bestFit="1" customWidth="1"/>
    <col min="1283" max="1283" width="39.88671875" style="6" bestFit="1" customWidth="1"/>
    <col min="1284" max="1284" width="17.109375" style="6" bestFit="1" customWidth="1"/>
    <col min="1285" max="1285" width="15.88671875" style="6" customWidth="1"/>
    <col min="1286" max="1536" width="8.88671875" style="6"/>
    <col min="1537" max="1537" width="4.21875" style="6" customWidth="1"/>
    <col min="1538" max="1538" width="25.44140625" style="6" bestFit="1" customWidth="1"/>
    <col min="1539" max="1539" width="39.88671875" style="6" bestFit="1" customWidth="1"/>
    <col min="1540" max="1540" width="17.109375" style="6" bestFit="1" customWidth="1"/>
    <col min="1541" max="1541" width="15.88671875" style="6" customWidth="1"/>
    <col min="1542" max="1792" width="8.88671875" style="6"/>
    <col min="1793" max="1793" width="4.21875" style="6" customWidth="1"/>
    <col min="1794" max="1794" width="25.44140625" style="6" bestFit="1" customWidth="1"/>
    <col min="1795" max="1795" width="39.88671875" style="6" bestFit="1" customWidth="1"/>
    <col min="1796" max="1796" width="17.109375" style="6" bestFit="1" customWidth="1"/>
    <col min="1797" max="1797" width="15.88671875" style="6" customWidth="1"/>
    <col min="1798" max="2048" width="8.88671875" style="6"/>
    <col min="2049" max="2049" width="4.21875" style="6" customWidth="1"/>
    <col min="2050" max="2050" width="25.44140625" style="6" bestFit="1" customWidth="1"/>
    <col min="2051" max="2051" width="39.88671875" style="6" bestFit="1" customWidth="1"/>
    <col min="2052" max="2052" width="17.109375" style="6" bestFit="1" customWidth="1"/>
    <col min="2053" max="2053" width="15.88671875" style="6" customWidth="1"/>
    <col min="2054" max="2304" width="8.88671875" style="6"/>
    <col min="2305" max="2305" width="4.21875" style="6" customWidth="1"/>
    <col min="2306" max="2306" width="25.44140625" style="6" bestFit="1" customWidth="1"/>
    <col min="2307" max="2307" width="39.88671875" style="6" bestFit="1" customWidth="1"/>
    <col min="2308" max="2308" width="17.109375" style="6" bestFit="1" customWidth="1"/>
    <col min="2309" max="2309" width="15.88671875" style="6" customWidth="1"/>
    <col min="2310" max="2560" width="8.88671875" style="6"/>
    <col min="2561" max="2561" width="4.21875" style="6" customWidth="1"/>
    <col min="2562" max="2562" width="25.44140625" style="6" bestFit="1" customWidth="1"/>
    <col min="2563" max="2563" width="39.88671875" style="6" bestFit="1" customWidth="1"/>
    <col min="2564" max="2564" width="17.109375" style="6" bestFit="1" customWidth="1"/>
    <col min="2565" max="2565" width="15.88671875" style="6" customWidth="1"/>
    <col min="2566" max="2816" width="8.88671875" style="6"/>
    <col min="2817" max="2817" width="4.21875" style="6" customWidth="1"/>
    <col min="2818" max="2818" width="25.44140625" style="6" bestFit="1" customWidth="1"/>
    <col min="2819" max="2819" width="39.88671875" style="6" bestFit="1" customWidth="1"/>
    <col min="2820" max="2820" width="17.109375" style="6" bestFit="1" customWidth="1"/>
    <col min="2821" max="2821" width="15.88671875" style="6" customWidth="1"/>
    <col min="2822" max="3072" width="8.88671875" style="6"/>
    <col min="3073" max="3073" width="4.21875" style="6" customWidth="1"/>
    <col min="3074" max="3074" width="25.44140625" style="6" bestFit="1" customWidth="1"/>
    <col min="3075" max="3075" width="39.88671875" style="6" bestFit="1" customWidth="1"/>
    <col min="3076" max="3076" width="17.109375" style="6" bestFit="1" customWidth="1"/>
    <col min="3077" max="3077" width="15.88671875" style="6" customWidth="1"/>
    <col min="3078" max="3328" width="8.88671875" style="6"/>
    <col min="3329" max="3329" width="4.21875" style="6" customWidth="1"/>
    <col min="3330" max="3330" width="25.44140625" style="6" bestFit="1" customWidth="1"/>
    <col min="3331" max="3331" width="39.88671875" style="6" bestFit="1" customWidth="1"/>
    <col min="3332" max="3332" width="17.109375" style="6" bestFit="1" customWidth="1"/>
    <col min="3333" max="3333" width="15.88671875" style="6" customWidth="1"/>
    <col min="3334" max="3584" width="8.88671875" style="6"/>
    <col min="3585" max="3585" width="4.21875" style="6" customWidth="1"/>
    <col min="3586" max="3586" width="25.44140625" style="6" bestFit="1" customWidth="1"/>
    <col min="3587" max="3587" width="39.88671875" style="6" bestFit="1" customWidth="1"/>
    <col min="3588" max="3588" width="17.109375" style="6" bestFit="1" customWidth="1"/>
    <col min="3589" max="3589" width="15.88671875" style="6" customWidth="1"/>
    <col min="3590" max="3840" width="8.88671875" style="6"/>
    <col min="3841" max="3841" width="4.21875" style="6" customWidth="1"/>
    <col min="3842" max="3842" width="25.44140625" style="6" bestFit="1" customWidth="1"/>
    <col min="3843" max="3843" width="39.88671875" style="6" bestFit="1" customWidth="1"/>
    <col min="3844" max="3844" width="17.109375" style="6" bestFit="1" customWidth="1"/>
    <col min="3845" max="3845" width="15.88671875" style="6" customWidth="1"/>
    <col min="3846" max="4096" width="8.88671875" style="6"/>
    <col min="4097" max="4097" width="4.21875" style="6" customWidth="1"/>
    <col min="4098" max="4098" width="25.44140625" style="6" bestFit="1" customWidth="1"/>
    <col min="4099" max="4099" width="39.88671875" style="6" bestFit="1" customWidth="1"/>
    <col min="4100" max="4100" width="17.109375" style="6" bestFit="1" customWidth="1"/>
    <col min="4101" max="4101" width="15.88671875" style="6" customWidth="1"/>
    <col min="4102" max="4352" width="8.88671875" style="6"/>
    <col min="4353" max="4353" width="4.21875" style="6" customWidth="1"/>
    <col min="4354" max="4354" width="25.44140625" style="6" bestFit="1" customWidth="1"/>
    <col min="4355" max="4355" width="39.88671875" style="6" bestFit="1" customWidth="1"/>
    <col min="4356" max="4356" width="17.109375" style="6" bestFit="1" customWidth="1"/>
    <col min="4357" max="4357" width="15.88671875" style="6" customWidth="1"/>
    <col min="4358" max="4608" width="8.88671875" style="6"/>
    <col min="4609" max="4609" width="4.21875" style="6" customWidth="1"/>
    <col min="4610" max="4610" width="25.44140625" style="6" bestFit="1" customWidth="1"/>
    <col min="4611" max="4611" width="39.88671875" style="6" bestFit="1" customWidth="1"/>
    <col min="4612" max="4612" width="17.109375" style="6" bestFit="1" customWidth="1"/>
    <col min="4613" max="4613" width="15.88671875" style="6" customWidth="1"/>
    <col min="4614" max="4864" width="8.88671875" style="6"/>
    <col min="4865" max="4865" width="4.21875" style="6" customWidth="1"/>
    <col min="4866" max="4866" width="25.44140625" style="6" bestFit="1" customWidth="1"/>
    <col min="4867" max="4867" width="39.88671875" style="6" bestFit="1" customWidth="1"/>
    <col min="4868" max="4868" width="17.109375" style="6" bestFit="1" customWidth="1"/>
    <col min="4869" max="4869" width="15.88671875" style="6" customWidth="1"/>
    <col min="4870" max="5120" width="8.88671875" style="6"/>
    <col min="5121" max="5121" width="4.21875" style="6" customWidth="1"/>
    <col min="5122" max="5122" width="25.44140625" style="6" bestFit="1" customWidth="1"/>
    <col min="5123" max="5123" width="39.88671875" style="6" bestFit="1" customWidth="1"/>
    <col min="5124" max="5124" width="17.109375" style="6" bestFit="1" customWidth="1"/>
    <col min="5125" max="5125" width="15.88671875" style="6" customWidth="1"/>
    <col min="5126" max="5376" width="8.88671875" style="6"/>
    <col min="5377" max="5377" width="4.21875" style="6" customWidth="1"/>
    <col min="5378" max="5378" width="25.44140625" style="6" bestFit="1" customWidth="1"/>
    <col min="5379" max="5379" width="39.88671875" style="6" bestFit="1" customWidth="1"/>
    <col min="5380" max="5380" width="17.109375" style="6" bestFit="1" customWidth="1"/>
    <col min="5381" max="5381" width="15.88671875" style="6" customWidth="1"/>
    <col min="5382" max="5632" width="8.88671875" style="6"/>
    <col min="5633" max="5633" width="4.21875" style="6" customWidth="1"/>
    <col min="5634" max="5634" width="25.44140625" style="6" bestFit="1" customWidth="1"/>
    <col min="5635" max="5635" width="39.88671875" style="6" bestFit="1" customWidth="1"/>
    <col min="5636" max="5636" width="17.109375" style="6" bestFit="1" customWidth="1"/>
    <col min="5637" max="5637" width="15.88671875" style="6" customWidth="1"/>
    <col min="5638" max="5888" width="8.88671875" style="6"/>
    <col min="5889" max="5889" width="4.21875" style="6" customWidth="1"/>
    <col min="5890" max="5890" width="25.44140625" style="6" bestFit="1" customWidth="1"/>
    <col min="5891" max="5891" width="39.88671875" style="6" bestFit="1" customWidth="1"/>
    <col min="5892" max="5892" width="17.109375" style="6" bestFit="1" customWidth="1"/>
    <col min="5893" max="5893" width="15.88671875" style="6" customWidth="1"/>
    <col min="5894" max="6144" width="8.88671875" style="6"/>
    <col min="6145" max="6145" width="4.21875" style="6" customWidth="1"/>
    <col min="6146" max="6146" width="25.44140625" style="6" bestFit="1" customWidth="1"/>
    <col min="6147" max="6147" width="39.88671875" style="6" bestFit="1" customWidth="1"/>
    <col min="6148" max="6148" width="17.109375" style="6" bestFit="1" customWidth="1"/>
    <col min="6149" max="6149" width="15.88671875" style="6" customWidth="1"/>
    <col min="6150" max="6400" width="8.88671875" style="6"/>
    <col min="6401" max="6401" width="4.21875" style="6" customWidth="1"/>
    <col min="6402" max="6402" width="25.44140625" style="6" bestFit="1" customWidth="1"/>
    <col min="6403" max="6403" width="39.88671875" style="6" bestFit="1" customWidth="1"/>
    <col min="6404" max="6404" width="17.109375" style="6" bestFit="1" customWidth="1"/>
    <col min="6405" max="6405" width="15.88671875" style="6" customWidth="1"/>
    <col min="6406" max="6656" width="8.88671875" style="6"/>
    <col min="6657" max="6657" width="4.21875" style="6" customWidth="1"/>
    <col min="6658" max="6658" width="25.44140625" style="6" bestFit="1" customWidth="1"/>
    <col min="6659" max="6659" width="39.88671875" style="6" bestFit="1" customWidth="1"/>
    <col min="6660" max="6660" width="17.109375" style="6" bestFit="1" customWidth="1"/>
    <col min="6661" max="6661" width="15.88671875" style="6" customWidth="1"/>
    <col min="6662" max="6912" width="8.88671875" style="6"/>
    <col min="6913" max="6913" width="4.21875" style="6" customWidth="1"/>
    <col min="6914" max="6914" width="25.44140625" style="6" bestFit="1" customWidth="1"/>
    <col min="6915" max="6915" width="39.88671875" style="6" bestFit="1" customWidth="1"/>
    <col min="6916" max="6916" width="17.109375" style="6" bestFit="1" customWidth="1"/>
    <col min="6917" max="6917" width="15.88671875" style="6" customWidth="1"/>
    <col min="6918" max="7168" width="8.88671875" style="6"/>
    <col min="7169" max="7169" width="4.21875" style="6" customWidth="1"/>
    <col min="7170" max="7170" width="25.44140625" style="6" bestFit="1" customWidth="1"/>
    <col min="7171" max="7171" width="39.88671875" style="6" bestFit="1" customWidth="1"/>
    <col min="7172" max="7172" width="17.109375" style="6" bestFit="1" customWidth="1"/>
    <col min="7173" max="7173" width="15.88671875" style="6" customWidth="1"/>
    <col min="7174" max="7424" width="8.88671875" style="6"/>
    <col min="7425" max="7425" width="4.21875" style="6" customWidth="1"/>
    <col min="7426" max="7426" width="25.44140625" style="6" bestFit="1" customWidth="1"/>
    <col min="7427" max="7427" width="39.88671875" style="6" bestFit="1" customWidth="1"/>
    <col min="7428" max="7428" width="17.109375" style="6" bestFit="1" customWidth="1"/>
    <col min="7429" max="7429" width="15.88671875" style="6" customWidth="1"/>
    <col min="7430" max="7680" width="8.88671875" style="6"/>
    <col min="7681" max="7681" width="4.21875" style="6" customWidth="1"/>
    <col min="7682" max="7682" width="25.44140625" style="6" bestFit="1" customWidth="1"/>
    <col min="7683" max="7683" width="39.88671875" style="6" bestFit="1" customWidth="1"/>
    <col min="7684" max="7684" width="17.109375" style="6" bestFit="1" customWidth="1"/>
    <col min="7685" max="7685" width="15.88671875" style="6" customWidth="1"/>
    <col min="7686" max="7936" width="8.88671875" style="6"/>
    <col min="7937" max="7937" width="4.21875" style="6" customWidth="1"/>
    <col min="7938" max="7938" width="25.44140625" style="6" bestFit="1" customWidth="1"/>
    <col min="7939" max="7939" width="39.88671875" style="6" bestFit="1" customWidth="1"/>
    <col min="7940" max="7940" width="17.109375" style="6" bestFit="1" customWidth="1"/>
    <col min="7941" max="7941" width="15.88671875" style="6" customWidth="1"/>
    <col min="7942" max="8192" width="8.88671875" style="6"/>
    <col min="8193" max="8193" width="4.21875" style="6" customWidth="1"/>
    <col min="8194" max="8194" width="25.44140625" style="6" bestFit="1" customWidth="1"/>
    <col min="8195" max="8195" width="39.88671875" style="6" bestFit="1" customWidth="1"/>
    <col min="8196" max="8196" width="17.109375" style="6" bestFit="1" customWidth="1"/>
    <col min="8197" max="8197" width="15.88671875" style="6" customWidth="1"/>
    <col min="8198" max="8448" width="8.88671875" style="6"/>
    <col min="8449" max="8449" width="4.21875" style="6" customWidth="1"/>
    <col min="8450" max="8450" width="25.44140625" style="6" bestFit="1" customWidth="1"/>
    <col min="8451" max="8451" width="39.88671875" style="6" bestFit="1" customWidth="1"/>
    <col min="8452" max="8452" width="17.109375" style="6" bestFit="1" customWidth="1"/>
    <col min="8453" max="8453" width="15.88671875" style="6" customWidth="1"/>
    <col min="8454" max="8704" width="8.88671875" style="6"/>
    <col min="8705" max="8705" width="4.21875" style="6" customWidth="1"/>
    <col min="8706" max="8706" width="25.44140625" style="6" bestFit="1" customWidth="1"/>
    <col min="8707" max="8707" width="39.88671875" style="6" bestFit="1" customWidth="1"/>
    <col min="8708" max="8708" width="17.109375" style="6" bestFit="1" customWidth="1"/>
    <col min="8709" max="8709" width="15.88671875" style="6" customWidth="1"/>
    <col min="8710" max="8960" width="8.88671875" style="6"/>
    <col min="8961" max="8961" width="4.21875" style="6" customWidth="1"/>
    <col min="8962" max="8962" width="25.44140625" style="6" bestFit="1" customWidth="1"/>
    <col min="8963" max="8963" width="39.88671875" style="6" bestFit="1" customWidth="1"/>
    <col min="8964" max="8964" width="17.109375" style="6" bestFit="1" customWidth="1"/>
    <col min="8965" max="8965" width="15.88671875" style="6" customWidth="1"/>
    <col min="8966" max="9216" width="8.88671875" style="6"/>
    <col min="9217" max="9217" width="4.21875" style="6" customWidth="1"/>
    <col min="9218" max="9218" width="25.44140625" style="6" bestFit="1" customWidth="1"/>
    <col min="9219" max="9219" width="39.88671875" style="6" bestFit="1" customWidth="1"/>
    <col min="9220" max="9220" width="17.109375" style="6" bestFit="1" customWidth="1"/>
    <col min="9221" max="9221" width="15.88671875" style="6" customWidth="1"/>
    <col min="9222" max="9472" width="8.88671875" style="6"/>
    <col min="9473" max="9473" width="4.21875" style="6" customWidth="1"/>
    <col min="9474" max="9474" width="25.44140625" style="6" bestFit="1" customWidth="1"/>
    <col min="9475" max="9475" width="39.88671875" style="6" bestFit="1" customWidth="1"/>
    <col min="9476" max="9476" width="17.109375" style="6" bestFit="1" customWidth="1"/>
    <col min="9477" max="9477" width="15.88671875" style="6" customWidth="1"/>
    <col min="9478" max="9728" width="8.88671875" style="6"/>
    <col min="9729" max="9729" width="4.21875" style="6" customWidth="1"/>
    <col min="9730" max="9730" width="25.44140625" style="6" bestFit="1" customWidth="1"/>
    <col min="9731" max="9731" width="39.88671875" style="6" bestFit="1" customWidth="1"/>
    <col min="9732" max="9732" width="17.109375" style="6" bestFit="1" customWidth="1"/>
    <col min="9733" max="9733" width="15.88671875" style="6" customWidth="1"/>
    <col min="9734" max="9984" width="8.88671875" style="6"/>
    <col min="9985" max="9985" width="4.21875" style="6" customWidth="1"/>
    <col min="9986" max="9986" width="25.44140625" style="6" bestFit="1" customWidth="1"/>
    <col min="9987" max="9987" width="39.88671875" style="6" bestFit="1" customWidth="1"/>
    <col min="9988" max="9988" width="17.109375" style="6" bestFit="1" customWidth="1"/>
    <col min="9989" max="9989" width="15.88671875" style="6" customWidth="1"/>
    <col min="9990" max="10240" width="8.88671875" style="6"/>
    <col min="10241" max="10241" width="4.21875" style="6" customWidth="1"/>
    <col min="10242" max="10242" width="25.44140625" style="6" bestFit="1" customWidth="1"/>
    <col min="10243" max="10243" width="39.88671875" style="6" bestFit="1" customWidth="1"/>
    <col min="10244" max="10244" width="17.109375" style="6" bestFit="1" customWidth="1"/>
    <col min="10245" max="10245" width="15.88671875" style="6" customWidth="1"/>
    <col min="10246" max="10496" width="8.88671875" style="6"/>
    <col min="10497" max="10497" width="4.21875" style="6" customWidth="1"/>
    <col min="10498" max="10498" width="25.44140625" style="6" bestFit="1" customWidth="1"/>
    <col min="10499" max="10499" width="39.88671875" style="6" bestFit="1" customWidth="1"/>
    <col min="10500" max="10500" width="17.109375" style="6" bestFit="1" customWidth="1"/>
    <col min="10501" max="10501" width="15.88671875" style="6" customWidth="1"/>
    <col min="10502" max="10752" width="8.88671875" style="6"/>
    <col min="10753" max="10753" width="4.21875" style="6" customWidth="1"/>
    <col min="10754" max="10754" width="25.44140625" style="6" bestFit="1" customWidth="1"/>
    <col min="10755" max="10755" width="39.88671875" style="6" bestFit="1" customWidth="1"/>
    <col min="10756" max="10756" width="17.109375" style="6" bestFit="1" customWidth="1"/>
    <col min="10757" max="10757" width="15.88671875" style="6" customWidth="1"/>
    <col min="10758" max="11008" width="8.88671875" style="6"/>
    <col min="11009" max="11009" width="4.21875" style="6" customWidth="1"/>
    <col min="11010" max="11010" width="25.44140625" style="6" bestFit="1" customWidth="1"/>
    <col min="11011" max="11011" width="39.88671875" style="6" bestFit="1" customWidth="1"/>
    <col min="11012" max="11012" width="17.109375" style="6" bestFit="1" customWidth="1"/>
    <col min="11013" max="11013" width="15.88671875" style="6" customWidth="1"/>
    <col min="11014" max="11264" width="8.88671875" style="6"/>
    <col min="11265" max="11265" width="4.21875" style="6" customWidth="1"/>
    <col min="11266" max="11266" width="25.44140625" style="6" bestFit="1" customWidth="1"/>
    <col min="11267" max="11267" width="39.88671875" style="6" bestFit="1" customWidth="1"/>
    <col min="11268" max="11268" width="17.109375" style="6" bestFit="1" customWidth="1"/>
    <col min="11269" max="11269" width="15.88671875" style="6" customWidth="1"/>
    <col min="11270" max="11520" width="8.88671875" style="6"/>
    <col min="11521" max="11521" width="4.21875" style="6" customWidth="1"/>
    <col min="11522" max="11522" width="25.44140625" style="6" bestFit="1" customWidth="1"/>
    <col min="11523" max="11523" width="39.88671875" style="6" bestFit="1" customWidth="1"/>
    <col min="11524" max="11524" width="17.109375" style="6" bestFit="1" customWidth="1"/>
    <col min="11525" max="11525" width="15.88671875" style="6" customWidth="1"/>
    <col min="11526" max="11776" width="8.88671875" style="6"/>
    <col min="11777" max="11777" width="4.21875" style="6" customWidth="1"/>
    <col min="11778" max="11778" width="25.44140625" style="6" bestFit="1" customWidth="1"/>
    <col min="11779" max="11779" width="39.88671875" style="6" bestFit="1" customWidth="1"/>
    <col min="11780" max="11780" width="17.109375" style="6" bestFit="1" customWidth="1"/>
    <col min="11781" max="11781" width="15.88671875" style="6" customWidth="1"/>
    <col min="11782" max="12032" width="8.88671875" style="6"/>
    <col min="12033" max="12033" width="4.21875" style="6" customWidth="1"/>
    <col min="12034" max="12034" width="25.44140625" style="6" bestFit="1" customWidth="1"/>
    <col min="12035" max="12035" width="39.88671875" style="6" bestFit="1" customWidth="1"/>
    <col min="12036" max="12036" width="17.109375" style="6" bestFit="1" customWidth="1"/>
    <col min="12037" max="12037" width="15.88671875" style="6" customWidth="1"/>
    <col min="12038" max="12288" width="8.88671875" style="6"/>
    <col min="12289" max="12289" width="4.21875" style="6" customWidth="1"/>
    <col min="12290" max="12290" width="25.44140625" style="6" bestFit="1" customWidth="1"/>
    <col min="12291" max="12291" width="39.88671875" style="6" bestFit="1" customWidth="1"/>
    <col min="12292" max="12292" width="17.109375" style="6" bestFit="1" customWidth="1"/>
    <col min="12293" max="12293" width="15.88671875" style="6" customWidth="1"/>
    <col min="12294" max="12544" width="8.88671875" style="6"/>
    <col min="12545" max="12545" width="4.21875" style="6" customWidth="1"/>
    <col min="12546" max="12546" width="25.44140625" style="6" bestFit="1" customWidth="1"/>
    <col min="12547" max="12547" width="39.88671875" style="6" bestFit="1" customWidth="1"/>
    <col min="12548" max="12548" width="17.109375" style="6" bestFit="1" customWidth="1"/>
    <col min="12549" max="12549" width="15.88671875" style="6" customWidth="1"/>
    <col min="12550" max="12800" width="8.88671875" style="6"/>
    <col min="12801" max="12801" width="4.21875" style="6" customWidth="1"/>
    <col min="12802" max="12802" width="25.44140625" style="6" bestFit="1" customWidth="1"/>
    <col min="12803" max="12803" width="39.88671875" style="6" bestFit="1" customWidth="1"/>
    <col min="12804" max="12804" width="17.109375" style="6" bestFit="1" customWidth="1"/>
    <col min="12805" max="12805" width="15.88671875" style="6" customWidth="1"/>
    <col min="12806" max="13056" width="8.88671875" style="6"/>
    <col min="13057" max="13057" width="4.21875" style="6" customWidth="1"/>
    <col min="13058" max="13058" width="25.44140625" style="6" bestFit="1" customWidth="1"/>
    <col min="13059" max="13059" width="39.88671875" style="6" bestFit="1" customWidth="1"/>
    <col min="13060" max="13060" width="17.109375" style="6" bestFit="1" customWidth="1"/>
    <col min="13061" max="13061" width="15.88671875" style="6" customWidth="1"/>
    <col min="13062" max="13312" width="8.88671875" style="6"/>
    <col min="13313" max="13313" width="4.21875" style="6" customWidth="1"/>
    <col min="13314" max="13314" width="25.44140625" style="6" bestFit="1" customWidth="1"/>
    <col min="13315" max="13315" width="39.88671875" style="6" bestFit="1" customWidth="1"/>
    <col min="13316" max="13316" width="17.109375" style="6" bestFit="1" customWidth="1"/>
    <col min="13317" max="13317" width="15.88671875" style="6" customWidth="1"/>
    <col min="13318" max="13568" width="8.88671875" style="6"/>
    <col min="13569" max="13569" width="4.21875" style="6" customWidth="1"/>
    <col min="13570" max="13570" width="25.44140625" style="6" bestFit="1" customWidth="1"/>
    <col min="13571" max="13571" width="39.88671875" style="6" bestFit="1" customWidth="1"/>
    <col min="13572" max="13572" width="17.109375" style="6" bestFit="1" customWidth="1"/>
    <col min="13573" max="13573" width="15.88671875" style="6" customWidth="1"/>
    <col min="13574" max="13824" width="8.88671875" style="6"/>
    <col min="13825" max="13825" width="4.21875" style="6" customWidth="1"/>
    <col min="13826" max="13826" width="25.44140625" style="6" bestFit="1" customWidth="1"/>
    <col min="13827" max="13827" width="39.88671875" style="6" bestFit="1" customWidth="1"/>
    <col min="13828" max="13828" width="17.109375" style="6" bestFit="1" customWidth="1"/>
    <col min="13829" max="13829" width="15.88671875" style="6" customWidth="1"/>
    <col min="13830" max="14080" width="8.88671875" style="6"/>
    <col min="14081" max="14081" width="4.21875" style="6" customWidth="1"/>
    <col min="14082" max="14082" width="25.44140625" style="6" bestFit="1" customWidth="1"/>
    <col min="14083" max="14083" width="39.88671875" style="6" bestFit="1" customWidth="1"/>
    <col min="14084" max="14084" width="17.109375" style="6" bestFit="1" customWidth="1"/>
    <col min="14085" max="14085" width="15.88671875" style="6" customWidth="1"/>
    <col min="14086" max="14336" width="8.88671875" style="6"/>
    <col min="14337" max="14337" width="4.21875" style="6" customWidth="1"/>
    <col min="14338" max="14338" width="25.44140625" style="6" bestFit="1" customWidth="1"/>
    <col min="14339" max="14339" width="39.88671875" style="6" bestFit="1" customWidth="1"/>
    <col min="14340" max="14340" width="17.109375" style="6" bestFit="1" customWidth="1"/>
    <col min="14341" max="14341" width="15.88671875" style="6" customWidth="1"/>
    <col min="14342" max="14592" width="8.88671875" style="6"/>
    <col min="14593" max="14593" width="4.21875" style="6" customWidth="1"/>
    <col min="14594" max="14594" width="25.44140625" style="6" bestFit="1" customWidth="1"/>
    <col min="14595" max="14595" width="39.88671875" style="6" bestFit="1" customWidth="1"/>
    <col min="14596" max="14596" width="17.109375" style="6" bestFit="1" customWidth="1"/>
    <col min="14597" max="14597" width="15.88671875" style="6" customWidth="1"/>
    <col min="14598" max="14848" width="8.88671875" style="6"/>
    <col min="14849" max="14849" width="4.21875" style="6" customWidth="1"/>
    <col min="14850" max="14850" width="25.44140625" style="6" bestFit="1" customWidth="1"/>
    <col min="14851" max="14851" width="39.88671875" style="6" bestFit="1" customWidth="1"/>
    <col min="14852" max="14852" width="17.109375" style="6" bestFit="1" customWidth="1"/>
    <col min="14853" max="14853" width="15.88671875" style="6" customWidth="1"/>
    <col min="14854" max="15104" width="8.88671875" style="6"/>
    <col min="15105" max="15105" width="4.21875" style="6" customWidth="1"/>
    <col min="15106" max="15106" width="25.44140625" style="6" bestFit="1" customWidth="1"/>
    <col min="15107" max="15107" width="39.88671875" style="6" bestFit="1" customWidth="1"/>
    <col min="15108" max="15108" width="17.109375" style="6" bestFit="1" customWidth="1"/>
    <col min="15109" max="15109" width="15.88671875" style="6" customWidth="1"/>
    <col min="15110" max="15360" width="8.88671875" style="6"/>
    <col min="15361" max="15361" width="4.21875" style="6" customWidth="1"/>
    <col min="15362" max="15362" width="25.44140625" style="6" bestFit="1" customWidth="1"/>
    <col min="15363" max="15363" width="39.88671875" style="6" bestFit="1" customWidth="1"/>
    <col min="15364" max="15364" width="17.109375" style="6" bestFit="1" customWidth="1"/>
    <col min="15365" max="15365" width="15.88671875" style="6" customWidth="1"/>
    <col min="15366" max="15616" width="8.88671875" style="6"/>
    <col min="15617" max="15617" width="4.21875" style="6" customWidth="1"/>
    <col min="15618" max="15618" width="25.44140625" style="6" bestFit="1" customWidth="1"/>
    <col min="15619" max="15619" width="39.88671875" style="6" bestFit="1" customWidth="1"/>
    <col min="15620" max="15620" width="17.109375" style="6" bestFit="1" customWidth="1"/>
    <col min="15621" max="15621" width="15.88671875" style="6" customWidth="1"/>
    <col min="15622" max="15872" width="8.88671875" style="6"/>
    <col min="15873" max="15873" width="4.21875" style="6" customWidth="1"/>
    <col min="15874" max="15874" width="25.44140625" style="6" bestFit="1" customWidth="1"/>
    <col min="15875" max="15875" width="39.88671875" style="6" bestFit="1" customWidth="1"/>
    <col min="15876" max="15876" width="17.109375" style="6" bestFit="1" customWidth="1"/>
    <col min="15877" max="15877" width="15.88671875" style="6" customWidth="1"/>
    <col min="15878" max="16128" width="8.88671875" style="6"/>
    <col min="16129" max="16129" width="4.21875" style="6" customWidth="1"/>
    <col min="16130" max="16130" width="25.44140625" style="6" bestFit="1" customWidth="1"/>
    <col min="16131" max="16131" width="39.88671875" style="6" bestFit="1" customWidth="1"/>
    <col min="16132" max="16132" width="17.109375" style="6" bestFit="1" customWidth="1"/>
    <col min="16133" max="16133" width="15.88671875" style="6" customWidth="1"/>
    <col min="16134" max="16384" width="8.88671875" style="6"/>
  </cols>
  <sheetData>
    <row r="2" spans="2:5">
      <c r="B2" s="18" t="s">
        <v>17</v>
      </c>
    </row>
    <row r="3" spans="2:5">
      <c r="B3" s="18" t="s">
        <v>18</v>
      </c>
      <c r="C3"/>
    </row>
    <row r="4" spans="2:5">
      <c r="B4" s="18" t="s">
        <v>19</v>
      </c>
    </row>
    <row r="5" spans="2:5" ht="33" customHeight="1">
      <c r="B5" s="18" t="s">
        <v>20</v>
      </c>
    </row>
    <row r="6" spans="2:5" ht="18.75">
      <c r="B6" s="39" t="s">
        <v>21</v>
      </c>
    </row>
    <row r="7" spans="2:5" ht="18.75">
      <c r="B7" s="40" t="s">
        <v>47</v>
      </c>
    </row>
    <row r="8" spans="2:5">
      <c r="B8" s="18"/>
    </row>
    <row r="9" spans="2:5">
      <c r="B9" s="6" t="s">
        <v>16</v>
      </c>
    </row>
    <row r="10" spans="2:5" ht="16.5" thickBot="1">
      <c r="B10" s="7" t="s">
        <v>11</v>
      </c>
      <c r="C10" s="7" t="s">
        <v>12</v>
      </c>
      <c r="D10" s="7" t="s">
        <v>13</v>
      </c>
      <c r="E10" s="7" t="s">
        <v>22</v>
      </c>
    </row>
    <row r="11" spans="2:5">
      <c r="B11" s="17" t="s">
        <v>7</v>
      </c>
      <c r="C11" s="8" t="s">
        <v>23</v>
      </c>
      <c r="D11" s="8" t="s">
        <v>7</v>
      </c>
      <c r="E11" s="53">
        <v>46023</v>
      </c>
    </row>
    <row r="12" spans="2:5">
      <c r="B12" s="17" t="s">
        <v>8</v>
      </c>
      <c r="C12" s="8" t="s">
        <v>24</v>
      </c>
      <c r="D12" s="8" t="s">
        <v>8</v>
      </c>
      <c r="E12" s="10" t="s">
        <v>106</v>
      </c>
    </row>
    <row r="13" spans="2:5">
      <c r="B13" s="17" t="s">
        <v>9</v>
      </c>
      <c r="C13" s="8" t="s">
        <v>25</v>
      </c>
      <c r="D13" s="8" t="s">
        <v>9</v>
      </c>
      <c r="E13" s="9" t="s">
        <v>107</v>
      </c>
    </row>
    <row r="14" spans="2:5" ht="16.5" thickBot="1">
      <c r="B14" s="16"/>
      <c r="C14" s="11"/>
      <c r="D14" s="11"/>
      <c r="E14" s="11"/>
    </row>
    <row r="16" spans="2:5">
      <c r="B16" s="6" t="s">
        <v>14</v>
      </c>
      <c r="C16" s="12"/>
    </row>
    <row r="17" spans="2:4">
      <c r="B17" s="6" t="s">
        <v>15</v>
      </c>
      <c r="C17" s="12"/>
    </row>
    <row r="19" spans="2:4">
      <c r="B19" s="6" t="s">
        <v>4</v>
      </c>
      <c r="C19" s="6" t="s">
        <v>26</v>
      </c>
    </row>
    <row r="20" spans="2:4">
      <c r="B20" s="6" t="s">
        <v>5</v>
      </c>
      <c r="C20" s="13" t="s">
        <v>6</v>
      </c>
    </row>
    <row r="23" spans="2:4">
      <c r="B23" s="15" t="s">
        <v>52</v>
      </c>
    </row>
    <row r="24" spans="2:4">
      <c r="B24" s="20" t="s">
        <v>28</v>
      </c>
      <c r="C24" s="21"/>
      <c r="D24" s="21"/>
    </row>
    <row r="25" spans="2:4">
      <c r="B25" s="43" t="s">
        <v>27</v>
      </c>
      <c r="C25" s="21"/>
      <c r="D25" s="21"/>
    </row>
    <row r="26" spans="2:4">
      <c r="B26" s="43" t="s">
        <v>45</v>
      </c>
      <c r="C26" s="21"/>
      <c r="D26" s="21"/>
    </row>
    <row r="27" spans="2:4">
      <c r="B27" s="20" t="s">
        <v>30</v>
      </c>
      <c r="C27" s="21"/>
      <c r="D27" s="21"/>
    </row>
    <row r="28" spans="2:4">
      <c r="B28" s="43" t="s">
        <v>28</v>
      </c>
      <c r="C28" s="21"/>
      <c r="D28" s="21"/>
    </row>
    <row r="29" spans="2:4">
      <c r="B29" s="43" t="s">
        <v>29</v>
      </c>
      <c r="C29" s="21"/>
      <c r="D29" s="21"/>
    </row>
    <row r="30" spans="2:4">
      <c r="B30" s="20" t="s">
        <v>32</v>
      </c>
      <c r="C30" s="21"/>
      <c r="D30" s="21"/>
    </row>
    <row r="31" spans="2:4">
      <c r="B31" s="43" t="s">
        <v>30</v>
      </c>
      <c r="C31" s="21"/>
      <c r="D31" s="21"/>
    </row>
    <row r="32" spans="2:4" ht="15.75" customHeight="1">
      <c r="B32" s="43" t="s">
        <v>31</v>
      </c>
      <c r="C32" s="21"/>
      <c r="D32" s="21"/>
    </row>
    <row r="33" spans="2:7" ht="15.75" customHeight="1">
      <c r="B33" s="20" t="s">
        <v>50</v>
      </c>
      <c r="C33" s="21"/>
      <c r="D33" s="21"/>
    </row>
    <row r="34" spans="2:7" ht="15.75" customHeight="1">
      <c r="B34" s="43" t="s">
        <v>42</v>
      </c>
      <c r="C34" s="22"/>
      <c r="D34" s="22"/>
      <c r="E34" s="23"/>
      <c r="F34" s="23"/>
      <c r="G34" s="23"/>
    </row>
    <row r="35" spans="2:7" ht="18.75">
      <c r="B35" s="43" t="s">
        <v>48</v>
      </c>
      <c r="C35" s="22"/>
      <c r="D35" s="22"/>
      <c r="E35" s="23"/>
      <c r="F35" s="23"/>
      <c r="G35" s="23"/>
    </row>
    <row r="36" spans="2:7" ht="18.75">
      <c r="B36" s="43" t="s">
        <v>34</v>
      </c>
      <c r="C36" s="22"/>
      <c r="D36" s="22"/>
      <c r="E36" s="23"/>
      <c r="F36" s="23"/>
      <c r="G36" s="23"/>
    </row>
    <row r="37" spans="2:7" ht="18.75">
      <c r="B37" s="43" t="s">
        <v>35</v>
      </c>
      <c r="C37" s="22"/>
      <c r="D37" s="22"/>
      <c r="E37" s="23"/>
      <c r="F37" s="23"/>
      <c r="G37" s="23"/>
    </row>
    <row r="38" spans="2:7" ht="18.75">
      <c r="B38" s="43" t="s">
        <v>49</v>
      </c>
      <c r="C38" s="22"/>
      <c r="D38" s="22"/>
      <c r="E38" s="23"/>
      <c r="F38" s="23"/>
      <c r="G38" s="23"/>
    </row>
    <row r="39" spans="2:7">
      <c r="B39" s="20" t="s">
        <v>51</v>
      </c>
      <c r="C39" s="24"/>
      <c r="D39" s="24"/>
      <c r="E39" s="25"/>
      <c r="F39" s="25"/>
      <c r="G39" s="25"/>
    </row>
  </sheetData>
  <hyperlinks>
    <hyperlink ref="B11" location="Mensuelle!A1" display="Mensuelle"/>
    <hyperlink ref="B12" location="Trimestrielle!A1" display="Trimestrielle"/>
    <hyperlink ref="B13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226"/>
  <sheetViews>
    <sheetView tabSelected="1" zoomScale="80" zoomScaleNormal="80" workbookViewId="0">
      <pane xSplit="1" ySplit="7" topLeftCell="M206" activePane="bottomRight" state="frozen"/>
      <selection pane="topRight" activeCell="B1" sqref="B1"/>
      <selection pane="bottomLeft" activeCell="A8" sqref="A8"/>
      <selection pane="bottomRight" activeCell="W231" sqref="W231"/>
    </sheetView>
  </sheetViews>
  <sheetFormatPr baseColWidth="10" defaultColWidth="11.5546875" defaultRowHeight="15.75"/>
  <cols>
    <col min="1" max="1" width="26.88671875" customWidth="1"/>
    <col min="2" max="2" width="15.44140625" bestFit="1" customWidth="1"/>
    <col min="3" max="3" width="18.6640625" customWidth="1"/>
    <col min="4" max="4" width="18.5546875" bestFit="1" customWidth="1"/>
    <col min="5" max="5" width="15.6640625" bestFit="1" customWidth="1"/>
    <col min="6" max="6" width="15.6640625" customWidth="1"/>
    <col min="7" max="7" width="11.33203125" customWidth="1"/>
    <col min="8" max="8" width="18.33203125" customWidth="1"/>
    <col min="9" max="9" width="19.88671875" customWidth="1"/>
    <col min="10" max="10" width="16.33203125" bestFit="1" customWidth="1"/>
    <col min="11" max="11" width="14.5546875" bestFit="1" customWidth="1"/>
    <col min="12" max="12" width="14" customWidth="1"/>
    <col min="14" max="14" width="14.44140625" customWidth="1"/>
    <col min="15" max="15" width="15.109375" customWidth="1"/>
    <col min="16" max="16" width="21.44140625" customWidth="1"/>
    <col min="17" max="17" width="12.77734375" customWidth="1"/>
    <col min="18" max="18" width="15.33203125" customWidth="1"/>
  </cols>
  <sheetData>
    <row r="1" spans="1:26" ht="18.75">
      <c r="A1" s="14" t="s">
        <v>10</v>
      </c>
      <c r="B1" s="1"/>
      <c r="C1" s="2"/>
      <c r="D1" s="2"/>
      <c r="E1" s="2"/>
      <c r="F1" s="2"/>
      <c r="G1" s="3" t="s">
        <v>0</v>
      </c>
      <c r="H1" s="2"/>
      <c r="I1" s="4"/>
      <c r="J1" s="2"/>
      <c r="K1" s="2"/>
      <c r="L1" s="2"/>
      <c r="M1" s="2"/>
      <c r="N1" s="2"/>
      <c r="O1" s="2"/>
      <c r="P1" s="2" t="s">
        <v>53</v>
      </c>
      <c r="Q1" s="2"/>
      <c r="R1" s="2"/>
      <c r="S1" s="19"/>
    </row>
    <row r="2" spans="1:26" s="31" customFormat="1" ht="18.75">
      <c r="A2" s="26"/>
      <c r="B2" s="27" t="s">
        <v>38</v>
      </c>
      <c r="C2" s="28"/>
      <c r="D2" s="28"/>
      <c r="E2" s="28"/>
      <c r="F2" s="28"/>
      <c r="G2" s="28"/>
      <c r="H2" s="27" t="s">
        <v>39</v>
      </c>
      <c r="I2" s="28"/>
      <c r="J2" s="28"/>
      <c r="K2" s="28"/>
      <c r="L2" s="28"/>
      <c r="M2" s="28"/>
      <c r="N2" s="29"/>
      <c r="O2" s="28"/>
      <c r="P2" s="30"/>
    </row>
    <row r="3" spans="1:26" s="31" customFormat="1" ht="18.7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3"/>
      <c r="P3" s="35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s="37" customFormat="1" ht="19.5">
      <c r="A4" s="60" t="s">
        <v>40</v>
      </c>
      <c r="B4" s="63" t="s">
        <v>41</v>
      </c>
      <c r="C4" s="63"/>
      <c r="D4" s="63"/>
      <c r="E4" s="63"/>
      <c r="F4" s="63"/>
      <c r="G4" s="63"/>
      <c r="H4" s="63"/>
      <c r="I4" s="63"/>
      <c r="J4" s="63" t="s">
        <v>37</v>
      </c>
      <c r="K4" s="63"/>
      <c r="L4" s="63"/>
      <c r="M4" s="63"/>
      <c r="N4" s="63"/>
      <c r="O4" s="63"/>
      <c r="P4" s="66" t="s">
        <v>44</v>
      </c>
    </row>
    <row r="5" spans="1:26" s="37" customFormat="1" ht="15.75" customHeight="1">
      <c r="A5" s="61"/>
      <c r="B5" s="63" t="s">
        <v>30</v>
      </c>
      <c r="C5" s="63"/>
      <c r="D5" s="63"/>
      <c r="E5" s="63"/>
      <c r="F5" s="63"/>
      <c r="G5" s="63"/>
      <c r="H5" s="64" t="s">
        <v>31</v>
      </c>
      <c r="I5" s="65" t="s">
        <v>2</v>
      </c>
      <c r="J5" s="69" t="s">
        <v>42</v>
      </c>
      <c r="K5" s="69" t="s">
        <v>33</v>
      </c>
      <c r="L5" s="69" t="s">
        <v>34</v>
      </c>
      <c r="M5" s="69" t="s">
        <v>43</v>
      </c>
      <c r="N5" s="66" t="s">
        <v>36</v>
      </c>
      <c r="O5" s="66" t="s">
        <v>2</v>
      </c>
      <c r="P5" s="67"/>
    </row>
    <row r="6" spans="1:26" s="37" customFormat="1" ht="15.75" customHeight="1">
      <c r="A6" s="61"/>
      <c r="B6" s="63" t="s">
        <v>28</v>
      </c>
      <c r="C6" s="63"/>
      <c r="D6" s="63"/>
      <c r="E6" s="63" t="s">
        <v>96</v>
      </c>
      <c r="F6" s="63"/>
      <c r="G6" s="63"/>
      <c r="H6" s="64"/>
      <c r="I6" s="65"/>
      <c r="J6" s="70"/>
      <c r="K6" s="70"/>
      <c r="L6" s="70"/>
      <c r="M6" s="70"/>
      <c r="N6" s="67"/>
      <c r="O6" s="67"/>
      <c r="P6" s="67"/>
      <c r="Q6" s="38"/>
      <c r="R6" s="38"/>
      <c r="S6" s="38"/>
      <c r="T6" s="38"/>
    </row>
    <row r="7" spans="1:26" s="37" customFormat="1" ht="56.25">
      <c r="A7" s="62"/>
      <c r="B7" s="41" t="s">
        <v>27</v>
      </c>
      <c r="C7" s="42" t="s">
        <v>45</v>
      </c>
      <c r="D7" s="42" t="s">
        <v>2</v>
      </c>
      <c r="E7" s="41" t="s">
        <v>29</v>
      </c>
      <c r="F7" s="41" t="s">
        <v>97</v>
      </c>
      <c r="G7" s="42" t="s">
        <v>2</v>
      </c>
      <c r="H7" s="64"/>
      <c r="I7" s="65" t="s">
        <v>2</v>
      </c>
      <c r="J7" s="71"/>
      <c r="K7" s="71"/>
      <c r="L7" s="71"/>
      <c r="M7" s="71"/>
      <c r="N7" s="68"/>
      <c r="O7" s="68"/>
      <c r="P7" s="68"/>
      <c r="Q7" s="38"/>
      <c r="R7" s="38"/>
      <c r="S7" s="38"/>
      <c r="T7" s="38"/>
    </row>
    <row r="8" spans="1:26" s="50" customFormat="1">
      <c r="A8" s="45">
        <v>39448</v>
      </c>
      <c r="B8" s="46">
        <v>79693.100000000006</v>
      </c>
      <c r="C8" s="46">
        <v>156706</v>
      </c>
      <c r="D8" s="47">
        <f t="shared" ref="D8:D39" si="0">SUM(B8:C8)</f>
        <v>236399.1</v>
      </c>
      <c r="E8" s="46">
        <v>85963.499999999985</v>
      </c>
      <c r="F8" s="46"/>
      <c r="G8" s="47">
        <f t="shared" ref="G8:G71" si="1">D8+F8+E8</f>
        <v>322362.59999999998</v>
      </c>
      <c r="H8" s="46">
        <v>43197.2</v>
      </c>
      <c r="I8" s="46">
        <f t="shared" ref="I8:I39" si="2">G8+H8</f>
        <v>365559.8</v>
      </c>
      <c r="J8" s="46">
        <v>2368.6</v>
      </c>
      <c r="K8" s="46">
        <v>80679.899999999994</v>
      </c>
      <c r="L8" s="48">
        <v>-663.89999999999873</v>
      </c>
      <c r="M8" s="47" t="s">
        <v>1</v>
      </c>
      <c r="N8" s="49">
        <v>37213.1</v>
      </c>
      <c r="O8" s="47">
        <f t="shared" ref="O8:O39" si="3">SUM(J8:N8)</f>
        <v>119597.70000000001</v>
      </c>
      <c r="P8" s="47">
        <f t="shared" ref="P8:P39" si="4">I8+O8</f>
        <v>485157.5</v>
      </c>
    </row>
    <row r="9" spans="1:26" s="50" customFormat="1">
      <c r="A9" s="45">
        <v>39479</v>
      </c>
      <c r="B9" s="46">
        <v>80787.5</v>
      </c>
      <c r="C9" s="46">
        <v>156964.79999999996</v>
      </c>
      <c r="D9" s="47">
        <f t="shared" si="0"/>
        <v>237752.29999999996</v>
      </c>
      <c r="E9" s="46">
        <v>89136.799999999988</v>
      </c>
      <c r="F9" s="46"/>
      <c r="G9" s="47">
        <f t="shared" si="1"/>
        <v>326889.09999999998</v>
      </c>
      <c r="H9" s="46">
        <v>51858.599999999969</v>
      </c>
      <c r="I9" s="46">
        <f t="shared" si="2"/>
        <v>378747.69999999995</v>
      </c>
      <c r="J9" s="46">
        <v>2117.1999999999998</v>
      </c>
      <c r="K9" s="46">
        <v>84145.8</v>
      </c>
      <c r="L9" s="48">
        <v>113.40000000000236</v>
      </c>
      <c r="M9" s="47" t="s">
        <v>1</v>
      </c>
      <c r="N9" s="49">
        <v>35668</v>
      </c>
      <c r="O9" s="47">
        <f t="shared" si="3"/>
        <v>122044.40000000001</v>
      </c>
      <c r="P9" s="47">
        <f t="shared" si="4"/>
        <v>500792.1</v>
      </c>
    </row>
    <row r="10" spans="1:26" s="50" customFormat="1">
      <c r="A10" s="45">
        <v>39508</v>
      </c>
      <c r="B10" s="46">
        <v>80644.800000000003</v>
      </c>
      <c r="C10" s="46">
        <v>168932.30000000002</v>
      </c>
      <c r="D10" s="47">
        <f t="shared" si="0"/>
        <v>249577.10000000003</v>
      </c>
      <c r="E10" s="46">
        <v>89083.5</v>
      </c>
      <c r="F10" s="46"/>
      <c r="G10" s="47">
        <f t="shared" si="1"/>
        <v>338660.60000000003</v>
      </c>
      <c r="H10" s="46">
        <v>59602.599999999991</v>
      </c>
      <c r="I10" s="46">
        <f t="shared" si="2"/>
        <v>398263.2</v>
      </c>
      <c r="J10" s="46">
        <v>2145.1999999999998</v>
      </c>
      <c r="K10" s="46">
        <v>77281.8</v>
      </c>
      <c r="L10" s="48">
        <v>413.40000000000146</v>
      </c>
      <c r="M10" s="47" t="s">
        <v>1</v>
      </c>
      <c r="N10" s="49">
        <v>34660.9</v>
      </c>
      <c r="O10" s="47">
        <f t="shared" si="3"/>
        <v>114501.29999999999</v>
      </c>
      <c r="P10" s="47">
        <f t="shared" si="4"/>
        <v>512764.5</v>
      </c>
    </row>
    <row r="11" spans="1:26" s="50" customFormat="1">
      <c r="A11" s="45">
        <v>39539</v>
      </c>
      <c r="B11" s="46">
        <v>89175.3</v>
      </c>
      <c r="C11" s="46">
        <v>164775.5</v>
      </c>
      <c r="D11" s="47">
        <f t="shared" si="0"/>
        <v>253950.8</v>
      </c>
      <c r="E11" s="46">
        <v>88413.100000000035</v>
      </c>
      <c r="F11" s="46"/>
      <c r="G11" s="47">
        <f t="shared" si="1"/>
        <v>342363.9</v>
      </c>
      <c r="H11" s="46">
        <v>54473.499999999993</v>
      </c>
      <c r="I11" s="46">
        <f t="shared" si="2"/>
        <v>396837.4</v>
      </c>
      <c r="J11" s="46">
        <v>1906.4</v>
      </c>
      <c r="K11" s="46">
        <v>72014.8</v>
      </c>
      <c r="L11" s="48">
        <v>1054.8000000000002</v>
      </c>
      <c r="M11" s="47" t="s">
        <v>1</v>
      </c>
      <c r="N11" s="49">
        <v>41321.199999999997</v>
      </c>
      <c r="O11" s="47">
        <f t="shared" si="3"/>
        <v>116297.2</v>
      </c>
      <c r="P11" s="47">
        <f t="shared" si="4"/>
        <v>513134.60000000003</v>
      </c>
    </row>
    <row r="12" spans="1:26" s="50" customFormat="1">
      <c r="A12" s="45">
        <v>39569</v>
      </c>
      <c r="B12" s="46">
        <v>90132.3</v>
      </c>
      <c r="C12" s="46">
        <v>156462.79999999999</v>
      </c>
      <c r="D12" s="47">
        <f t="shared" si="0"/>
        <v>246595.09999999998</v>
      </c>
      <c r="E12" s="46">
        <v>89650.3</v>
      </c>
      <c r="F12" s="46"/>
      <c r="G12" s="47">
        <f t="shared" si="1"/>
        <v>336245.39999999997</v>
      </c>
      <c r="H12" s="46">
        <v>51599.676999999981</v>
      </c>
      <c r="I12" s="46">
        <f t="shared" si="2"/>
        <v>387845.07699999993</v>
      </c>
      <c r="J12" s="46">
        <v>2593.4</v>
      </c>
      <c r="K12" s="46">
        <v>78090.600000000006</v>
      </c>
      <c r="L12" s="48">
        <v>-255.60000000000218</v>
      </c>
      <c r="M12" s="47" t="s">
        <v>1</v>
      </c>
      <c r="N12" s="49">
        <v>37826.300000000003</v>
      </c>
      <c r="O12" s="47">
        <f t="shared" si="3"/>
        <v>118254.7</v>
      </c>
      <c r="P12" s="47">
        <f t="shared" si="4"/>
        <v>506099.77699999994</v>
      </c>
    </row>
    <row r="13" spans="1:26" s="50" customFormat="1">
      <c r="A13" s="45">
        <v>39600</v>
      </c>
      <c r="B13" s="46">
        <v>99272.299999999988</v>
      </c>
      <c r="C13" s="46">
        <v>167031.90000000005</v>
      </c>
      <c r="D13" s="47">
        <f t="shared" si="0"/>
        <v>266304.20000000007</v>
      </c>
      <c r="E13" s="46">
        <v>86848.6</v>
      </c>
      <c r="F13" s="46"/>
      <c r="G13" s="47">
        <f t="shared" si="1"/>
        <v>353152.80000000005</v>
      </c>
      <c r="H13" s="46">
        <v>53497.899999999987</v>
      </c>
      <c r="I13" s="46">
        <f t="shared" si="2"/>
        <v>406650.7</v>
      </c>
      <c r="J13" s="46">
        <v>2889.3</v>
      </c>
      <c r="K13" s="46">
        <v>83148.5</v>
      </c>
      <c r="L13" s="48">
        <v>-1032.5000000000023</v>
      </c>
      <c r="M13" s="47" t="s">
        <v>1</v>
      </c>
      <c r="N13" s="49">
        <v>40089.300000000003</v>
      </c>
      <c r="O13" s="47">
        <f t="shared" si="3"/>
        <v>125094.6</v>
      </c>
      <c r="P13" s="47">
        <f t="shared" si="4"/>
        <v>531745.30000000005</v>
      </c>
    </row>
    <row r="14" spans="1:26" s="50" customFormat="1">
      <c r="A14" s="45">
        <v>39630</v>
      </c>
      <c r="B14" s="46">
        <v>111390</v>
      </c>
      <c r="C14" s="46">
        <v>168605.40000000002</v>
      </c>
      <c r="D14" s="47">
        <f t="shared" si="0"/>
        <v>279995.40000000002</v>
      </c>
      <c r="E14" s="46">
        <v>91211.199999999997</v>
      </c>
      <c r="F14" s="46"/>
      <c r="G14" s="47">
        <f t="shared" si="1"/>
        <v>371206.60000000003</v>
      </c>
      <c r="H14" s="46">
        <v>53458.899999999965</v>
      </c>
      <c r="I14" s="46">
        <f t="shared" si="2"/>
        <v>424665.5</v>
      </c>
      <c r="J14" s="46">
        <v>2612.9</v>
      </c>
      <c r="K14" s="46">
        <v>87338.8</v>
      </c>
      <c r="L14" s="48">
        <v>-427.90000000000418</v>
      </c>
      <c r="M14" s="47" t="s">
        <v>1</v>
      </c>
      <c r="N14" s="49">
        <v>33021.199999999997</v>
      </c>
      <c r="O14" s="47">
        <f t="shared" si="3"/>
        <v>122544.99999999999</v>
      </c>
      <c r="P14" s="47">
        <f t="shared" si="4"/>
        <v>547210.5</v>
      </c>
    </row>
    <row r="15" spans="1:26" s="50" customFormat="1">
      <c r="A15" s="45">
        <v>39661</v>
      </c>
      <c r="B15" s="46">
        <v>110194.59999999999</v>
      </c>
      <c r="C15" s="46">
        <v>177071.50000000003</v>
      </c>
      <c r="D15" s="47">
        <f t="shared" si="0"/>
        <v>287266.10000000003</v>
      </c>
      <c r="E15" s="46">
        <v>92805.89999999998</v>
      </c>
      <c r="F15" s="46"/>
      <c r="G15" s="47">
        <f t="shared" si="1"/>
        <v>380072</v>
      </c>
      <c r="H15" s="46">
        <v>58804.200000000048</v>
      </c>
      <c r="I15" s="46">
        <f t="shared" si="2"/>
        <v>438876.20000000007</v>
      </c>
      <c r="J15" s="46">
        <v>3329</v>
      </c>
      <c r="K15" s="46">
        <v>88049.7</v>
      </c>
      <c r="L15" s="48">
        <v>-1605.6999999999989</v>
      </c>
      <c r="M15" s="47" t="s">
        <v>1</v>
      </c>
      <c r="N15" s="49">
        <v>30968.7</v>
      </c>
      <c r="O15" s="47">
        <f t="shared" si="3"/>
        <v>120741.7</v>
      </c>
      <c r="P15" s="47">
        <f t="shared" si="4"/>
        <v>559617.9</v>
      </c>
    </row>
    <row r="16" spans="1:26" s="50" customFormat="1">
      <c r="A16" s="45">
        <v>39692</v>
      </c>
      <c r="B16" s="46">
        <v>110356.3</v>
      </c>
      <c r="C16" s="46">
        <v>184837.59999999998</v>
      </c>
      <c r="D16" s="47">
        <f t="shared" si="0"/>
        <v>295193.89999999997</v>
      </c>
      <c r="E16" s="46">
        <v>94519.900000000009</v>
      </c>
      <c r="F16" s="46"/>
      <c r="G16" s="47">
        <f t="shared" si="1"/>
        <v>389713.8</v>
      </c>
      <c r="H16" s="46">
        <v>63322.599999999984</v>
      </c>
      <c r="I16" s="46">
        <f t="shared" si="2"/>
        <v>453036.39999999997</v>
      </c>
      <c r="J16" s="46">
        <v>3473.3</v>
      </c>
      <c r="K16" s="46">
        <v>88403</v>
      </c>
      <c r="L16" s="48">
        <v>-626.20000000000437</v>
      </c>
      <c r="M16" s="47" t="s">
        <v>1</v>
      </c>
      <c r="N16" s="49">
        <v>33909.800000000003</v>
      </c>
      <c r="O16" s="47">
        <f t="shared" si="3"/>
        <v>125159.90000000001</v>
      </c>
      <c r="P16" s="47">
        <f t="shared" si="4"/>
        <v>578196.29999999993</v>
      </c>
    </row>
    <row r="17" spans="1:18" s="50" customFormat="1">
      <c r="A17" s="45">
        <v>39722</v>
      </c>
      <c r="B17" s="46">
        <v>108675.90000000001</v>
      </c>
      <c r="C17" s="46">
        <v>187490</v>
      </c>
      <c r="D17" s="47">
        <f t="shared" si="0"/>
        <v>296165.90000000002</v>
      </c>
      <c r="E17" s="46">
        <v>96513.4</v>
      </c>
      <c r="F17" s="46"/>
      <c r="G17" s="47">
        <f t="shared" si="1"/>
        <v>392679.30000000005</v>
      </c>
      <c r="H17" s="46">
        <v>59725.2</v>
      </c>
      <c r="I17" s="46">
        <f t="shared" si="2"/>
        <v>452404.50000000006</v>
      </c>
      <c r="J17" s="46">
        <v>3310.6</v>
      </c>
      <c r="K17" s="46">
        <v>89839.5</v>
      </c>
      <c r="L17" s="48">
        <v>691.00000000000182</v>
      </c>
      <c r="M17" s="47" t="s">
        <v>1</v>
      </c>
      <c r="N17" s="49">
        <v>41588</v>
      </c>
      <c r="O17" s="47">
        <f t="shared" si="3"/>
        <v>135429.1</v>
      </c>
      <c r="P17" s="47">
        <f t="shared" si="4"/>
        <v>587833.60000000009</v>
      </c>
    </row>
    <row r="18" spans="1:18" s="50" customFormat="1">
      <c r="A18" s="45">
        <v>39753</v>
      </c>
      <c r="B18" s="46">
        <v>106026.90000000001</v>
      </c>
      <c r="C18" s="46">
        <v>186562.3</v>
      </c>
      <c r="D18" s="47">
        <f t="shared" si="0"/>
        <v>292589.2</v>
      </c>
      <c r="E18" s="46">
        <v>99180.900000000023</v>
      </c>
      <c r="F18" s="46"/>
      <c r="G18" s="47">
        <f t="shared" si="1"/>
        <v>391770.10000000003</v>
      </c>
      <c r="H18" s="46">
        <v>63216.900000000009</v>
      </c>
      <c r="I18" s="46">
        <f t="shared" si="2"/>
        <v>454987.00000000006</v>
      </c>
      <c r="J18" s="46">
        <v>3369.6</v>
      </c>
      <c r="K18" s="46">
        <v>95077.8</v>
      </c>
      <c r="L18" s="48">
        <v>256.69999999999891</v>
      </c>
      <c r="M18" s="47" t="s">
        <v>1</v>
      </c>
      <c r="N18" s="49">
        <v>39167.9</v>
      </c>
      <c r="O18" s="47">
        <f t="shared" si="3"/>
        <v>137872</v>
      </c>
      <c r="P18" s="47">
        <f t="shared" si="4"/>
        <v>592859</v>
      </c>
    </row>
    <row r="19" spans="1:18" s="50" customFormat="1">
      <c r="A19" s="45">
        <v>39783</v>
      </c>
      <c r="B19" s="46">
        <v>112623.7</v>
      </c>
      <c r="C19" s="46">
        <v>207061.90000000005</v>
      </c>
      <c r="D19" s="47">
        <f t="shared" si="0"/>
        <v>319685.60000000003</v>
      </c>
      <c r="E19" s="46">
        <v>99838.999999999985</v>
      </c>
      <c r="F19" s="46"/>
      <c r="G19" s="47">
        <f t="shared" si="1"/>
        <v>419524.60000000003</v>
      </c>
      <c r="H19" s="46">
        <v>63073.699999999953</v>
      </c>
      <c r="I19" s="46">
        <f t="shared" si="2"/>
        <v>482598.3</v>
      </c>
      <c r="J19" s="46">
        <v>5225.7</v>
      </c>
      <c r="K19" s="46">
        <v>96829.8</v>
      </c>
      <c r="L19" s="48">
        <v>-1373.0999999999985</v>
      </c>
      <c r="M19" s="47" t="s">
        <v>1</v>
      </c>
      <c r="N19" s="49">
        <v>56705.1</v>
      </c>
      <c r="O19" s="47">
        <f t="shared" si="3"/>
        <v>157387.5</v>
      </c>
      <c r="P19" s="47">
        <f t="shared" si="4"/>
        <v>639985.80000000005</v>
      </c>
    </row>
    <row r="20" spans="1:18" s="50" customFormat="1">
      <c r="A20" s="45">
        <v>39814</v>
      </c>
      <c r="B20" s="46">
        <v>103461.7</v>
      </c>
      <c r="C20" s="46">
        <v>199773.80000000002</v>
      </c>
      <c r="D20" s="47">
        <f t="shared" si="0"/>
        <v>303235.5</v>
      </c>
      <c r="E20" s="46">
        <v>98524.999999999985</v>
      </c>
      <c r="F20" s="46"/>
      <c r="G20" s="47">
        <f t="shared" si="1"/>
        <v>401760.5</v>
      </c>
      <c r="H20" s="46">
        <v>63221.099999999991</v>
      </c>
      <c r="I20" s="46">
        <f t="shared" si="2"/>
        <v>464981.6</v>
      </c>
      <c r="J20" s="46">
        <v>5513.8</v>
      </c>
      <c r="K20" s="46">
        <v>89186.9</v>
      </c>
      <c r="L20" s="48">
        <v>-57.900000000003274</v>
      </c>
      <c r="M20" s="47" t="s">
        <v>1</v>
      </c>
      <c r="N20" s="49">
        <v>44590.8</v>
      </c>
      <c r="O20" s="47">
        <f t="shared" si="3"/>
        <v>139233.59999999998</v>
      </c>
      <c r="P20" s="47">
        <f t="shared" si="4"/>
        <v>604215.19999999995</v>
      </c>
    </row>
    <row r="21" spans="1:18" s="50" customFormat="1">
      <c r="A21" s="45">
        <v>39845</v>
      </c>
      <c r="B21" s="46">
        <v>100998.9</v>
      </c>
      <c r="C21" s="46">
        <v>195147.6</v>
      </c>
      <c r="D21" s="47">
        <f t="shared" si="0"/>
        <v>296146.5</v>
      </c>
      <c r="E21" s="46">
        <v>100309.7</v>
      </c>
      <c r="F21" s="46"/>
      <c r="G21" s="47">
        <f t="shared" si="1"/>
        <v>396456.2</v>
      </c>
      <c r="H21" s="46">
        <v>63836.368000000002</v>
      </c>
      <c r="I21" s="46">
        <f t="shared" si="2"/>
        <v>460292.56800000003</v>
      </c>
      <c r="J21" s="46">
        <v>6639.8</v>
      </c>
      <c r="K21" s="46">
        <v>92905.5</v>
      </c>
      <c r="L21" s="48">
        <v>191</v>
      </c>
      <c r="M21" s="47" t="s">
        <v>1</v>
      </c>
      <c r="N21" s="49">
        <v>42167.7</v>
      </c>
      <c r="O21" s="47">
        <f t="shared" si="3"/>
        <v>141904</v>
      </c>
      <c r="P21" s="47">
        <f t="shared" si="4"/>
        <v>602196.56799999997</v>
      </c>
    </row>
    <row r="22" spans="1:18" s="50" customFormat="1">
      <c r="A22" s="45">
        <v>39873</v>
      </c>
      <c r="B22" s="46">
        <v>99941.4</v>
      </c>
      <c r="C22" s="46">
        <v>203598.3</v>
      </c>
      <c r="D22" s="47">
        <f t="shared" si="0"/>
        <v>303539.69999999995</v>
      </c>
      <c r="E22" s="46">
        <v>99993.599999999991</v>
      </c>
      <c r="F22" s="46"/>
      <c r="G22" s="47">
        <f t="shared" si="1"/>
        <v>403533.29999999993</v>
      </c>
      <c r="H22" s="46">
        <v>67860.600000000006</v>
      </c>
      <c r="I22" s="46">
        <f t="shared" si="2"/>
        <v>471393.89999999991</v>
      </c>
      <c r="J22" s="46">
        <v>5647.2</v>
      </c>
      <c r="K22" s="46">
        <v>98172.4</v>
      </c>
      <c r="L22" s="48">
        <v>2100.699999999998</v>
      </c>
      <c r="M22" s="47" t="s">
        <v>1</v>
      </c>
      <c r="N22" s="49">
        <v>24843.9</v>
      </c>
      <c r="O22" s="47">
        <f t="shared" si="3"/>
        <v>130764.19999999998</v>
      </c>
      <c r="P22" s="47">
        <f t="shared" si="4"/>
        <v>602158.09999999986</v>
      </c>
    </row>
    <row r="23" spans="1:18" s="50" customFormat="1">
      <c r="A23" s="45">
        <v>39904</v>
      </c>
      <c r="B23" s="46">
        <v>103584.9</v>
      </c>
      <c r="C23" s="46">
        <v>200820.90000000002</v>
      </c>
      <c r="D23" s="47">
        <f t="shared" si="0"/>
        <v>304405.80000000005</v>
      </c>
      <c r="E23" s="46">
        <v>102644.59999999999</v>
      </c>
      <c r="F23" s="46"/>
      <c r="G23" s="47">
        <f t="shared" si="1"/>
        <v>407050.4</v>
      </c>
      <c r="H23" s="46">
        <v>69235.39999999998</v>
      </c>
      <c r="I23" s="46">
        <f t="shared" si="2"/>
        <v>476285.8</v>
      </c>
      <c r="J23" s="46">
        <v>5663.5</v>
      </c>
      <c r="K23" s="46">
        <v>95100</v>
      </c>
      <c r="L23" s="48">
        <v>-2736.4999999999991</v>
      </c>
      <c r="M23" s="47" t="s">
        <v>1</v>
      </c>
      <c r="N23" s="49">
        <v>27164.1</v>
      </c>
      <c r="O23" s="47">
        <f t="shared" si="3"/>
        <v>125191.1</v>
      </c>
      <c r="P23" s="47">
        <f t="shared" si="4"/>
        <v>601476.9</v>
      </c>
    </row>
    <row r="24" spans="1:18" s="50" customFormat="1">
      <c r="A24" s="45">
        <v>39934</v>
      </c>
      <c r="B24" s="46">
        <v>100328.1</v>
      </c>
      <c r="C24" s="46">
        <v>196045.00000000006</v>
      </c>
      <c r="D24" s="47">
        <f t="shared" si="0"/>
        <v>296373.10000000009</v>
      </c>
      <c r="E24" s="46">
        <v>105416.20000000001</v>
      </c>
      <c r="F24" s="46"/>
      <c r="G24" s="47">
        <f t="shared" si="1"/>
        <v>401789.3000000001</v>
      </c>
      <c r="H24" s="46">
        <v>68900.700000000026</v>
      </c>
      <c r="I24" s="46">
        <f t="shared" si="2"/>
        <v>470690.00000000012</v>
      </c>
      <c r="J24" s="46">
        <v>4707.2</v>
      </c>
      <c r="K24" s="46">
        <v>97059.3</v>
      </c>
      <c r="L24" s="48">
        <v>4276.5000000000045</v>
      </c>
      <c r="M24" s="47" t="s">
        <v>1</v>
      </c>
      <c r="N24" s="49">
        <v>60647.199999999997</v>
      </c>
      <c r="O24" s="47">
        <f t="shared" si="3"/>
        <v>166690.20000000001</v>
      </c>
      <c r="P24" s="47">
        <f t="shared" si="4"/>
        <v>637380.20000000019</v>
      </c>
    </row>
    <row r="25" spans="1:18" s="50" customFormat="1">
      <c r="A25" s="45">
        <v>39965</v>
      </c>
      <c r="B25" s="46">
        <v>108019.4</v>
      </c>
      <c r="C25" s="46">
        <v>202721.79999999996</v>
      </c>
      <c r="D25" s="47">
        <f t="shared" si="0"/>
        <v>310741.19999999995</v>
      </c>
      <c r="E25" s="46">
        <v>106915.59999999998</v>
      </c>
      <c r="F25" s="46"/>
      <c r="G25" s="47">
        <f t="shared" si="1"/>
        <v>417656.79999999993</v>
      </c>
      <c r="H25" s="46">
        <v>69104.300000000017</v>
      </c>
      <c r="I25" s="46">
        <f t="shared" si="2"/>
        <v>486761.1</v>
      </c>
      <c r="J25" s="46">
        <v>3207.8999999999996</v>
      </c>
      <c r="K25" s="46">
        <v>109595.5</v>
      </c>
      <c r="L25" s="48">
        <v>2077.9000000000015</v>
      </c>
      <c r="M25" s="47" t="s">
        <v>1</v>
      </c>
      <c r="N25" s="49">
        <v>56552.3</v>
      </c>
      <c r="O25" s="47">
        <f t="shared" si="3"/>
        <v>171433.59999999998</v>
      </c>
      <c r="P25" s="47">
        <f t="shared" si="4"/>
        <v>658194.69999999995</v>
      </c>
    </row>
    <row r="26" spans="1:18" s="50" customFormat="1">
      <c r="A26" s="45">
        <v>39995</v>
      </c>
      <c r="B26" s="46">
        <v>111946.4</v>
      </c>
      <c r="C26" s="46">
        <v>196651.40000000002</v>
      </c>
      <c r="D26" s="47">
        <f t="shared" si="0"/>
        <v>308597.80000000005</v>
      </c>
      <c r="E26" s="46">
        <v>107474.4</v>
      </c>
      <c r="F26" s="46"/>
      <c r="G26" s="47">
        <f t="shared" si="1"/>
        <v>416072.20000000007</v>
      </c>
      <c r="H26" s="46">
        <v>70439.999999999985</v>
      </c>
      <c r="I26" s="46">
        <f t="shared" si="2"/>
        <v>486512.20000000007</v>
      </c>
      <c r="J26" s="46">
        <v>2971.7</v>
      </c>
      <c r="K26" s="46">
        <v>110130.2</v>
      </c>
      <c r="L26" s="48">
        <v>774.30000000000291</v>
      </c>
      <c r="M26" s="47" t="s">
        <v>1</v>
      </c>
      <c r="N26" s="49">
        <v>55303.7</v>
      </c>
      <c r="O26" s="47">
        <f t="shared" si="3"/>
        <v>169179.9</v>
      </c>
      <c r="P26" s="47">
        <f t="shared" si="4"/>
        <v>655692.10000000009</v>
      </c>
    </row>
    <row r="27" spans="1:18" s="50" customFormat="1">
      <c r="A27" s="45">
        <v>40026</v>
      </c>
      <c r="B27" s="46">
        <v>109260.5</v>
      </c>
      <c r="C27" s="46">
        <v>205794.40000000002</v>
      </c>
      <c r="D27" s="47">
        <f t="shared" si="0"/>
        <v>315054.90000000002</v>
      </c>
      <c r="E27" s="46">
        <v>105291.89999999998</v>
      </c>
      <c r="F27" s="46"/>
      <c r="G27" s="47">
        <f t="shared" si="1"/>
        <v>420346.8</v>
      </c>
      <c r="H27" s="46">
        <v>71700.799999999988</v>
      </c>
      <c r="I27" s="46">
        <f t="shared" si="2"/>
        <v>492047.6</v>
      </c>
      <c r="J27" s="46">
        <v>2286.5</v>
      </c>
      <c r="K27" s="46">
        <v>115266.9</v>
      </c>
      <c r="L27" s="48">
        <v>1779.5000000000009</v>
      </c>
      <c r="M27" s="47" t="s">
        <v>1</v>
      </c>
      <c r="N27" s="49">
        <v>50602.400000000001</v>
      </c>
      <c r="O27" s="47">
        <f t="shared" si="3"/>
        <v>169935.3</v>
      </c>
      <c r="P27" s="47">
        <f t="shared" si="4"/>
        <v>661982.89999999991</v>
      </c>
    </row>
    <row r="28" spans="1:18" s="50" customFormat="1">
      <c r="A28" s="45">
        <v>40057</v>
      </c>
      <c r="B28" s="46">
        <v>104480.8</v>
      </c>
      <c r="C28" s="46">
        <v>228836.60000000006</v>
      </c>
      <c r="D28" s="47">
        <f t="shared" si="0"/>
        <v>333317.40000000008</v>
      </c>
      <c r="E28" s="46">
        <v>101524.9</v>
      </c>
      <c r="F28" s="46"/>
      <c r="G28" s="47">
        <f t="shared" si="1"/>
        <v>434842.30000000005</v>
      </c>
      <c r="H28" s="46">
        <v>71084.000000000015</v>
      </c>
      <c r="I28" s="46">
        <f t="shared" si="2"/>
        <v>505926.30000000005</v>
      </c>
      <c r="J28" s="46">
        <v>2277.6999999999998</v>
      </c>
      <c r="K28" s="46">
        <v>118465.1</v>
      </c>
      <c r="L28" s="48">
        <v>841.50000000000182</v>
      </c>
      <c r="M28" s="47" t="s">
        <v>1</v>
      </c>
      <c r="N28" s="49">
        <v>50438.6</v>
      </c>
      <c r="O28" s="47">
        <f t="shared" si="3"/>
        <v>172022.9</v>
      </c>
      <c r="P28" s="47">
        <f t="shared" si="4"/>
        <v>677949.20000000007</v>
      </c>
    </row>
    <row r="29" spans="1:18" s="50" customFormat="1">
      <c r="A29" s="45">
        <v>40087</v>
      </c>
      <c r="B29" s="46">
        <v>106629.7</v>
      </c>
      <c r="C29" s="46">
        <v>218915.50000000003</v>
      </c>
      <c r="D29" s="47">
        <f t="shared" si="0"/>
        <v>325545.2</v>
      </c>
      <c r="E29" s="46">
        <v>110336.7</v>
      </c>
      <c r="F29" s="46"/>
      <c r="G29" s="47">
        <f t="shared" si="1"/>
        <v>435881.9</v>
      </c>
      <c r="H29" s="46">
        <v>78231</v>
      </c>
      <c r="I29" s="46">
        <f t="shared" si="2"/>
        <v>514112.9</v>
      </c>
      <c r="J29" s="46">
        <v>1249.4000000000001</v>
      </c>
      <c r="K29" s="46">
        <v>121928</v>
      </c>
      <c r="L29" s="48">
        <v>-956.29999999999745</v>
      </c>
      <c r="M29" s="47" t="s">
        <v>1</v>
      </c>
      <c r="N29" s="49">
        <v>52113.8</v>
      </c>
      <c r="O29" s="47">
        <f t="shared" si="3"/>
        <v>174334.9</v>
      </c>
      <c r="P29" s="47">
        <f t="shared" si="4"/>
        <v>688447.8</v>
      </c>
    </row>
    <row r="30" spans="1:18" s="50" customFormat="1">
      <c r="A30" s="45">
        <v>40118</v>
      </c>
      <c r="B30" s="46">
        <v>104663.29999999999</v>
      </c>
      <c r="C30" s="46">
        <v>210340.20000000004</v>
      </c>
      <c r="D30" s="47">
        <f t="shared" si="0"/>
        <v>315003.5</v>
      </c>
      <c r="E30" s="46">
        <v>115747.1</v>
      </c>
      <c r="F30" s="46"/>
      <c r="G30" s="47">
        <f t="shared" si="1"/>
        <v>430750.6</v>
      </c>
      <c r="H30" s="46">
        <v>78481.700000000012</v>
      </c>
      <c r="I30" s="46">
        <f t="shared" si="2"/>
        <v>509232.3</v>
      </c>
      <c r="J30" s="46">
        <v>2394.6999999999998</v>
      </c>
      <c r="K30" s="46">
        <v>123054.9</v>
      </c>
      <c r="L30" s="48">
        <v>-972.80000000000837</v>
      </c>
      <c r="M30" s="47" t="s">
        <v>1</v>
      </c>
      <c r="N30" s="49">
        <v>56337.9</v>
      </c>
      <c r="O30" s="47">
        <f t="shared" si="3"/>
        <v>180814.69999999998</v>
      </c>
      <c r="P30" s="47">
        <f t="shared" si="4"/>
        <v>690047</v>
      </c>
    </row>
    <row r="31" spans="1:18" s="50" customFormat="1">
      <c r="A31" s="45">
        <v>40148</v>
      </c>
      <c r="B31" s="46">
        <v>120915.70000000001</v>
      </c>
      <c r="C31" s="46">
        <v>246210.90000000002</v>
      </c>
      <c r="D31" s="47">
        <f t="shared" si="0"/>
        <v>367126.60000000003</v>
      </c>
      <c r="E31" s="46">
        <v>116937.90000000001</v>
      </c>
      <c r="F31" s="46"/>
      <c r="G31" s="47">
        <f t="shared" si="1"/>
        <v>484064.50000000006</v>
      </c>
      <c r="H31" s="46">
        <v>81245.400000000009</v>
      </c>
      <c r="I31" s="46">
        <f t="shared" si="2"/>
        <v>565309.9</v>
      </c>
      <c r="J31" s="46">
        <v>3627.5</v>
      </c>
      <c r="K31" s="46">
        <v>125656.8</v>
      </c>
      <c r="L31" s="48">
        <v>1713.6999999999935</v>
      </c>
      <c r="M31" s="47" t="s">
        <v>1</v>
      </c>
      <c r="N31" s="47">
        <v>76543.8</v>
      </c>
      <c r="O31" s="47">
        <f t="shared" si="3"/>
        <v>207541.8</v>
      </c>
      <c r="P31" s="47">
        <f t="shared" si="4"/>
        <v>772851.7</v>
      </c>
      <c r="Q31" s="51"/>
      <c r="R31" s="51"/>
    </row>
    <row r="32" spans="1:18" s="50" customFormat="1">
      <c r="A32" s="45">
        <v>40179</v>
      </c>
      <c r="B32" s="46">
        <v>109410.50000000001</v>
      </c>
      <c r="C32" s="46">
        <v>241597.59999999998</v>
      </c>
      <c r="D32" s="47">
        <f t="shared" si="0"/>
        <v>351008.1</v>
      </c>
      <c r="E32" s="46">
        <v>115733.49999999997</v>
      </c>
      <c r="F32" s="46"/>
      <c r="G32" s="47">
        <f t="shared" si="1"/>
        <v>466741.6</v>
      </c>
      <c r="H32" s="46">
        <v>83494.899999999994</v>
      </c>
      <c r="I32" s="46">
        <f t="shared" si="2"/>
        <v>550236.5</v>
      </c>
      <c r="J32" s="46">
        <v>3848</v>
      </c>
      <c r="K32" s="46">
        <v>125636.1</v>
      </c>
      <c r="L32" s="48">
        <v>904.800000000002</v>
      </c>
      <c r="M32" s="47" t="s">
        <v>1</v>
      </c>
      <c r="N32" s="47">
        <v>50069.1</v>
      </c>
      <c r="O32" s="47">
        <f t="shared" si="3"/>
        <v>180458</v>
      </c>
      <c r="P32" s="47">
        <f t="shared" si="4"/>
        <v>730694.5</v>
      </c>
      <c r="Q32" s="51"/>
      <c r="R32" s="51"/>
    </row>
    <row r="33" spans="1:18" s="50" customFormat="1">
      <c r="A33" s="45">
        <v>40210</v>
      </c>
      <c r="B33" s="46">
        <v>110419.9</v>
      </c>
      <c r="C33" s="46">
        <v>244767.60000000003</v>
      </c>
      <c r="D33" s="47">
        <f t="shared" si="0"/>
        <v>355187.5</v>
      </c>
      <c r="E33" s="46">
        <v>117088.20000000003</v>
      </c>
      <c r="F33" s="46"/>
      <c r="G33" s="47">
        <f t="shared" si="1"/>
        <v>472275.7</v>
      </c>
      <c r="H33" s="46">
        <v>83629.400000000023</v>
      </c>
      <c r="I33" s="46">
        <f t="shared" si="2"/>
        <v>555905.10000000009</v>
      </c>
      <c r="J33" s="46">
        <v>3891.9</v>
      </c>
      <c r="K33" s="46">
        <v>124346.6</v>
      </c>
      <c r="L33" s="48">
        <v>1341.3000000000029</v>
      </c>
      <c r="M33" s="47" t="s">
        <v>1</v>
      </c>
      <c r="N33" s="47">
        <v>54732.2</v>
      </c>
      <c r="O33" s="47">
        <f t="shared" si="3"/>
        <v>184312</v>
      </c>
      <c r="P33" s="47">
        <f t="shared" si="4"/>
        <v>740217.10000000009</v>
      </c>
      <c r="Q33" s="51"/>
      <c r="R33" s="51"/>
    </row>
    <row r="34" spans="1:18" s="50" customFormat="1">
      <c r="A34" s="45">
        <v>40238</v>
      </c>
      <c r="B34" s="46">
        <v>109456.8</v>
      </c>
      <c r="C34" s="46">
        <v>257628.79999999996</v>
      </c>
      <c r="D34" s="47">
        <f t="shared" si="0"/>
        <v>367085.6</v>
      </c>
      <c r="E34" s="46">
        <v>121964.00000000003</v>
      </c>
      <c r="F34" s="46"/>
      <c r="G34" s="47">
        <f t="shared" si="1"/>
        <v>489049.59999999998</v>
      </c>
      <c r="H34" s="46">
        <v>82957.999999999913</v>
      </c>
      <c r="I34" s="46">
        <f t="shared" si="2"/>
        <v>572007.59999999986</v>
      </c>
      <c r="J34" s="46">
        <v>4455.2</v>
      </c>
      <c r="K34" s="46">
        <v>123737</v>
      </c>
      <c r="L34" s="48">
        <v>2342.7000000000025</v>
      </c>
      <c r="M34" s="47" t="s">
        <v>1</v>
      </c>
      <c r="N34" s="47">
        <v>49269.1</v>
      </c>
      <c r="O34" s="47">
        <f t="shared" si="3"/>
        <v>179804</v>
      </c>
      <c r="P34" s="47">
        <f t="shared" si="4"/>
        <v>751811.59999999986</v>
      </c>
      <c r="Q34" s="51"/>
      <c r="R34" s="51"/>
    </row>
    <row r="35" spans="1:18" s="50" customFormat="1">
      <c r="A35" s="45">
        <v>40269</v>
      </c>
      <c r="B35" s="46">
        <v>113374.90000000001</v>
      </c>
      <c r="C35" s="46">
        <v>249651.3</v>
      </c>
      <c r="D35" s="47">
        <f t="shared" si="0"/>
        <v>363026.2</v>
      </c>
      <c r="E35" s="46">
        <v>125612.40000000004</v>
      </c>
      <c r="F35" s="46"/>
      <c r="G35" s="47">
        <f t="shared" si="1"/>
        <v>488638.60000000003</v>
      </c>
      <c r="H35" s="46">
        <v>83599.500000000015</v>
      </c>
      <c r="I35" s="46">
        <f t="shared" si="2"/>
        <v>572238.10000000009</v>
      </c>
      <c r="J35" s="46">
        <v>3924.4</v>
      </c>
      <c r="K35" s="46">
        <v>123342.7</v>
      </c>
      <c r="L35" s="48">
        <v>1654.2000000000044</v>
      </c>
      <c r="M35" s="47" t="s">
        <v>1</v>
      </c>
      <c r="N35" s="47">
        <v>45798.1</v>
      </c>
      <c r="O35" s="47">
        <f t="shared" si="3"/>
        <v>174719.4</v>
      </c>
      <c r="P35" s="47">
        <f t="shared" si="4"/>
        <v>746957.50000000012</v>
      </c>
      <c r="Q35" s="51"/>
      <c r="R35" s="51"/>
    </row>
    <row r="36" spans="1:18" s="50" customFormat="1">
      <c r="A36" s="45">
        <v>40299</v>
      </c>
      <c r="B36" s="46">
        <v>113413.5</v>
      </c>
      <c r="C36" s="46">
        <v>238708.50000000006</v>
      </c>
      <c r="D36" s="47">
        <f t="shared" si="0"/>
        <v>352122.00000000006</v>
      </c>
      <c r="E36" s="46">
        <v>123066.30000000002</v>
      </c>
      <c r="F36" s="46"/>
      <c r="G36" s="47">
        <f t="shared" si="1"/>
        <v>475188.30000000005</v>
      </c>
      <c r="H36" s="46">
        <v>84057.499999999956</v>
      </c>
      <c r="I36" s="46">
        <f t="shared" si="2"/>
        <v>559245.80000000005</v>
      </c>
      <c r="J36" s="46">
        <v>3999.5</v>
      </c>
      <c r="K36" s="46">
        <v>126758.3</v>
      </c>
      <c r="L36" s="48">
        <v>-2245.5999999999985</v>
      </c>
      <c r="M36" s="47" t="s">
        <v>1</v>
      </c>
      <c r="N36" s="47">
        <v>48338.5</v>
      </c>
      <c r="O36" s="47">
        <f t="shared" si="3"/>
        <v>176850.7</v>
      </c>
      <c r="P36" s="47">
        <f t="shared" si="4"/>
        <v>736096.5</v>
      </c>
      <c r="Q36" s="51"/>
      <c r="R36" s="51"/>
    </row>
    <row r="37" spans="1:18" s="50" customFormat="1">
      <c r="A37" s="45">
        <v>40330</v>
      </c>
      <c r="B37" s="46">
        <v>131110.6</v>
      </c>
      <c r="C37" s="46">
        <v>253277.9</v>
      </c>
      <c r="D37" s="47">
        <f t="shared" si="0"/>
        <v>384388.5</v>
      </c>
      <c r="E37" s="46">
        <v>127077.79999999997</v>
      </c>
      <c r="F37" s="46"/>
      <c r="G37" s="47">
        <f t="shared" si="1"/>
        <v>511466.3</v>
      </c>
      <c r="H37" s="46">
        <v>87855.799999999988</v>
      </c>
      <c r="I37" s="46">
        <f t="shared" si="2"/>
        <v>599322.1</v>
      </c>
      <c r="J37" s="46">
        <v>5313.2</v>
      </c>
      <c r="K37" s="46">
        <v>133172.20000000001</v>
      </c>
      <c r="L37" s="48">
        <v>-2224.0000000000009</v>
      </c>
      <c r="M37" s="47" t="s">
        <v>1</v>
      </c>
      <c r="N37" s="47">
        <v>29726.7</v>
      </c>
      <c r="O37" s="47">
        <f t="shared" si="3"/>
        <v>165988.10000000003</v>
      </c>
      <c r="P37" s="47">
        <f t="shared" si="4"/>
        <v>765310.2</v>
      </c>
      <c r="Q37" s="51"/>
      <c r="R37" s="51"/>
    </row>
    <row r="38" spans="1:18" s="50" customFormat="1">
      <c r="A38" s="45">
        <v>40360</v>
      </c>
      <c r="B38" s="46">
        <v>146816.70000000001</v>
      </c>
      <c r="C38" s="46">
        <v>264083.20000000001</v>
      </c>
      <c r="D38" s="47">
        <f t="shared" si="0"/>
        <v>410899.9</v>
      </c>
      <c r="E38" s="46">
        <v>131415</v>
      </c>
      <c r="F38" s="46"/>
      <c r="G38" s="47">
        <f t="shared" si="1"/>
        <v>542314.9</v>
      </c>
      <c r="H38" s="46">
        <v>86018.4</v>
      </c>
      <c r="I38" s="46">
        <f t="shared" si="2"/>
        <v>628333.30000000005</v>
      </c>
      <c r="J38" s="46">
        <v>6419.6</v>
      </c>
      <c r="K38" s="46">
        <v>133080</v>
      </c>
      <c r="L38" s="48">
        <v>-754.70000000000255</v>
      </c>
      <c r="M38" s="47" t="s">
        <v>1</v>
      </c>
      <c r="N38" s="47">
        <v>33138</v>
      </c>
      <c r="O38" s="47">
        <f t="shared" si="3"/>
        <v>171882.9</v>
      </c>
      <c r="P38" s="47">
        <f t="shared" si="4"/>
        <v>800216.20000000007</v>
      </c>
      <c r="Q38" s="51"/>
      <c r="R38" s="51"/>
    </row>
    <row r="39" spans="1:18" s="50" customFormat="1">
      <c r="A39" s="45">
        <v>40391</v>
      </c>
      <c r="B39" s="46">
        <v>139581.70000000001</v>
      </c>
      <c r="C39" s="46">
        <v>277134.79999999993</v>
      </c>
      <c r="D39" s="47">
        <f t="shared" si="0"/>
        <v>416716.49999999994</v>
      </c>
      <c r="E39" s="46">
        <v>135215.90000000002</v>
      </c>
      <c r="F39" s="46"/>
      <c r="G39" s="47">
        <f t="shared" si="1"/>
        <v>551932.39999999991</v>
      </c>
      <c r="H39" s="46">
        <v>84066.779999999984</v>
      </c>
      <c r="I39" s="46">
        <f t="shared" si="2"/>
        <v>635999.17999999993</v>
      </c>
      <c r="J39" s="46">
        <v>6302.1</v>
      </c>
      <c r="K39" s="46">
        <v>136684.79999999999</v>
      </c>
      <c r="L39" s="48">
        <v>-333.10000000000366</v>
      </c>
      <c r="M39" s="47" t="s">
        <v>1</v>
      </c>
      <c r="N39" s="47">
        <v>25849.8</v>
      </c>
      <c r="O39" s="47">
        <f t="shared" si="3"/>
        <v>168503.59999999998</v>
      </c>
      <c r="P39" s="47">
        <f t="shared" si="4"/>
        <v>804502.77999999991</v>
      </c>
      <c r="Q39" s="51"/>
      <c r="R39" s="51"/>
    </row>
    <row r="40" spans="1:18" s="50" customFormat="1">
      <c r="A40" s="45">
        <v>40422</v>
      </c>
      <c r="B40" s="46">
        <v>132533.90000000002</v>
      </c>
      <c r="C40" s="46">
        <v>281440.7</v>
      </c>
      <c r="D40" s="47">
        <f t="shared" ref="D40:D71" si="5">SUM(B40:C40)</f>
        <v>413974.60000000003</v>
      </c>
      <c r="E40" s="46">
        <v>135496.70000000004</v>
      </c>
      <c r="F40" s="46"/>
      <c r="G40" s="47">
        <f t="shared" si="1"/>
        <v>549471.30000000005</v>
      </c>
      <c r="H40" s="46">
        <v>87672.000000000015</v>
      </c>
      <c r="I40" s="46">
        <f t="shared" ref="I40:I71" si="6">G40+H40</f>
        <v>637143.30000000005</v>
      </c>
      <c r="J40" s="46">
        <v>6642.8</v>
      </c>
      <c r="K40" s="46">
        <v>137623.70000000001</v>
      </c>
      <c r="L40" s="48">
        <v>2085.0999999999985</v>
      </c>
      <c r="M40" s="47" t="s">
        <v>1</v>
      </c>
      <c r="N40" s="47">
        <v>26001</v>
      </c>
      <c r="O40" s="47">
        <f t="shared" ref="O40:O71" si="7">SUM(J40:N40)</f>
        <v>172352.6</v>
      </c>
      <c r="P40" s="47">
        <f t="shared" ref="P40:P71" si="8">I40+O40</f>
        <v>809495.9</v>
      </c>
      <c r="Q40" s="51"/>
      <c r="R40" s="51"/>
    </row>
    <row r="41" spans="1:18" s="50" customFormat="1">
      <c r="A41" s="45">
        <v>40452</v>
      </c>
      <c r="B41" s="46">
        <v>128990.40000000001</v>
      </c>
      <c r="C41" s="46">
        <v>274175.3</v>
      </c>
      <c r="D41" s="47">
        <f t="shared" si="5"/>
        <v>403165.7</v>
      </c>
      <c r="E41" s="46">
        <v>139284.1</v>
      </c>
      <c r="F41" s="46"/>
      <c r="G41" s="47">
        <f t="shared" si="1"/>
        <v>542449.80000000005</v>
      </c>
      <c r="H41" s="46">
        <v>85605.500000000044</v>
      </c>
      <c r="I41" s="46">
        <f t="shared" si="6"/>
        <v>628055.30000000005</v>
      </c>
      <c r="J41" s="46">
        <v>6102.1</v>
      </c>
      <c r="K41" s="46">
        <v>140278.9</v>
      </c>
      <c r="L41" s="48">
        <v>689.800000000002</v>
      </c>
      <c r="M41" s="47" t="s">
        <v>1</v>
      </c>
      <c r="N41" s="47">
        <v>32245.3</v>
      </c>
      <c r="O41" s="47">
        <f t="shared" si="7"/>
        <v>179316.09999999998</v>
      </c>
      <c r="P41" s="47">
        <f t="shared" si="8"/>
        <v>807371.4</v>
      </c>
      <c r="Q41" s="51"/>
      <c r="R41" s="51"/>
    </row>
    <row r="42" spans="1:18" s="50" customFormat="1">
      <c r="A42" s="45">
        <v>40483</v>
      </c>
      <c r="B42" s="46">
        <v>126339.2</v>
      </c>
      <c r="C42" s="46">
        <v>288109.40899999999</v>
      </c>
      <c r="D42" s="47">
        <f t="shared" si="5"/>
        <v>414448.609</v>
      </c>
      <c r="E42" s="46">
        <v>137014.20000000001</v>
      </c>
      <c r="F42" s="46"/>
      <c r="G42" s="47">
        <f t="shared" si="1"/>
        <v>551462.80900000001</v>
      </c>
      <c r="H42" s="46">
        <v>88872.999999999985</v>
      </c>
      <c r="I42" s="46">
        <f t="shared" si="6"/>
        <v>640335.80900000001</v>
      </c>
      <c r="J42" s="46">
        <v>6389.5</v>
      </c>
      <c r="K42" s="46">
        <v>146099.5</v>
      </c>
      <c r="L42" s="48">
        <v>2465.0999999999967</v>
      </c>
      <c r="M42" s="47" t="s">
        <v>1</v>
      </c>
      <c r="N42" s="47">
        <v>32300.2</v>
      </c>
      <c r="O42" s="47">
        <f t="shared" si="7"/>
        <v>187254.30000000002</v>
      </c>
      <c r="P42" s="47">
        <f t="shared" si="8"/>
        <v>827590.10900000005</v>
      </c>
      <c r="Q42" s="51"/>
      <c r="R42" s="51"/>
    </row>
    <row r="43" spans="1:18" s="50" customFormat="1">
      <c r="A43" s="45">
        <v>40513</v>
      </c>
      <c r="B43" s="46">
        <v>138053.90000000002</v>
      </c>
      <c r="C43" s="46">
        <v>325647.41550299997</v>
      </c>
      <c r="D43" s="47">
        <f t="shared" si="5"/>
        <v>463701.31550299999</v>
      </c>
      <c r="E43" s="46">
        <v>153042.70000000001</v>
      </c>
      <c r="F43" s="46"/>
      <c r="G43" s="47">
        <f t="shared" si="1"/>
        <v>616744.015503</v>
      </c>
      <c r="H43" s="46">
        <v>89619.9</v>
      </c>
      <c r="I43" s="46">
        <f t="shared" si="6"/>
        <v>706363.91550300003</v>
      </c>
      <c r="J43" s="46">
        <v>10515.6</v>
      </c>
      <c r="K43" s="46">
        <v>172514.8</v>
      </c>
      <c r="L43" s="48">
        <v>4306.184497000002</v>
      </c>
      <c r="M43" s="47" t="s">
        <v>1</v>
      </c>
      <c r="N43" s="47">
        <v>40475.69999999999</v>
      </c>
      <c r="O43" s="47">
        <f t="shared" si="7"/>
        <v>227812.28449699999</v>
      </c>
      <c r="P43" s="47">
        <f t="shared" si="8"/>
        <v>934176.2</v>
      </c>
      <c r="Q43" s="51"/>
      <c r="R43" s="51"/>
    </row>
    <row r="44" spans="1:18" s="50" customFormat="1">
      <c r="A44" s="45">
        <v>40544</v>
      </c>
      <c r="B44" s="46">
        <v>125939.075</v>
      </c>
      <c r="C44" s="46">
        <v>322109.94823466666</v>
      </c>
      <c r="D44" s="47">
        <f t="shared" si="5"/>
        <v>448049.02323466667</v>
      </c>
      <c r="E44" s="46">
        <v>150168.05833333332</v>
      </c>
      <c r="F44" s="46"/>
      <c r="G44" s="47">
        <f t="shared" si="1"/>
        <v>598217.08156800002</v>
      </c>
      <c r="H44" s="46">
        <v>72765.499999999985</v>
      </c>
      <c r="I44" s="46">
        <f t="shared" si="6"/>
        <v>670982.58156800002</v>
      </c>
      <c r="J44" s="46">
        <v>9347.1</v>
      </c>
      <c r="K44" s="46">
        <v>173183.99999999997</v>
      </c>
      <c r="L44" s="48">
        <v>10843.310098666667</v>
      </c>
      <c r="M44" s="47" t="s">
        <v>1</v>
      </c>
      <c r="N44" s="47">
        <v>28370.758333333331</v>
      </c>
      <c r="O44" s="47">
        <f t="shared" si="7"/>
        <v>221745.16843199998</v>
      </c>
      <c r="P44" s="47">
        <f t="shared" si="8"/>
        <v>892727.75</v>
      </c>
      <c r="Q44" s="51"/>
      <c r="R44" s="51"/>
    </row>
    <row r="45" spans="1:18" s="50" customFormat="1">
      <c r="A45" s="45">
        <v>40575</v>
      </c>
      <c r="B45" s="46">
        <v>126913.54999999999</v>
      </c>
      <c r="C45" s="46">
        <v>318970.53333333333</v>
      </c>
      <c r="D45" s="47">
        <f t="shared" si="5"/>
        <v>445884.08333333331</v>
      </c>
      <c r="E45" s="46">
        <v>149917.31666666665</v>
      </c>
      <c r="F45" s="46"/>
      <c r="G45" s="47">
        <f t="shared" si="1"/>
        <v>595801.39999999991</v>
      </c>
      <c r="H45" s="46">
        <v>76040.800000000003</v>
      </c>
      <c r="I45" s="46">
        <f t="shared" si="6"/>
        <v>671842.2</v>
      </c>
      <c r="J45" s="46">
        <v>9342.1</v>
      </c>
      <c r="K45" s="46">
        <v>173305.7</v>
      </c>
      <c r="L45" s="48">
        <v>9728.6833333333361</v>
      </c>
      <c r="M45" s="47" t="s">
        <v>1</v>
      </c>
      <c r="N45" s="47">
        <v>35069.216666666667</v>
      </c>
      <c r="O45" s="47">
        <f t="shared" si="7"/>
        <v>227445.70000000004</v>
      </c>
      <c r="P45" s="47">
        <f t="shared" si="8"/>
        <v>899287.9</v>
      </c>
      <c r="Q45" s="51"/>
      <c r="R45" s="51"/>
    </row>
    <row r="46" spans="1:18" s="50" customFormat="1">
      <c r="A46" s="45">
        <v>40603</v>
      </c>
      <c r="B46" s="46">
        <v>131315.125</v>
      </c>
      <c r="C46" s="46">
        <v>332429.51628799998</v>
      </c>
      <c r="D46" s="47">
        <f t="shared" si="5"/>
        <v>463744.64128799998</v>
      </c>
      <c r="E46" s="46">
        <v>155211.87500000003</v>
      </c>
      <c r="F46" s="46"/>
      <c r="G46" s="47">
        <f t="shared" si="1"/>
        <v>618956.51628800004</v>
      </c>
      <c r="H46" s="46">
        <v>73827.799999999945</v>
      </c>
      <c r="I46" s="46">
        <f t="shared" si="6"/>
        <v>692784.31628799997</v>
      </c>
      <c r="J46" s="46">
        <v>8476.4</v>
      </c>
      <c r="K46" s="46">
        <v>185645</v>
      </c>
      <c r="L46" s="48">
        <v>12609.658712000015</v>
      </c>
      <c r="M46" s="47" t="s">
        <v>1</v>
      </c>
      <c r="N46" s="47">
        <v>24337.974999999995</v>
      </c>
      <c r="O46" s="47">
        <f t="shared" si="7"/>
        <v>231069.033712</v>
      </c>
      <c r="P46" s="47">
        <f t="shared" si="8"/>
        <v>923853.35</v>
      </c>
      <c r="Q46" s="51"/>
      <c r="R46" s="51"/>
    </row>
    <row r="47" spans="1:18" s="50" customFormat="1">
      <c r="A47" s="45">
        <v>40634</v>
      </c>
      <c r="B47" s="46">
        <v>136731.6</v>
      </c>
      <c r="C47" s="46">
        <v>334700.16666666669</v>
      </c>
      <c r="D47" s="47">
        <f t="shared" si="5"/>
        <v>471431.76666666672</v>
      </c>
      <c r="E47" s="46">
        <v>154394.43333333332</v>
      </c>
      <c r="F47" s="46"/>
      <c r="G47" s="47">
        <f t="shared" si="1"/>
        <v>625826.20000000007</v>
      </c>
      <c r="H47" s="46">
        <v>73478.800000000017</v>
      </c>
      <c r="I47" s="46">
        <f t="shared" si="6"/>
        <v>699305.00000000012</v>
      </c>
      <c r="J47" s="46">
        <v>8770.6</v>
      </c>
      <c r="K47" s="46">
        <v>187608.30000000002</v>
      </c>
      <c r="L47" s="48">
        <v>13540.466666666667</v>
      </c>
      <c r="M47" s="47" t="s">
        <v>1</v>
      </c>
      <c r="N47" s="47">
        <v>19439.33333333335</v>
      </c>
      <c r="O47" s="47">
        <f t="shared" si="7"/>
        <v>229358.70000000004</v>
      </c>
      <c r="P47" s="47">
        <f t="shared" si="8"/>
        <v>928663.70000000019</v>
      </c>
      <c r="Q47" s="51"/>
      <c r="R47" s="51"/>
    </row>
    <row r="48" spans="1:18" s="50" customFormat="1">
      <c r="A48" s="45">
        <v>40664</v>
      </c>
      <c r="B48" s="46">
        <v>141531.47499999998</v>
      </c>
      <c r="C48" s="46">
        <v>331647.8496213333</v>
      </c>
      <c r="D48" s="47">
        <f t="shared" si="5"/>
        <v>473179.32462133327</v>
      </c>
      <c r="E48" s="46">
        <v>159246.79166666666</v>
      </c>
      <c r="F48" s="46"/>
      <c r="G48" s="47">
        <f t="shared" si="1"/>
        <v>632426.1162879999</v>
      </c>
      <c r="H48" s="46">
        <v>72494.000000000044</v>
      </c>
      <c r="I48" s="46">
        <f t="shared" si="6"/>
        <v>704920.1162879999</v>
      </c>
      <c r="J48" s="46">
        <v>7873.8</v>
      </c>
      <c r="K48" s="46">
        <v>192356.2</v>
      </c>
      <c r="L48" s="48">
        <v>14165.042045333324</v>
      </c>
      <c r="M48" s="47" t="s">
        <v>1</v>
      </c>
      <c r="N48" s="47">
        <v>21594.691666666662</v>
      </c>
      <c r="O48" s="47">
        <f t="shared" si="7"/>
        <v>235989.73371199999</v>
      </c>
      <c r="P48" s="47">
        <f t="shared" si="8"/>
        <v>940909.84999999986</v>
      </c>
      <c r="Q48" s="51"/>
      <c r="R48" s="51"/>
    </row>
    <row r="49" spans="1:18" s="50" customFormat="1">
      <c r="A49" s="45">
        <v>40695</v>
      </c>
      <c r="B49" s="46">
        <v>153431.15000000002</v>
      </c>
      <c r="C49" s="46">
        <v>329456.90872500004</v>
      </c>
      <c r="D49" s="47">
        <f t="shared" si="5"/>
        <v>482888.05872500007</v>
      </c>
      <c r="E49" s="46">
        <v>168226.65</v>
      </c>
      <c r="F49" s="46"/>
      <c r="G49" s="47">
        <f t="shared" si="1"/>
        <v>651114.70872500003</v>
      </c>
      <c r="H49" s="46">
        <v>77501.099999999991</v>
      </c>
      <c r="I49" s="46">
        <f t="shared" si="6"/>
        <v>728615.80872500001</v>
      </c>
      <c r="J49" s="46">
        <v>6058.6</v>
      </c>
      <c r="K49" s="46">
        <v>196864.30000000002</v>
      </c>
      <c r="L49" s="48">
        <v>17742.241274999993</v>
      </c>
      <c r="M49" s="47" t="s">
        <v>1</v>
      </c>
      <c r="N49" s="47">
        <v>19009.550000000017</v>
      </c>
      <c r="O49" s="47">
        <f t="shared" si="7"/>
        <v>239674.69127500002</v>
      </c>
      <c r="P49" s="47">
        <f t="shared" si="8"/>
        <v>968290.5</v>
      </c>
      <c r="Q49" s="51"/>
      <c r="R49" s="51"/>
    </row>
    <row r="50" spans="1:18" s="50" customFormat="1">
      <c r="A50" s="45">
        <v>40725</v>
      </c>
      <c r="B50" s="46">
        <v>165447.39166666666</v>
      </c>
      <c r="C50" s="46">
        <v>332607.44175344444</v>
      </c>
      <c r="D50" s="47">
        <f t="shared" si="5"/>
        <v>498054.8334201111</v>
      </c>
      <c r="E50" s="46">
        <v>173919.77499999997</v>
      </c>
      <c r="F50" s="46"/>
      <c r="G50" s="47">
        <f t="shared" si="1"/>
        <v>671974.60842011101</v>
      </c>
      <c r="H50" s="46">
        <v>91419.6</v>
      </c>
      <c r="I50" s="46">
        <f t="shared" si="6"/>
        <v>763394.20842011098</v>
      </c>
      <c r="J50" s="46">
        <v>5680.5</v>
      </c>
      <c r="K50" s="46">
        <v>203438.19999999995</v>
      </c>
      <c r="L50" s="48">
        <v>13141.74435766667</v>
      </c>
      <c r="M50" s="47" t="s">
        <v>1</v>
      </c>
      <c r="N50" s="47">
        <v>18191.713888888873</v>
      </c>
      <c r="O50" s="47">
        <f t="shared" si="7"/>
        <v>240452.15824655548</v>
      </c>
      <c r="P50" s="47">
        <f t="shared" si="8"/>
        <v>1003846.3666666665</v>
      </c>
      <c r="Q50" s="51"/>
      <c r="R50" s="51"/>
    </row>
    <row r="51" spans="1:18" s="50" customFormat="1">
      <c r="A51" s="45">
        <v>40756</v>
      </c>
      <c r="B51" s="46">
        <v>159592.83333333334</v>
      </c>
      <c r="C51" s="46">
        <v>329932.20580788882</v>
      </c>
      <c r="D51" s="47">
        <f t="shared" si="5"/>
        <v>489525.03914122214</v>
      </c>
      <c r="E51" s="46">
        <v>181143.89999999997</v>
      </c>
      <c r="F51" s="46"/>
      <c r="G51" s="47">
        <f t="shared" si="1"/>
        <v>670668.93914122204</v>
      </c>
      <c r="H51" s="46">
        <v>86927.2</v>
      </c>
      <c r="I51" s="46">
        <f t="shared" si="6"/>
        <v>757596.139141222</v>
      </c>
      <c r="J51" s="46">
        <v>5244.3</v>
      </c>
      <c r="K51" s="46">
        <v>205630</v>
      </c>
      <c r="L51" s="48">
        <v>8137.4164143333292</v>
      </c>
      <c r="M51" s="47" t="s">
        <v>1</v>
      </c>
      <c r="N51" s="47">
        <v>15059.377777777776</v>
      </c>
      <c r="O51" s="47">
        <f t="shared" si="7"/>
        <v>234071.09419211111</v>
      </c>
      <c r="P51" s="47">
        <f t="shared" si="8"/>
        <v>991667.23333333316</v>
      </c>
      <c r="Q51" s="51"/>
      <c r="R51" s="51"/>
    </row>
    <row r="52" spans="1:18" s="50" customFormat="1">
      <c r="A52" s="45">
        <v>40787</v>
      </c>
      <c r="B52" s="46">
        <v>150169.17500000002</v>
      </c>
      <c r="C52" s="46">
        <v>309630.78333333338</v>
      </c>
      <c r="D52" s="47">
        <f t="shared" si="5"/>
        <v>459799.95833333337</v>
      </c>
      <c r="E52" s="46">
        <v>183595.02499999999</v>
      </c>
      <c r="F52" s="46"/>
      <c r="G52" s="47">
        <f t="shared" si="1"/>
        <v>643394.9833333334</v>
      </c>
      <c r="H52" s="46">
        <v>83265.499999999985</v>
      </c>
      <c r="I52" s="46">
        <f t="shared" si="6"/>
        <v>726660.4833333334</v>
      </c>
      <c r="J52" s="46">
        <v>7790</v>
      </c>
      <c r="K52" s="46">
        <v>210105.59999999998</v>
      </c>
      <c r="L52" s="48">
        <v>7123.7750000000087</v>
      </c>
      <c r="M52" s="47" t="s">
        <v>1</v>
      </c>
      <c r="N52" s="47">
        <v>19506.641666666656</v>
      </c>
      <c r="O52" s="47">
        <f t="shared" si="7"/>
        <v>244526.01666666666</v>
      </c>
      <c r="P52" s="47">
        <f t="shared" si="8"/>
        <v>971186.5</v>
      </c>
      <c r="Q52" s="51"/>
      <c r="R52" s="51"/>
    </row>
    <row r="53" spans="1:18" s="50" customFormat="1">
      <c r="A53" s="45">
        <v>40817</v>
      </c>
      <c r="B53" s="46">
        <v>144391.81666666668</v>
      </c>
      <c r="C53" s="46">
        <v>319835.45417577779</v>
      </c>
      <c r="D53" s="47">
        <f t="shared" si="5"/>
        <v>464227.2708424445</v>
      </c>
      <c r="E53" s="46">
        <v>183185.05</v>
      </c>
      <c r="F53" s="46"/>
      <c r="G53" s="47">
        <f t="shared" si="1"/>
        <v>647412.32084244443</v>
      </c>
      <c r="H53" s="46">
        <v>83821.999999999985</v>
      </c>
      <c r="I53" s="46">
        <f t="shared" si="6"/>
        <v>731234.32084244443</v>
      </c>
      <c r="J53" s="46">
        <v>10104.9</v>
      </c>
      <c r="K53" s="46">
        <v>214411.8</v>
      </c>
      <c r="L53" s="48">
        <v>6937.6402686666697</v>
      </c>
      <c r="M53" s="47" t="s">
        <v>1</v>
      </c>
      <c r="N53" s="47">
        <v>19685.205555555571</v>
      </c>
      <c r="O53" s="47">
        <f t="shared" si="7"/>
        <v>251139.54582422221</v>
      </c>
      <c r="P53" s="47">
        <f t="shared" si="8"/>
        <v>982373.8666666667</v>
      </c>
      <c r="Q53" s="51"/>
      <c r="R53" s="51"/>
    </row>
    <row r="54" spans="1:18" s="50" customFormat="1">
      <c r="A54" s="45">
        <v>40848</v>
      </c>
      <c r="B54" s="46">
        <v>139684.65833333335</v>
      </c>
      <c r="C54" s="46">
        <v>303237.2790062222</v>
      </c>
      <c r="D54" s="47">
        <f t="shared" si="5"/>
        <v>442921.93733955559</v>
      </c>
      <c r="E54" s="46">
        <v>187912.07500000004</v>
      </c>
      <c r="F54" s="46"/>
      <c r="G54" s="47">
        <f t="shared" si="1"/>
        <v>630834.01233955566</v>
      </c>
      <c r="H54" s="46">
        <v>85913.599999999977</v>
      </c>
      <c r="I54" s="46">
        <f t="shared" si="6"/>
        <v>716747.61233955564</v>
      </c>
      <c r="J54" s="46">
        <v>12542.7</v>
      </c>
      <c r="K54" s="46">
        <v>218394.59999999998</v>
      </c>
      <c r="L54" s="48">
        <v>5362.4515493333311</v>
      </c>
      <c r="M54" s="47" t="s">
        <v>1</v>
      </c>
      <c r="N54" s="47">
        <v>16631.669444444455</v>
      </c>
      <c r="O54" s="47">
        <f t="shared" si="7"/>
        <v>252931.42099377778</v>
      </c>
      <c r="P54" s="47">
        <f t="shared" si="8"/>
        <v>969679.03333333344</v>
      </c>
      <c r="Q54" s="51"/>
      <c r="R54" s="51"/>
    </row>
    <row r="55" spans="1:18" s="50" customFormat="1">
      <c r="A55" s="45">
        <v>40878</v>
      </c>
      <c r="B55" s="46">
        <v>152063.9</v>
      </c>
      <c r="C55" s="46">
        <v>324233.86666666658</v>
      </c>
      <c r="D55" s="47">
        <f t="shared" si="5"/>
        <v>476297.7666666666</v>
      </c>
      <c r="E55" s="46">
        <v>190372.39999999997</v>
      </c>
      <c r="F55" s="46"/>
      <c r="G55" s="47">
        <f t="shared" si="1"/>
        <v>666670.16666666651</v>
      </c>
      <c r="H55" s="46">
        <v>89131.400000000009</v>
      </c>
      <c r="I55" s="46">
        <f t="shared" si="6"/>
        <v>755801.56666666653</v>
      </c>
      <c r="J55" s="46">
        <v>12302.2</v>
      </c>
      <c r="K55" s="46">
        <v>216433.19999999998</v>
      </c>
      <c r="L55" s="48">
        <v>11012.400000000005</v>
      </c>
      <c r="M55" s="47" t="s">
        <v>1</v>
      </c>
      <c r="N55" s="47">
        <v>58662.633333333324</v>
      </c>
      <c r="O55" s="47">
        <f t="shared" si="7"/>
        <v>298410.43333333329</v>
      </c>
      <c r="P55" s="47">
        <f t="shared" si="8"/>
        <v>1054211.9999999998</v>
      </c>
      <c r="Q55" s="51"/>
      <c r="R55" s="51"/>
    </row>
    <row r="56" spans="1:18" s="50" customFormat="1">
      <c r="A56" s="45">
        <v>40909</v>
      </c>
      <c r="B56" s="46">
        <v>143819.10833333334</v>
      </c>
      <c r="C56" s="46">
        <v>329055.63393677789</v>
      </c>
      <c r="D56" s="47">
        <f t="shared" si="5"/>
        <v>472874.74227011122</v>
      </c>
      <c r="E56" s="46">
        <v>181288.71666666667</v>
      </c>
      <c r="F56" s="46"/>
      <c r="G56" s="47">
        <f t="shared" si="1"/>
        <v>654163.4589367779</v>
      </c>
      <c r="H56" s="46">
        <v>96951.400000000009</v>
      </c>
      <c r="I56" s="46">
        <f t="shared" si="6"/>
        <v>751114.85893677792</v>
      </c>
      <c r="J56" s="46">
        <v>12079.5</v>
      </c>
      <c r="K56" s="46">
        <v>226178.40833333333</v>
      </c>
      <c r="L56" s="48">
        <v>3971.3438410000053</v>
      </c>
      <c r="M56" s="47" t="s">
        <v>1</v>
      </c>
      <c r="N56" s="47">
        <v>22497.138888888883</v>
      </c>
      <c r="O56" s="47">
        <f t="shared" si="7"/>
        <v>264726.3910632222</v>
      </c>
      <c r="P56" s="47">
        <f t="shared" si="8"/>
        <v>1015841.2500000001</v>
      </c>
      <c r="Q56" s="51"/>
      <c r="R56" s="51"/>
    </row>
    <row r="57" spans="1:18" s="50" customFormat="1">
      <c r="A57" s="45">
        <v>40940</v>
      </c>
      <c r="B57" s="46">
        <v>145339.01666666669</v>
      </c>
      <c r="C57" s="46">
        <v>325675.97686488897</v>
      </c>
      <c r="D57" s="47">
        <f t="shared" si="5"/>
        <v>471014.99353155564</v>
      </c>
      <c r="E57" s="46">
        <v>180391.83333333334</v>
      </c>
      <c r="F57" s="46"/>
      <c r="G57" s="47">
        <f t="shared" si="1"/>
        <v>651406.82686488901</v>
      </c>
      <c r="H57" s="46">
        <v>100600.69999999998</v>
      </c>
      <c r="I57" s="46">
        <f t="shared" si="6"/>
        <v>752007.52686488896</v>
      </c>
      <c r="J57" s="46">
        <v>7387.8</v>
      </c>
      <c r="K57" s="46">
        <v>227179.01666666666</v>
      </c>
      <c r="L57" s="48">
        <v>1201.9120240000047</v>
      </c>
      <c r="M57" s="47" t="s">
        <v>1</v>
      </c>
      <c r="N57" s="47">
        <v>23513.644444444421</v>
      </c>
      <c r="O57" s="47">
        <f t="shared" si="7"/>
        <v>259282.37313511109</v>
      </c>
      <c r="P57" s="47">
        <f t="shared" si="8"/>
        <v>1011289.9</v>
      </c>
      <c r="Q57" s="51"/>
      <c r="R57" s="51"/>
    </row>
    <row r="58" spans="1:18" s="50" customFormat="1">
      <c r="A58" s="45">
        <v>40969</v>
      </c>
      <c r="B58" s="46">
        <v>145877.12499999997</v>
      </c>
      <c r="C58" s="46">
        <v>316120.97500000003</v>
      </c>
      <c r="D58" s="47">
        <f t="shared" si="5"/>
        <v>461998.1</v>
      </c>
      <c r="E58" s="46">
        <v>187065.34999999998</v>
      </c>
      <c r="F58" s="46"/>
      <c r="G58" s="47">
        <f t="shared" si="1"/>
        <v>649063.44999999995</v>
      </c>
      <c r="H58" s="46">
        <v>93410.300000000017</v>
      </c>
      <c r="I58" s="46">
        <f t="shared" si="6"/>
        <v>742473.75</v>
      </c>
      <c r="J58" s="46">
        <v>6964.2</v>
      </c>
      <c r="K58" s="46">
        <v>220656.02499999999</v>
      </c>
      <c r="L58" s="48">
        <v>1323.625</v>
      </c>
      <c r="M58" s="47" t="s">
        <v>1</v>
      </c>
      <c r="N58" s="47">
        <v>11271.950000000013</v>
      </c>
      <c r="O58" s="47">
        <f t="shared" si="7"/>
        <v>240215.80000000002</v>
      </c>
      <c r="P58" s="47">
        <f t="shared" si="8"/>
        <v>982689.55</v>
      </c>
      <c r="Q58" s="51"/>
      <c r="R58" s="51"/>
    </row>
    <row r="59" spans="1:18" s="50" customFormat="1">
      <c r="A59" s="45">
        <v>41000</v>
      </c>
      <c r="B59" s="46">
        <v>150959.93333333332</v>
      </c>
      <c r="C59" s="46">
        <v>316856.22881211108</v>
      </c>
      <c r="D59" s="47">
        <f t="shared" si="5"/>
        <v>467816.16214544442</v>
      </c>
      <c r="E59" s="46">
        <v>189442.46666666665</v>
      </c>
      <c r="F59" s="46"/>
      <c r="G59" s="47">
        <f t="shared" si="1"/>
        <v>657258.6288121111</v>
      </c>
      <c r="H59" s="46">
        <v>96942.5</v>
      </c>
      <c r="I59" s="46">
        <f t="shared" si="6"/>
        <v>754201.1288121111</v>
      </c>
      <c r="J59" s="46">
        <v>6330.1</v>
      </c>
      <c r="K59" s="46">
        <v>224704.73333333334</v>
      </c>
      <c r="L59" s="48">
        <v>2550.7822990000132</v>
      </c>
      <c r="M59" s="47" t="s">
        <v>1</v>
      </c>
      <c r="N59" s="47">
        <v>6049.4555555555526</v>
      </c>
      <c r="O59" s="47">
        <f t="shared" si="7"/>
        <v>239635.07118788891</v>
      </c>
      <c r="P59" s="47">
        <f t="shared" si="8"/>
        <v>993836.2</v>
      </c>
      <c r="Q59" s="51"/>
      <c r="R59" s="51"/>
    </row>
    <row r="60" spans="1:18" s="50" customFormat="1">
      <c r="A60" s="45">
        <v>41030</v>
      </c>
      <c r="B60" s="46">
        <v>145597.84166666667</v>
      </c>
      <c r="C60" s="46">
        <v>317817.88191022223</v>
      </c>
      <c r="D60" s="47">
        <f t="shared" si="5"/>
        <v>463415.72357688891</v>
      </c>
      <c r="E60" s="46">
        <v>183271.18333333332</v>
      </c>
      <c r="F60" s="46"/>
      <c r="G60" s="47">
        <f t="shared" si="1"/>
        <v>646686.90691022226</v>
      </c>
      <c r="H60" s="46">
        <v>97288.099999999919</v>
      </c>
      <c r="I60" s="46">
        <f t="shared" si="6"/>
        <v>743975.00691022212</v>
      </c>
      <c r="J60" s="46">
        <v>10020</v>
      </c>
      <c r="K60" s="46">
        <v>224928.7416666667</v>
      </c>
      <c r="L60" s="48">
        <v>13344.440311999992</v>
      </c>
      <c r="M60" s="47" t="s">
        <v>1</v>
      </c>
      <c r="N60" s="47">
        <v>10510.861111111117</v>
      </c>
      <c r="O60" s="47">
        <f t="shared" si="7"/>
        <v>258804.04308977781</v>
      </c>
      <c r="P60" s="47">
        <f t="shared" si="8"/>
        <v>1002779.0499999999</v>
      </c>
      <c r="Q60" s="51"/>
      <c r="R60" s="51"/>
    </row>
    <row r="61" spans="1:18" s="50" customFormat="1">
      <c r="A61" s="45">
        <v>41061</v>
      </c>
      <c r="B61" s="46">
        <v>162900.85</v>
      </c>
      <c r="C61" s="46">
        <v>313118.61951733328</v>
      </c>
      <c r="D61" s="47">
        <f t="shared" si="5"/>
        <v>476019.46951733332</v>
      </c>
      <c r="E61" s="46">
        <v>188046.3</v>
      </c>
      <c r="F61" s="46"/>
      <c r="G61" s="47">
        <f t="shared" si="1"/>
        <v>664065.76951733325</v>
      </c>
      <c r="H61" s="46">
        <v>101671.69999999997</v>
      </c>
      <c r="I61" s="46">
        <f t="shared" si="6"/>
        <v>765737.4695173332</v>
      </c>
      <c r="J61" s="46">
        <v>9147.7000000000007</v>
      </c>
      <c r="K61" s="46">
        <v>234618.85000000003</v>
      </c>
      <c r="L61" s="48">
        <v>8876.013816000006</v>
      </c>
      <c r="M61" s="47" t="s">
        <v>1</v>
      </c>
      <c r="N61" s="47">
        <v>12453.466666666649</v>
      </c>
      <c r="O61" s="47">
        <f t="shared" si="7"/>
        <v>265096.03048266674</v>
      </c>
      <c r="P61" s="47">
        <f t="shared" si="8"/>
        <v>1030833.5</v>
      </c>
      <c r="Q61" s="51"/>
      <c r="R61" s="51"/>
    </row>
    <row r="62" spans="1:18" s="50" customFormat="1">
      <c r="A62" s="45">
        <v>41091</v>
      </c>
      <c r="B62" s="46">
        <v>168474.35833333334</v>
      </c>
      <c r="C62" s="46">
        <v>316818.25556711119</v>
      </c>
      <c r="D62" s="47">
        <f t="shared" si="5"/>
        <v>485292.61390044453</v>
      </c>
      <c r="E62" s="46">
        <v>189548.30000000002</v>
      </c>
      <c r="F62" s="46"/>
      <c r="G62" s="47">
        <f t="shared" si="1"/>
        <v>674840.91390044452</v>
      </c>
      <c r="H62" s="46">
        <v>111616.51666666666</v>
      </c>
      <c r="I62" s="46">
        <f t="shared" si="6"/>
        <v>786457.43056711112</v>
      </c>
      <c r="J62" s="46">
        <v>8263.5</v>
      </c>
      <c r="K62" s="46">
        <v>253187.19166666671</v>
      </c>
      <c r="L62" s="48">
        <v>3273.138877333331</v>
      </c>
      <c r="M62" s="47" t="s">
        <v>1</v>
      </c>
      <c r="N62" s="47">
        <v>6076.6055555555586</v>
      </c>
      <c r="O62" s="47">
        <f t="shared" si="7"/>
        <v>270800.43609955558</v>
      </c>
      <c r="P62" s="47">
        <f t="shared" si="8"/>
        <v>1057257.8666666667</v>
      </c>
      <c r="Q62" s="51"/>
      <c r="R62" s="51"/>
    </row>
    <row r="63" spans="1:18" s="50" customFormat="1">
      <c r="A63" s="45">
        <v>41122</v>
      </c>
      <c r="B63" s="46">
        <v>172925.16666666666</v>
      </c>
      <c r="C63" s="46">
        <v>326647.8353208889</v>
      </c>
      <c r="D63" s="47">
        <f t="shared" si="5"/>
        <v>499573.00198755553</v>
      </c>
      <c r="E63" s="46">
        <v>192805.49999999997</v>
      </c>
      <c r="F63" s="46"/>
      <c r="G63" s="47">
        <f t="shared" si="1"/>
        <v>692378.50198755553</v>
      </c>
      <c r="H63" s="46">
        <v>125589.13333333326</v>
      </c>
      <c r="I63" s="46">
        <f t="shared" si="6"/>
        <v>817967.63532088883</v>
      </c>
      <c r="J63" s="46">
        <v>6689.5999999999995</v>
      </c>
      <c r="K63" s="46">
        <v>254418.2333333334</v>
      </c>
      <c r="L63" s="48">
        <v>-3079.0797653333284</v>
      </c>
      <c r="M63" s="47" t="s">
        <v>1</v>
      </c>
      <c r="N63" s="47">
        <v>5906.6444444444205</v>
      </c>
      <c r="O63" s="47">
        <f t="shared" si="7"/>
        <v>263935.39801244449</v>
      </c>
      <c r="P63" s="47">
        <f t="shared" si="8"/>
        <v>1081903.0333333332</v>
      </c>
      <c r="Q63" s="51"/>
      <c r="R63" s="51"/>
    </row>
    <row r="64" spans="1:18" s="50" customFormat="1">
      <c r="A64" s="45">
        <v>41153</v>
      </c>
      <c r="B64" s="46">
        <v>160488.27499999997</v>
      </c>
      <c r="C64" s="46">
        <v>325976.74166666681</v>
      </c>
      <c r="D64" s="47">
        <f t="shared" si="5"/>
        <v>486465.01666666678</v>
      </c>
      <c r="E64" s="46">
        <v>192660.69999999998</v>
      </c>
      <c r="F64" s="46"/>
      <c r="G64" s="47">
        <f t="shared" si="1"/>
        <v>679125.71666666679</v>
      </c>
      <c r="H64" s="46">
        <v>129937.04999999999</v>
      </c>
      <c r="I64" s="46">
        <f t="shared" si="6"/>
        <v>809062.76666666684</v>
      </c>
      <c r="J64" s="46">
        <v>8142</v>
      </c>
      <c r="K64" s="46">
        <v>256688.17500000002</v>
      </c>
      <c r="L64" s="48">
        <v>-7545.9249999999993</v>
      </c>
      <c r="M64" s="47" t="s">
        <v>1</v>
      </c>
      <c r="N64" s="47">
        <v>8607.0833333333485</v>
      </c>
      <c r="O64" s="47">
        <f t="shared" si="7"/>
        <v>265891.33333333343</v>
      </c>
      <c r="P64" s="47">
        <f t="shared" si="8"/>
        <v>1074954.1000000003</v>
      </c>
      <c r="Q64" s="51"/>
      <c r="R64" s="51"/>
    </row>
    <row r="65" spans="1:18" s="50" customFormat="1">
      <c r="A65" s="45">
        <v>41183</v>
      </c>
      <c r="B65" s="46">
        <v>157565.78333333335</v>
      </c>
      <c r="C65" s="46">
        <v>329552.99444444443</v>
      </c>
      <c r="D65" s="47">
        <f t="shared" si="5"/>
        <v>487118.77777777775</v>
      </c>
      <c r="E65" s="46">
        <v>200122.9</v>
      </c>
      <c r="F65" s="46"/>
      <c r="G65" s="47">
        <f t="shared" si="1"/>
        <v>687241.67777777778</v>
      </c>
      <c r="H65" s="46">
        <v>128862.66666666676</v>
      </c>
      <c r="I65" s="46">
        <f t="shared" si="6"/>
        <v>816104.34444444452</v>
      </c>
      <c r="J65" s="46">
        <v>8277.1</v>
      </c>
      <c r="K65" s="46">
        <v>259018.81666666671</v>
      </c>
      <c r="L65" s="48">
        <v>-6856.0166666666719</v>
      </c>
      <c r="M65" s="47" t="s">
        <v>1</v>
      </c>
      <c r="N65" s="47">
        <v>2002.3222222221873</v>
      </c>
      <c r="O65" s="47">
        <f t="shared" si="7"/>
        <v>262442.22222222219</v>
      </c>
      <c r="P65" s="47">
        <f t="shared" si="8"/>
        <v>1078546.5666666667</v>
      </c>
      <c r="Q65" s="51"/>
      <c r="R65" s="51"/>
    </row>
    <row r="66" spans="1:18" s="50" customFormat="1">
      <c r="A66" s="45">
        <v>41214</v>
      </c>
      <c r="B66" s="46">
        <v>157683.69166666665</v>
      </c>
      <c r="C66" s="46">
        <v>333573.74722222221</v>
      </c>
      <c r="D66" s="47">
        <f t="shared" si="5"/>
        <v>491257.43888888886</v>
      </c>
      <c r="E66" s="46">
        <v>210908.7</v>
      </c>
      <c r="F66" s="46"/>
      <c r="G66" s="47">
        <f t="shared" si="1"/>
        <v>702166.13888888888</v>
      </c>
      <c r="H66" s="46">
        <v>125255.48333333332</v>
      </c>
      <c r="I66" s="46">
        <f t="shared" si="6"/>
        <v>827421.62222222215</v>
      </c>
      <c r="J66" s="46">
        <v>11660.1</v>
      </c>
      <c r="K66" s="46">
        <v>262433.25833333336</v>
      </c>
      <c r="L66" s="48">
        <v>-1353.7083333333358</v>
      </c>
      <c r="M66" s="47" t="s">
        <v>1</v>
      </c>
      <c r="N66" s="47">
        <v>12776.161111111091</v>
      </c>
      <c r="O66" s="47">
        <f t="shared" si="7"/>
        <v>285515.81111111114</v>
      </c>
      <c r="P66" s="47">
        <f t="shared" si="8"/>
        <v>1112937.4333333333</v>
      </c>
      <c r="Q66" s="51"/>
      <c r="R66" s="51"/>
    </row>
    <row r="67" spans="1:18" s="50" customFormat="1">
      <c r="A67" s="45">
        <v>41244</v>
      </c>
      <c r="B67" s="46">
        <v>170995.69999999998</v>
      </c>
      <c r="C67" s="46">
        <v>351213.60000000003</v>
      </c>
      <c r="D67" s="47">
        <f t="shared" si="5"/>
        <v>522209.30000000005</v>
      </c>
      <c r="E67" s="46">
        <v>221036.7</v>
      </c>
      <c r="F67" s="46"/>
      <c r="G67" s="47">
        <f t="shared" si="1"/>
        <v>743246</v>
      </c>
      <c r="H67" s="46">
        <v>134007.29999999999</v>
      </c>
      <c r="I67" s="46">
        <f t="shared" si="6"/>
        <v>877253.3</v>
      </c>
      <c r="J67" s="46">
        <v>15658.2</v>
      </c>
      <c r="K67" s="46">
        <v>271963.90000000002</v>
      </c>
      <c r="L67" s="48">
        <v>2397.2999999999884</v>
      </c>
      <c r="M67" s="47" t="s">
        <v>1</v>
      </c>
      <c r="N67" s="47">
        <v>14404.000000000002</v>
      </c>
      <c r="O67" s="47">
        <f t="shared" si="7"/>
        <v>304423.40000000002</v>
      </c>
      <c r="P67" s="47">
        <f t="shared" si="8"/>
        <v>1181676.7000000002</v>
      </c>
      <c r="Q67" s="51"/>
      <c r="R67" s="51"/>
    </row>
    <row r="68" spans="1:18" s="50" customFormat="1">
      <c r="A68" s="45">
        <v>41275</v>
      </c>
      <c r="B68" s="46">
        <v>161392.15</v>
      </c>
      <c r="C68" s="46">
        <v>345791.61666666664</v>
      </c>
      <c r="D68" s="47">
        <f t="shared" si="5"/>
        <v>507183.7666666666</v>
      </c>
      <c r="E68" s="46">
        <v>224320.2416666667</v>
      </c>
      <c r="F68" s="46"/>
      <c r="G68" s="47">
        <f t="shared" si="1"/>
        <v>731504.0083333333</v>
      </c>
      <c r="H68" s="46">
        <v>138829.68333333329</v>
      </c>
      <c r="I68" s="46">
        <f t="shared" si="6"/>
        <v>870333.69166666665</v>
      </c>
      <c r="J68" s="46">
        <v>12013.6</v>
      </c>
      <c r="K68" s="46">
        <v>276876.43333333335</v>
      </c>
      <c r="L68" s="48">
        <v>-8094.9166666666642</v>
      </c>
      <c r="M68" s="47" t="s">
        <v>1</v>
      </c>
      <c r="N68" s="47">
        <v>13190.441666666642</v>
      </c>
      <c r="O68" s="47">
        <f t="shared" si="7"/>
        <v>293985.55833333329</v>
      </c>
      <c r="P68" s="47">
        <f t="shared" si="8"/>
        <v>1164319.25</v>
      </c>
      <c r="Q68" s="51"/>
      <c r="R68" s="51"/>
    </row>
    <row r="69" spans="1:18" s="50" customFormat="1">
      <c r="A69" s="45">
        <v>41306</v>
      </c>
      <c r="B69" s="46">
        <v>164280.5</v>
      </c>
      <c r="C69" s="46">
        <v>355151.73333333328</v>
      </c>
      <c r="D69" s="47">
        <f t="shared" si="5"/>
        <v>519432.23333333328</v>
      </c>
      <c r="E69" s="46">
        <v>223071.08333333331</v>
      </c>
      <c r="F69" s="46"/>
      <c r="G69" s="47">
        <f t="shared" si="1"/>
        <v>742503.31666666665</v>
      </c>
      <c r="H69" s="46">
        <v>152444.16666666666</v>
      </c>
      <c r="I69" s="46">
        <f t="shared" si="6"/>
        <v>894947.48333333328</v>
      </c>
      <c r="J69" s="46">
        <v>9408</v>
      </c>
      <c r="K69" s="46">
        <v>284248.06666666665</v>
      </c>
      <c r="L69" s="48">
        <v>3274.2666666666737</v>
      </c>
      <c r="M69" s="47" t="s">
        <v>1</v>
      </c>
      <c r="N69" s="47">
        <v>11725.083333333338</v>
      </c>
      <c r="O69" s="47">
        <f t="shared" si="7"/>
        <v>308655.41666666663</v>
      </c>
      <c r="P69" s="47">
        <f t="shared" si="8"/>
        <v>1203602.8999999999</v>
      </c>
      <c r="Q69" s="51"/>
      <c r="R69" s="51"/>
    </row>
    <row r="70" spans="1:18" s="50" customFormat="1">
      <c r="A70" s="45">
        <v>41334</v>
      </c>
      <c r="B70" s="46">
        <v>164162.25</v>
      </c>
      <c r="C70" s="46">
        <v>356362.55000000005</v>
      </c>
      <c r="D70" s="47">
        <f t="shared" si="5"/>
        <v>520524.80000000005</v>
      </c>
      <c r="E70" s="46">
        <v>231016.72499999998</v>
      </c>
      <c r="F70" s="46"/>
      <c r="G70" s="47">
        <f t="shared" si="1"/>
        <v>751541.52500000002</v>
      </c>
      <c r="H70" s="46">
        <v>142356.44999999995</v>
      </c>
      <c r="I70" s="46">
        <f t="shared" si="6"/>
        <v>893897.97499999998</v>
      </c>
      <c r="J70" s="46">
        <v>8762.2000000000007</v>
      </c>
      <c r="K70" s="46">
        <v>280819.80000000005</v>
      </c>
      <c r="L70" s="48">
        <v>2894.7500000000146</v>
      </c>
      <c r="M70" s="47" t="s">
        <v>1</v>
      </c>
      <c r="N70" s="47">
        <v>1776.2250000000056</v>
      </c>
      <c r="O70" s="47">
        <f t="shared" si="7"/>
        <v>294252.97500000003</v>
      </c>
      <c r="P70" s="47">
        <f t="shared" si="8"/>
        <v>1188150.95</v>
      </c>
      <c r="Q70" s="51"/>
      <c r="R70" s="51"/>
    </row>
    <row r="71" spans="1:18" s="50" customFormat="1">
      <c r="A71" s="45">
        <v>41365</v>
      </c>
      <c r="B71" s="46">
        <v>167767.09999999998</v>
      </c>
      <c r="C71" s="46">
        <v>365558.06666666665</v>
      </c>
      <c r="D71" s="47">
        <f t="shared" si="5"/>
        <v>533325.16666666663</v>
      </c>
      <c r="E71" s="46">
        <v>242554.36666666664</v>
      </c>
      <c r="F71" s="46"/>
      <c r="G71" s="47">
        <f t="shared" si="1"/>
        <v>775879.53333333321</v>
      </c>
      <c r="H71" s="46">
        <v>147719.23333333334</v>
      </c>
      <c r="I71" s="46">
        <f t="shared" si="6"/>
        <v>923598.7666666666</v>
      </c>
      <c r="J71" s="46">
        <v>8634.1</v>
      </c>
      <c r="K71" s="46">
        <v>282891.03333333338</v>
      </c>
      <c r="L71" s="48">
        <v>4554.5933333333305</v>
      </c>
      <c r="M71" s="47" t="s">
        <v>1</v>
      </c>
      <c r="N71" s="47">
        <v>-1366.5333333333394</v>
      </c>
      <c r="O71" s="47">
        <f t="shared" si="7"/>
        <v>294713.19333333336</v>
      </c>
      <c r="P71" s="47">
        <f t="shared" si="8"/>
        <v>1218311.96</v>
      </c>
      <c r="Q71" s="51"/>
      <c r="R71" s="51"/>
    </row>
    <row r="72" spans="1:18" s="50" customFormat="1">
      <c r="A72" s="45">
        <v>41395</v>
      </c>
      <c r="B72" s="46">
        <v>172200.44999999998</v>
      </c>
      <c r="C72" s="46">
        <v>372911.4833333334</v>
      </c>
      <c r="D72" s="47">
        <f t="shared" ref="D72:D103" si="9">SUM(B72:C72)</f>
        <v>545111.93333333335</v>
      </c>
      <c r="E72" s="46">
        <v>243067.40833333333</v>
      </c>
      <c r="F72" s="46"/>
      <c r="G72" s="47">
        <f t="shared" ref="G72:G135" si="10">D72+F72+E72</f>
        <v>788179.34166666667</v>
      </c>
      <c r="H72" s="46">
        <v>140115.01666666669</v>
      </c>
      <c r="I72" s="46">
        <f t="shared" ref="I72:I103" si="11">G72+H72</f>
        <v>928294.3583333334</v>
      </c>
      <c r="J72" s="46">
        <v>5998.5</v>
      </c>
      <c r="K72" s="46">
        <v>282108.56666666665</v>
      </c>
      <c r="L72" s="48">
        <v>-1329.0833333333412</v>
      </c>
      <c r="M72" s="47" t="s">
        <v>1</v>
      </c>
      <c r="N72" s="47">
        <v>-6724.4916666666331</v>
      </c>
      <c r="O72" s="47">
        <f t="shared" ref="O72:O103" si="12">SUM(J72:N72)</f>
        <v>280053.4916666667</v>
      </c>
      <c r="P72" s="47">
        <f t="shared" ref="P72:P103" si="13">I72+O72</f>
        <v>1208347.8500000001</v>
      </c>
      <c r="Q72" s="51"/>
      <c r="R72" s="51"/>
    </row>
    <row r="73" spans="1:18" s="50" customFormat="1">
      <c r="A73" s="45">
        <v>41426</v>
      </c>
      <c r="B73" s="46">
        <v>177850.59999999998</v>
      </c>
      <c r="C73" s="46">
        <v>369692.89999999985</v>
      </c>
      <c r="D73" s="47">
        <f t="shared" si="9"/>
        <v>547543.49999999977</v>
      </c>
      <c r="E73" s="46">
        <v>244693.94999999995</v>
      </c>
      <c r="F73" s="46"/>
      <c r="G73" s="47">
        <f t="shared" si="10"/>
        <v>792237.44999999972</v>
      </c>
      <c r="H73" s="46">
        <v>135685.39999999997</v>
      </c>
      <c r="I73" s="46">
        <f t="shared" si="11"/>
        <v>927922.84999999963</v>
      </c>
      <c r="J73" s="46">
        <v>3846.6</v>
      </c>
      <c r="K73" s="46">
        <v>280510.90000000002</v>
      </c>
      <c r="L73" s="48">
        <v>-1876.8999999999851</v>
      </c>
      <c r="M73" s="47" t="s">
        <v>1</v>
      </c>
      <c r="N73" s="47">
        <v>-9670.9499999999862</v>
      </c>
      <c r="O73" s="47">
        <f t="shared" si="12"/>
        <v>272809.65000000002</v>
      </c>
      <c r="P73" s="47">
        <f t="shared" si="13"/>
        <v>1200732.4999999995</v>
      </c>
      <c r="Q73" s="51"/>
      <c r="R73" s="51"/>
    </row>
    <row r="74" spans="1:18" s="50" customFormat="1">
      <c r="A74" s="45">
        <v>41456</v>
      </c>
      <c r="B74" s="46">
        <v>179782.41666666666</v>
      </c>
      <c r="C74" s="46">
        <v>371119.61666666676</v>
      </c>
      <c r="D74" s="47">
        <f t="shared" si="9"/>
        <v>550902.03333333344</v>
      </c>
      <c r="E74" s="46">
        <v>242371.37500000006</v>
      </c>
      <c r="F74" s="46"/>
      <c r="G74" s="47">
        <f t="shared" si="10"/>
        <v>793273.40833333344</v>
      </c>
      <c r="H74" s="46">
        <v>140233.5</v>
      </c>
      <c r="I74" s="46">
        <f t="shared" si="11"/>
        <v>933506.90833333344</v>
      </c>
      <c r="J74" s="46">
        <v>3846.6</v>
      </c>
      <c r="K74" s="46">
        <v>280006.80000000005</v>
      </c>
      <c r="L74" s="48">
        <v>-6966.9500000000053</v>
      </c>
      <c r="M74" s="47" t="s">
        <v>1</v>
      </c>
      <c r="N74" s="47">
        <v>7691.1583333333147</v>
      </c>
      <c r="O74" s="47">
        <f t="shared" si="12"/>
        <v>284577.60833333334</v>
      </c>
      <c r="P74" s="47">
        <f t="shared" si="13"/>
        <v>1218084.5166666668</v>
      </c>
      <c r="Q74" s="51"/>
      <c r="R74" s="51"/>
    </row>
    <row r="75" spans="1:18" s="50" customFormat="1">
      <c r="A75" s="45">
        <v>41487</v>
      </c>
      <c r="B75" s="46">
        <v>179746.13333333333</v>
      </c>
      <c r="C75" s="46">
        <v>392803.63333333342</v>
      </c>
      <c r="D75" s="47">
        <f t="shared" si="9"/>
        <v>572549.76666666672</v>
      </c>
      <c r="E75" s="46">
        <v>249054.70000000004</v>
      </c>
      <c r="F75" s="46"/>
      <c r="G75" s="47">
        <f t="shared" si="10"/>
        <v>821604.46666666679</v>
      </c>
      <c r="H75" s="46">
        <v>134871.90000000002</v>
      </c>
      <c r="I75" s="46">
        <f t="shared" si="11"/>
        <v>956476.36666666681</v>
      </c>
      <c r="J75" s="46">
        <v>4059.5</v>
      </c>
      <c r="K75" s="46">
        <v>281009.90000000002</v>
      </c>
      <c r="L75" s="48">
        <v>-5081.9000000000051</v>
      </c>
      <c r="M75" s="47" t="s">
        <v>1</v>
      </c>
      <c r="N75" s="47">
        <v>17756.466666666678</v>
      </c>
      <c r="O75" s="47">
        <f t="shared" si="12"/>
        <v>297743.96666666667</v>
      </c>
      <c r="P75" s="47">
        <f t="shared" si="13"/>
        <v>1254220.3333333335</v>
      </c>
      <c r="Q75" s="51"/>
      <c r="R75" s="51"/>
    </row>
    <row r="76" spans="1:18" s="50" customFormat="1">
      <c r="A76" s="45">
        <v>41518</v>
      </c>
      <c r="B76" s="46">
        <v>172463.65</v>
      </c>
      <c r="C76" s="46">
        <v>393038.25</v>
      </c>
      <c r="D76" s="47">
        <f t="shared" si="9"/>
        <v>565501.9</v>
      </c>
      <c r="E76" s="46">
        <v>256838.42499999999</v>
      </c>
      <c r="F76" s="46"/>
      <c r="G76" s="47">
        <f t="shared" si="10"/>
        <v>822340.32499999995</v>
      </c>
      <c r="H76" s="46">
        <v>134125.99999999997</v>
      </c>
      <c r="I76" s="46">
        <f t="shared" si="11"/>
        <v>956466.32499999995</v>
      </c>
      <c r="J76" s="46">
        <v>3616.6</v>
      </c>
      <c r="K76" s="46">
        <v>282852.2</v>
      </c>
      <c r="L76" s="48">
        <v>-8421.3500000000076</v>
      </c>
      <c r="M76" s="47" t="s">
        <v>1</v>
      </c>
      <c r="N76" s="47">
        <v>17850.075000000008</v>
      </c>
      <c r="O76" s="47">
        <f t="shared" si="12"/>
        <v>295897.52499999997</v>
      </c>
      <c r="P76" s="47">
        <f t="shared" si="13"/>
        <v>1252363.8499999999</v>
      </c>
      <c r="Q76" s="51"/>
      <c r="R76" s="51"/>
    </row>
    <row r="77" spans="1:18" s="50" customFormat="1">
      <c r="A77" s="45">
        <v>41548</v>
      </c>
      <c r="B77" s="46">
        <v>174919.56666666668</v>
      </c>
      <c r="C77" s="46">
        <v>391396.26666666672</v>
      </c>
      <c r="D77" s="47">
        <f t="shared" si="9"/>
        <v>566315.83333333337</v>
      </c>
      <c r="E77" s="46">
        <v>257215.35</v>
      </c>
      <c r="F77" s="46"/>
      <c r="G77" s="47">
        <f t="shared" si="10"/>
        <v>823531.18333333335</v>
      </c>
      <c r="H77" s="46">
        <v>137073.29999999987</v>
      </c>
      <c r="I77" s="46">
        <f t="shared" si="11"/>
        <v>960604.48333333316</v>
      </c>
      <c r="J77" s="46">
        <v>3527.8</v>
      </c>
      <c r="K77" s="46">
        <v>283725.80000000005</v>
      </c>
      <c r="L77" s="48">
        <v>3572.6999999999898</v>
      </c>
      <c r="M77" s="47"/>
      <c r="N77" s="47">
        <v>22103.583333333332</v>
      </c>
      <c r="O77" s="47">
        <f t="shared" si="12"/>
        <v>312929.88333333336</v>
      </c>
      <c r="P77" s="47">
        <f t="shared" si="13"/>
        <v>1273534.3666666665</v>
      </c>
      <c r="Q77" s="51"/>
      <c r="R77" s="51"/>
    </row>
    <row r="78" spans="1:18" s="50" customFormat="1">
      <c r="A78" s="45">
        <v>41579</v>
      </c>
      <c r="B78" s="46">
        <v>176510.38333333333</v>
      </c>
      <c r="C78" s="46">
        <v>389402.18333333323</v>
      </c>
      <c r="D78" s="47">
        <f t="shared" si="9"/>
        <v>565912.56666666653</v>
      </c>
      <c r="E78" s="46">
        <v>263747.67500000005</v>
      </c>
      <c r="F78" s="46"/>
      <c r="G78" s="47">
        <f t="shared" si="10"/>
        <v>829660.24166666658</v>
      </c>
      <c r="H78" s="46">
        <v>133771.29999999993</v>
      </c>
      <c r="I78" s="46">
        <f t="shared" si="11"/>
        <v>963431.54166666651</v>
      </c>
      <c r="J78" s="46">
        <v>6643.5</v>
      </c>
      <c r="K78" s="46">
        <v>287734.8</v>
      </c>
      <c r="L78" s="48">
        <v>-5854.3500000000167</v>
      </c>
      <c r="M78" s="47"/>
      <c r="N78" s="47">
        <v>17218.891666666652</v>
      </c>
      <c r="O78" s="47">
        <f t="shared" si="12"/>
        <v>305742.84166666662</v>
      </c>
      <c r="P78" s="47">
        <f t="shared" si="13"/>
        <v>1269174.3833333331</v>
      </c>
      <c r="Q78" s="51"/>
      <c r="R78" s="51"/>
    </row>
    <row r="79" spans="1:18" s="50" customFormat="1">
      <c r="A79" s="45">
        <v>41609</v>
      </c>
      <c r="B79" s="46">
        <v>184204.80000000002</v>
      </c>
      <c r="C79" s="46">
        <v>402424.5</v>
      </c>
      <c r="D79" s="47">
        <f t="shared" si="9"/>
        <v>586629.30000000005</v>
      </c>
      <c r="E79" s="46">
        <v>264023.3</v>
      </c>
      <c r="F79" s="46"/>
      <c r="G79" s="47">
        <f t="shared" si="10"/>
        <v>850652.60000000009</v>
      </c>
      <c r="H79" s="46">
        <v>136096.19999999998</v>
      </c>
      <c r="I79" s="46">
        <f t="shared" si="11"/>
        <v>986748.8</v>
      </c>
      <c r="J79" s="46">
        <v>7533</v>
      </c>
      <c r="K79" s="46">
        <v>290526</v>
      </c>
      <c r="L79" s="48">
        <v>-4717.4000000000124</v>
      </c>
      <c r="M79" s="47"/>
      <c r="N79" s="47">
        <v>4645.9000000000397</v>
      </c>
      <c r="O79" s="47">
        <f t="shared" si="12"/>
        <v>297987.5</v>
      </c>
      <c r="P79" s="47">
        <f t="shared" si="13"/>
        <v>1284736.3</v>
      </c>
      <c r="Q79" s="51"/>
      <c r="R79" s="51"/>
    </row>
    <row r="80" spans="1:18" s="50" customFormat="1">
      <c r="A80" s="45">
        <v>41640</v>
      </c>
      <c r="B80" s="46">
        <v>172252.53333333333</v>
      </c>
      <c r="C80" s="46">
        <v>386116.19999999995</v>
      </c>
      <c r="D80" s="47">
        <f t="shared" si="9"/>
        <v>558368.73333333328</v>
      </c>
      <c r="E80" s="46">
        <v>268695.15000000002</v>
      </c>
      <c r="F80" s="46"/>
      <c r="G80" s="47">
        <f t="shared" si="10"/>
        <v>827063.8833333333</v>
      </c>
      <c r="H80" s="46">
        <v>138141.69999999998</v>
      </c>
      <c r="I80" s="46">
        <f t="shared" si="11"/>
        <v>965205.58333333326</v>
      </c>
      <c r="J80" s="46">
        <v>10044</v>
      </c>
      <c r="K80" s="46">
        <v>291541.34166666667</v>
      </c>
      <c r="L80" s="48">
        <v>-7580.6500000000015</v>
      </c>
      <c r="M80" s="47"/>
      <c r="N80" s="47">
        <v>7724.9750000000258</v>
      </c>
      <c r="O80" s="47">
        <f t="shared" si="12"/>
        <v>301729.66666666669</v>
      </c>
      <c r="P80" s="47">
        <f t="shared" si="13"/>
        <v>1266935.25</v>
      </c>
      <c r="Q80" s="51"/>
      <c r="R80" s="51"/>
    </row>
    <row r="81" spans="1:18" s="50" customFormat="1">
      <c r="A81" s="45">
        <v>41671</v>
      </c>
      <c r="B81" s="46">
        <v>170266.76666666666</v>
      </c>
      <c r="C81" s="46">
        <v>373715.80000000016</v>
      </c>
      <c r="D81" s="47">
        <f t="shared" si="9"/>
        <v>543982.56666666688</v>
      </c>
      <c r="E81" s="46">
        <v>284420.69999999995</v>
      </c>
      <c r="F81" s="46"/>
      <c r="G81" s="47">
        <f t="shared" si="10"/>
        <v>828403.26666666684</v>
      </c>
      <c r="H81" s="46">
        <v>148341.19999999995</v>
      </c>
      <c r="I81" s="46">
        <f t="shared" si="11"/>
        <v>976744.46666666679</v>
      </c>
      <c r="J81" s="46">
        <v>9270.6999999999989</v>
      </c>
      <c r="K81" s="46">
        <v>293626.98333333334</v>
      </c>
      <c r="L81" s="48">
        <v>-4176.6000000000031</v>
      </c>
      <c r="M81" s="47"/>
      <c r="N81" s="47">
        <v>9212.35</v>
      </c>
      <c r="O81" s="47">
        <f t="shared" si="12"/>
        <v>307933.43333333335</v>
      </c>
      <c r="P81" s="47">
        <f t="shared" si="13"/>
        <v>1284677.9000000001</v>
      </c>
      <c r="Q81" s="51"/>
      <c r="R81" s="51"/>
    </row>
    <row r="82" spans="1:18" s="50" customFormat="1">
      <c r="A82" s="45">
        <v>41699</v>
      </c>
      <c r="B82" s="46">
        <v>169547.19999999998</v>
      </c>
      <c r="C82" s="46">
        <v>383013.09999999992</v>
      </c>
      <c r="D82" s="47">
        <f t="shared" si="9"/>
        <v>552560.29999999993</v>
      </c>
      <c r="E82" s="46">
        <v>285613.15000000002</v>
      </c>
      <c r="F82" s="46"/>
      <c r="G82" s="47">
        <f t="shared" si="10"/>
        <v>838173.45</v>
      </c>
      <c r="H82" s="46">
        <v>150060.39999999991</v>
      </c>
      <c r="I82" s="46">
        <f t="shared" si="11"/>
        <v>988233.84999999986</v>
      </c>
      <c r="J82" s="46">
        <v>6602.2</v>
      </c>
      <c r="K82" s="46">
        <v>289554.22499999998</v>
      </c>
      <c r="L82" s="48">
        <v>-9090.8500000000186</v>
      </c>
      <c r="M82" s="47"/>
      <c r="N82" s="47">
        <v>339.02500000002533</v>
      </c>
      <c r="O82" s="47">
        <f t="shared" si="12"/>
        <v>287404.59999999998</v>
      </c>
      <c r="P82" s="47">
        <f t="shared" si="13"/>
        <v>1275638.4499999997</v>
      </c>
      <c r="Q82" s="51"/>
      <c r="R82" s="51"/>
    </row>
    <row r="83" spans="1:18" s="50" customFormat="1">
      <c r="A83" s="45">
        <v>41730</v>
      </c>
      <c r="B83" s="46">
        <v>179352.63333333333</v>
      </c>
      <c r="C83" s="46">
        <v>401479.0999999998</v>
      </c>
      <c r="D83" s="47">
        <f t="shared" si="9"/>
        <v>580831.73333333316</v>
      </c>
      <c r="E83" s="46">
        <v>290666.89999999997</v>
      </c>
      <c r="F83" s="46"/>
      <c r="G83" s="47">
        <f t="shared" si="10"/>
        <v>871498.63333333307</v>
      </c>
      <c r="H83" s="46">
        <v>162426.70000000001</v>
      </c>
      <c r="I83" s="46">
        <f t="shared" si="11"/>
        <v>1033925.333333333</v>
      </c>
      <c r="J83" s="46">
        <v>6404.9000000000005</v>
      </c>
      <c r="K83" s="46">
        <v>320194.16666666663</v>
      </c>
      <c r="L83" s="48">
        <v>-953.29999999998108</v>
      </c>
      <c r="M83" s="47"/>
      <c r="N83" s="47">
        <v>-27561.999999999985</v>
      </c>
      <c r="O83" s="47">
        <f t="shared" si="12"/>
        <v>298083.76666666666</v>
      </c>
      <c r="P83" s="47">
        <f t="shared" si="13"/>
        <v>1332009.0999999996</v>
      </c>
      <c r="Q83" s="51"/>
      <c r="R83" s="51"/>
    </row>
    <row r="84" spans="1:18" s="50" customFormat="1">
      <c r="A84" s="45">
        <v>41760</v>
      </c>
      <c r="B84" s="46">
        <v>185294.06666666668</v>
      </c>
      <c r="C84" s="46">
        <v>397342.89999999991</v>
      </c>
      <c r="D84" s="47">
        <f t="shared" si="9"/>
        <v>582636.96666666656</v>
      </c>
      <c r="E84" s="46">
        <v>293128.25</v>
      </c>
      <c r="F84" s="46"/>
      <c r="G84" s="47">
        <f t="shared" si="10"/>
        <v>875765.21666666656</v>
      </c>
      <c r="H84" s="46">
        <v>148292.10000000006</v>
      </c>
      <c r="I84" s="46">
        <f t="shared" si="11"/>
        <v>1024057.3166666667</v>
      </c>
      <c r="J84" s="46">
        <v>5114.3</v>
      </c>
      <c r="K84" s="46">
        <v>324369.40833333327</v>
      </c>
      <c r="L84" s="48">
        <v>-7628.6499999999833</v>
      </c>
      <c r="M84" s="47"/>
      <c r="N84" s="47">
        <v>-26127.924999999999</v>
      </c>
      <c r="O84" s="47">
        <f t="shared" si="12"/>
        <v>295727.1333333333</v>
      </c>
      <c r="P84" s="47">
        <f t="shared" si="13"/>
        <v>1319784.45</v>
      </c>
      <c r="Q84" s="51"/>
      <c r="R84" s="51"/>
    </row>
    <row r="85" spans="1:18" s="50" customFormat="1">
      <c r="A85" s="45">
        <v>41791</v>
      </c>
      <c r="B85" s="46">
        <v>191954.09999999998</v>
      </c>
      <c r="C85" s="46">
        <v>422341.60000000003</v>
      </c>
      <c r="D85" s="47">
        <f t="shared" si="9"/>
        <v>614295.69999999995</v>
      </c>
      <c r="E85" s="46">
        <v>290332</v>
      </c>
      <c r="F85" s="46"/>
      <c r="G85" s="47">
        <f t="shared" si="10"/>
        <v>904627.7</v>
      </c>
      <c r="H85" s="46">
        <v>145971.70000000001</v>
      </c>
      <c r="I85" s="46">
        <f t="shared" si="11"/>
        <v>1050599.3999999999</v>
      </c>
      <c r="J85" s="46">
        <v>2743.8</v>
      </c>
      <c r="K85" s="46">
        <v>326418.64999999997</v>
      </c>
      <c r="L85" s="48">
        <v>-1666.1999999999935</v>
      </c>
      <c r="M85" s="47"/>
      <c r="N85" s="47">
        <v>-21981.850000000006</v>
      </c>
      <c r="O85" s="47">
        <f t="shared" si="12"/>
        <v>305514.39999999991</v>
      </c>
      <c r="P85" s="47">
        <f t="shared" si="13"/>
        <v>1356113.7999999998</v>
      </c>
      <c r="Q85" s="51"/>
      <c r="R85" s="51"/>
    </row>
    <row r="86" spans="1:18" s="50" customFormat="1">
      <c r="A86" s="45">
        <v>41821</v>
      </c>
      <c r="B86" s="46">
        <v>201728.40000000002</v>
      </c>
      <c r="C86" s="46">
        <v>432032.51666666649</v>
      </c>
      <c r="D86" s="47">
        <f t="shared" si="9"/>
        <v>633760.91666666651</v>
      </c>
      <c r="E86" s="46">
        <v>298699.95</v>
      </c>
      <c r="F86" s="46"/>
      <c r="G86" s="47">
        <f t="shared" si="10"/>
        <v>932460.86666666646</v>
      </c>
      <c r="H86" s="46">
        <v>168220.39999999997</v>
      </c>
      <c r="I86" s="46">
        <f t="shared" si="11"/>
        <v>1100681.2666666664</v>
      </c>
      <c r="J86" s="46">
        <v>9700.7000000000007</v>
      </c>
      <c r="K86" s="46">
        <v>328760.2583333333</v>
      </c>
      <c r="L86" s="48">
        <v>-5649.2833333333183</v>
      </c>
      <c r="M86" s="47"/>
      <c r="N86" s="47">
        <v>-31062.425000000028</v>
      </c>
      <c r="O86" s="47">
        <f t="shared" si="12"/>
        <v>301749.24999999994</v>
      </c>
      <c r="P86" s="47">
        <f t="shared" si="13"/>
        <v>1402430.5166666664</v>
      </c>
      <c r="Q86" s="51"/>
      <c r="R86" s="51"/>
    </row>
    <row r="87" spans="1:18" s="50" customFormat="1">
      <c r="A87" s="45">
        <v>41852</v>
      </c>
      <c r="B87" s="46">
        <v>197284.11666666667</v>
      </c>
      <c r="C87" s="46">
        <v>436816.6944444445</v>
      </c>
      <c r="D87" s="47">
        <f t="shared" si="9"/>
        <v>634100.81111111119</v>
      </c>
      <c r="E87" s="46">
        <v>299287.24444444443</v>
      </c>
      <c r="F87" s="46"/>
      <c r="G87" s="47">
        <f t="shared" si="10"/>
        <v>933388.05555555562</v>
      </c>
      <c r="H87" s="46">
        <v>159633.69999999995</v>
      </c>
      <c r="I87" s="46">
        <f t="shared" si="11"/>
        <v>1093021.7555555557</v>
      </c>
      <c r="J87" s="46">
        <v>9573.7999999999993</v>
      </c>
      <c r="K87" s="46">
        <v>333993.1722222222</v>
      </c>
      <c r="L87" s="48">
        <v>-9251.2277777777745</v>
      </c>
      <c r="M87" s="47"/>
      <c r="N87" s="47">
        <v>-32910.211111111072</v>
      </c>
      <c r="O87" s="47">
        <f t="shared" si="12"/>
        <v>301405.53333333333</v>
      </c>
      <c r="P87" s="47">
        <f t="shared" si="13"/>
        <v>1394427.2888888889</v>
      </c>
      <c r="Q87" s="51"/>
      <c r="R87" s="51"/>
    </row>
    <row r="88" spans="1:18" s="50" customFormat="1">
      <c r="A88" s="45">
        <v>41883</v>
      </c>
      <c r="B88" s="46">
        <v>186501.79166666666</v>
      </c>
      <c r="C88" s="46">
        <v>430359.05277777778</v>
      </c>
      <c r="D88" s="47">
        <f t="shared" si="9"/>
        <v>616860.8444444444</v>
      </c>
      <c r="E88" s="46">
        <v>286361.9611111111</v>
      </c>
      <c r="F88" s="46"/>
      <c r="G88" s="47">
        <f t="shared" si="10"/>
        <v>903222.8055555555</v>
      </c>
      <c r="H88" s="46">
        <v>149361.39999999991</v>
      </c>
      <c r="I88" s="46">
        <f t="shared" si="11"/>
        <v>1052584.2055555554</v>
      </c>
      <c r="J88" s="46">
        <v>8443.4</v>
      </c>
      <c r="K88" s="46">
        <v>335103.93888888892</v>
      </c>
      <c r="L88" s="48">
        <v>-23162.602777777782</v>
      </c>
      <c r="M88" s="47"/>
      <c r="N88" s="47">
        <v>-35086.952777777733</v>
      </c>
      <c r="O88" s="47">
        <f t="shared" si="12"/>
        <v>285297.78333333344</v>
      </c>
      <c r="P88" s="47">
        <f t="shared" si="13"/>
        <v>1337881.9888888889</v>
      </c>
      <c r="Q88" s="51"/>
      <c r="R88" s="51"/>
    </row>
    <row r="89" spans="1:18" s="50" customFormat="1">
      <c r="A89" s="45">
        <v>41913</v>
      </c>
      <c r="B89" s="46">
        <v>188137.03888888887</v>
      </c>
      <c r="C89" s="46">
        <v>459640.49814814818</v>
      </c>
      <c r="D89" s="47">
        <f t="shared" si="9"/>
        <v>647777.53703703708</v>
      </c>
      <c r="E89" s="46">
        <v>285775.12592592591</v>
      </c>
      <c r="F89" s="46"/>
      <c r="G89" s="47">
        <f t="shared" si="10"/>
        <v>933552.66296296299</v>
      </c>
      <c r="H89" s="46">
        <v>155538.2999999999</v>
      </c>
      <c r="I89" s="46">
        <f t="shared" si="11"/>
        <v>1089090.9629629629</v>
      </c>
      <c r="J89" s="46">
        <v>9452.2000000000007</v>
      </c>
      <c r="K89" s="46">
        <v>343110.67407407408</v>
      </c>
      <c r="L89" s="48">
        <v>-4158.3981481481333</v>
      </c>
      <c r="M89" s="47"/>
      <c r="N89" s="47">
        <v>-36188.131481481469</v>
      </c>
      <c r="O89" s="47">
        <f t="shared" si="12"/>
        <v>312216.34444444446</v>
      </c>
      <c r="P89" s="47">
        <f t="shared" si="13"/>
        <v>1401307.3074074073</v>
      </c>
      <c r="Q89" s="51"/>
      <c r="R89" s="51"/>
    </row>
    <row r="90" spans="1:18" s="50" customFormat="1">
      <c r="A90" s="45">
        <v>41944</v>
      </c>
      <c r="B90" s="46">
        <v>185008.96759259261</v>
      </c>
      <c r="C90" s="46">
        <v>440243.70154320978</v>
      </c>
      <c r="D90" s="47">
        <f t="shared" si="9"/>
        <v>625252.66913580243</v>
      </c>
      <c r="E90" s="46">
        <v>284658.78950617282</v>
      </c>
      <c r="F90" s="46"/>
      <c r="G90" s="47">
        <f t="shared" si="10"/>
        <v>909911.45864197519</v>
      </c>
      <c r="H90" s="46">
        <v>146703.70000000001</v>
      </c>
      <c r="I90" s="46">
        <f t="shared" si="11"/>
        <v>1056615.1586419751</v>
      </c>
      <c r="J90" s="46">
        <v>9053</v>
      </c>
      <c r="K90" s="46">
        <v>349228.7549382716</v>
      </c>
      <c r="L90" s="48">
        <v>-8240.207098765457</v>
      </c>
      <c r="M90" s="47"/>
      <c r="N90" s="47">
        <v>-41308.934876543273</v>
      </c>
      <c r="O90" s="47">
        <f t="shared" si="12"/>
        <v>308732.61296296283</v>
      </c>
      <c r="P90" s="47">
        <f t="shared" si="13"/>
        <v>1365347.771604938</v>
      </c>
      <c r="Q90" s="51"/>
      <c r="R90" s="51"/>
    </row>
    <row r="91" spans="1:18" s="50" customFormat="1">
      <c r="A91" s="45">
        <v>41974</v>
      </c>
      <c r="B91" s="46">
        <v>195557.80000000002</v>
      </c>
      <c r="C91" s="46">
        <v>458310.60000000003</v>
      </c>
      <c r="D91" s="47">
        <f t="shared" si="9"/>
        <v>653868.4</v>
      </c>
      <c r="E91" s="46">
        <v>288594.30000000005</v>
      </c>
      <c r="F91" s="46"/>
      <c r="G91" s="47">
        <f t="shared" si="10"/>
        <v>942462.70000000007</v>
      </c>
      <c r="H91" s="46">
        <v>164626.70000000004</v>
      </c>
      <c r="I91" s="46">
        <f t="shared" si="11"/>
        <v>1107089.4000000001</v>
      </c>
      <c r="J91" s="46">
        <v>9222.6</v>
      </c>
      <c r="K91" s="46">
        <v>357476.6</v>
      </c>
      <c r="L91" s="48">
        <v>-2478.5999999999822</v>
      </c>
      <c r="M91" s="47"/>
      <c r="N91" s="47">
        <v>-48695.8</v>
      </c>
      <c r="O91" s="47">
        <f t="shared" si="12"/>
        <v>315524.8</v>
      </c>
      <c r="P91" s="47">
        <f t="shared" si="13"/>
        <v>1422614.2000000002</v>
      </c>
      <c r="Q91" s="51"/>
      <c r="R91" s="51"/>
    </row>
    <row r="92" spans="1:18" s="50" customFormat="1">
      <c r="A92" s="45">
        <v>42005</v>
      </c>
      <c r="B92" s="46">
        <v>186205.23333333334</v>
      </c>
      <c r="C92" s="46">
        <v>443030.28333333333</v>
      </c>
      <c r="D92" s="47">
        <f t="shared" si="9"/>
        <v>629235.5166666666</v>
      </c>
      <c r="E92" s="46">
        <v>290786.46666666667</v>
      </c>
      <c r="F92" s="46"/>
      <c r="G92" s="47">
        <f t="shared" si="10"/>
        <v>920021.98333333328</v>
      </c>
      <c r="H92" s="46">
        <v>159142.59999999998</v>
      </c>
      <c r="I92" s="46">
        <f t="shared" si="11"/>
        <v>1079164.5833333333</v>
      </c>
      <c r="J92" s="46">
        <v>10502.800000000001</v>
      </c>
      <c r="K92" s="46">
        <v>362878.18333333329</v>
      </c>
      <c r="L92" s="48">
        <v>-2608.76666666664</v>
      </c>
      <c r="M92" s="47"/>
      <c r="N92" s="47">
        <v>-59026.466666666682</v>
      </c>
      <c r="O92" s="47">
        <f t="shared" si="12"/>
        <v>311745.74999999994</v>
      </c>
      <c r="P92" s="47">
        <f t="shared" si="13"/>
        <v>1390910.3333333333</v>
      </c>
      <c r="Q92" s="51"/>
      <c r="R92" s="51"/>
    </row>
    <row r="93" spans="1:18" s="50" customFormat="1">
      <c r="A93" s="45">
        <v>42036</v>
      </c>
      <c r="B93" s="46">
        <v>189680.56666666665</v>
      </c>
      <c r="C93" s="46">
        <v>446426.16666666657</v>
      </c>
      <c r="D93" s="47">
        <f t="shared" si="9"/>
        <v>636106.73333333316</v>
      </c>
      <c r="E93" s="46">
        <v>298579.03333333333</v>
      </c>
      <c r="F93" s="46"/>
      <c r="G93" s="47">
        <f t="shared" si="10"/>
        <v>934685.76666666649</v>
      </c>
      <c r="H93" s="46">
        <v>155071.29999999996</v>
      </c>
      <c r="I93" s="46">
        <f t="shared" si="11"/>
        <v>1089757.0666666664</v>
      </c>
      <c r="J93" s="46">
        <v>10301.6</v>
      </c>
      <c r="K93" s="46">
        <v>362251.96666666662</v>
      </c>
      <c r="L93" s="48">
        <v>-7270.1333333333241</v>
      </c>
      <c r="M93" s="47"/>
      <c r="N93" s="47">
        <v>-63805.23333333333</v>
      </c>
      <c r="O93" s="47">
        <f t="shared" si="12"/>
        <v>301478.19999999995</v>
      </c>
      <c r="P93" s="47">
        <f t="shared" si="13"/>
        <v>1391235.2666666664</v>
      </c>
      <c r="Q93" s="51"/>
      <c r="R93" s="51"/>
    </row>
    <row r="94" spans="1:18" s="50" customFormat="1">
      <c r="A94" s="45">
        <v>42064</v>
      </c>
      <c r="B94" s="46">
        <v>190524.90000000002</v>
      </c>
      <c r="C94" s="46">
        <v>418133.04999999993</v>
      </c>
      <c r="D94" s="47">
        <f t="shared" si="9"/>
        <v>608657.94999999995</v>
      </c>
      <c r="E94" s="46">
        <v>306019.20000000007</v>
      </c>
      <c r="F94" s="46"/>
      <c r="G94" s="47">
        <f t="shared" si="10"/>
        <v>914677.15</v>
      </c>
      <c r="H94" s="46">
        <v>149561.5</v>
      </c>
      <c r="I94" s="46">
        <f t="shared" si="11"/>
        <v>1064238.6499999999</v>
      </c>
      <c r="J94" s="46">
        <v>10123.599999999999</v>
      </c>
      <c r="K94" s="46">
        <v>359855.25</v>
      </c>
      <c r="L94" s="48">
        <v>-16283.000000000018</v>
      </c>
      <c r="M94" s="47"/>
      <c r="N94" s="47">
        <v>-66300.700000000055</v>
      </c>
      <c r="O94" s="47">
        <f t="shared" si="12"/>
        <v>287395.14999999991</v>
      </c>
      <c r="P94" s="47">
        <f t="shared" si="13"/>
        <v>1351633.7999999998</v>
      </c>
      <c r="Q94" s="51"/>
      <c r="R94" s="51"/>
    </row>
    <row r="95" spans="1:18" s="50" customFormat="1">
      <c r="A95" s="45">
        <v>42095</v>
      </c>
      <c r="B95" s="46">
        <v>209456.43333333332</v>
      </c>
      <c r="C95" s="46">
        <v>433614.53333333344</v>
      </c>
      <c r="D95" s="47">
        <f t="shared" si="9"/>
        <v>643070.96666666679</v>
      </c>
      <c r="E95" s="46">
        <v>308794.56666666665</v>
      </c>
      <c r="F95" s="46"/>
      <c r="G95" s="47">
        <f t="shared" si="10"/>
        <v>951865.53333333344</v>
      </c>
      <c r="H95" s="46">
        <v>157049.1</v>
      </c>
      <c r="I95" s="46">
        <f t="shared" si="11"/>
        <v>1108914.6333333335</v>
      </c>
      <c r="J95" s="46">
        <v>9306.4</v>
      </c>
      <c r="K95" s="46">
        <v>360072.03333333333</v>
      </c>
      <c r="L95" s="48">
        <v>-18404.166666666679</v>
      </c>
      <c r="M95" s="47"/>
      <c r="N95" s="47">
        <v>-68731.066666666666</v>
      </c>
      <c r="O95" s="47">
        <f t="shared" si="12"/>
        <v>282243.20000000001</v>
      </c>
      <c r="P95" s="47">
        <f t="shared" si="13"/>
        <v>1391157.8333333335</v>
      </c>
      <c r="Q95" s="51"/>
      <c r="R95" s="51"/>
    </row>
    <row r="96" spans="1:18" s="50" customFormat="1">
      <c r="A96" s="45">
        <v>42125</v>
      </c>
      <c r="B96" s="46">
        <v>217326.16666666666</v>
      </c>
      <c r="C96" s="46">
        <v>457264.91666666669</v>
      </c>
      <c r="D96" s="47">
        <f t="shared" si="9"/>
        <v>674591.08333333337</v>
      </c>
      <c r="E96" s="46">
        <v>310340.2333333334</v>
      </c>
      <c r="F96" s="46"/>
      <c r="G96" s="47">
        <f t="shared" si="10"/>
        <v>984931.31666666677</v>
      </c>
      <c r="H96" s="46">
        <v>142910.29999999999</v>
      </c>
      <c r="I96" s="46">
        <f t="shared" si="11"/>
        <v>1127841.6166666667</v>
      </c>
      <c r="J96" s="46">
        <v>8857.5</v>
      </c>
      <c r="K96" s="46">
        <v>363715.91666666663</v>
      </c>
      <c r="L96" s="48">
        <v>-5982.1333333333223</v>
      </c>
      <c r="M96" s="47"/>
      <c r="N96" s="47">
        <v>-62454.733333333323</v>
      </c>
      <c r="O96" s="47">
        <f t="shared" si="12"/>
        <v>304136.55</v>
      </c>
      <c r="P96" s="47">
        <f t="shared" si="13"/>
        <v>1431978.1666666667</v>
      </c>
      <c r="Q96" s="51"/>
      <c r="R96" s="51"/>
    </row>
    <row r="97" spans="1:18" s="50" customFormat="1">
      <c r="A97" s="45">
        <v>42156</v>
      </c>
      <c r="B97" s="46">
        <v>221510.5</v>
      </c>
      <c r="C97" s="46">
        <v>431261.09999999986</v>
      </c>
      <c r="D97" s="47">
        <f t="shared" si="9"/>
        <v>652771.59999999986</v>
      </c>
      <c r="E97" s="46">
        <v>315064.59999999986</v>
      </c>
      <c r="F97" s="46"/>
      <c r="G97" s="47">
        <f t="shared" si="10"/>
        <v>967836.19999999972</v>
      </c>
      <c r="H97" s="46">
        <v>136241.59999999995</v>
      </c>
      <c r="I97" s="46">
        <f t="shared" si="11"/>
        <v>1104077.7999999996</v>
      </c>
      <c r="J97" s="46">
        <v>1293.3</v>
      </c>
      <c r="K97" s="46">
        <v>365687.6</v>
      </c>
      <c r="L97" s="48">
        <v>-9549.3999999999942</v>
      </c>
      <c r="M97" s="47"/>
      <c r="N97" s="47">
        <v>-61862.599999999926</v>
      </c>
      <c r="O97" s="47">
        <f t="shared" si="12"/>
        <v>295568.90000000008</v>
      </c>
      <c r="P97" s="47">
        <f t="shared" si="13"/>
        <v>1399646.6999999997</v>
      </c>
      <c r="Q97" s="51"/>
      <c r="R97" s="51"/>
    </row>
    <row r="98" spans="1:18" s="50" customFormat="1">
      <c r="A98" s="45">
        <v>42186</v>
      </c>
      <c r="B98" s="46">
        <v>203783</v>
      </c>
      <c r="C98" s="46">
        <v>433938.75000000006</v>
      </c>
      <c r="D98" s="47">
        <f t="shared" si="9"/>
        <v>637721.75</v>
      </c>
      <c r="E98" s="46">
        <v>320969.44999999995</v>
      </c>
      <c r="F98" s="46"/>
      <c r="G98" s="47">
        <f t="shared" si="10"/>
        <v>958691.2</v>
      </c>
      <c r="H98" s="46">
        <v>143632.79999999996</v>
      </c>
      <c r="I98" s="46">
        <f t="shared" si="11"/>
        <v>1102324</v>
      </c>
      <c r="J98" s="46">
        <v>1675.7</v>
      </c>
      <c r="K98" s="46">
        <v>368422.18333333335</v>
      </c>
      <c r="L98" s="48">
        <v>-12773.449999999988</v>
      </c>
      <c r="M98" s="47"/>
      <c r="N98" s="47">
        <v>-53150.383333333368</v>
      </c>
      <c r="O98" s="47">
        <f t="shared" si="12"/>
        <v>304174.05</v>
      </c>
      <c r="P98" s="47">
        <f t="shared" si="13"/>
        <v>1406498.05</v>
      </c>
      <c r="Q98" s="51"/>
      <c r="R98" s="51"/>
    </row>
    <row r="99" spans="1:18" s="50" customFormat="1">
      <c r="A99" s="45">
        <v>42217</v>
      </c>
      <c r="B99" s="46">
        <v>197138.88333333336</v>
      </c>
      <c r="C99" s="46">
        <v>445771.64444444445</v>
      </c>
      <c r="D99" s="47">
        <f t="shared" si="9"/>
        <v>642910.52777777775</v>
      </c>
      <c r="E99" s="46">
        <v>318740.45000000007</v>
      </c>
      <c r="F99" s="46"/>
      <c r="G99" s="47">
        <f t="shared" si="10"/>
        <v>961650.97777777782</v>
      </c>
      <c r="H99" s="46">
        <v>149115.59999999992</v>
      </c>
      <c r="I99" s="46">
        <f t="shared" si="11"/>
        <v>1110766.5777777778</v>
      </c>
      <c r="J99" s="46">
        <v>1816.6000000000001</v>
      </c>
      <c r="K99" s="46">
        <v>369747.18333333335</v>
      </c>
      <c r="L99" s="48">
        <v>-8993.3722222222186</v>
      </c>
      <c r="M99" s="47"/>
      <c r="N99" s="47">
        <v>-52227.355555555456</v>
      </c>
      <c r="O99" s="47">
        <f t="shared" si="12"/>
        <v>310343.05555555568</v>
      </c>
      <c r="P99" s="47">
        <f t="shared" si="13"/>
        <v>1421109.6333333335</v>
      </c>
      <c r="Q99" s="51"/>
      <c r="R99" s="51"/>
    </row>
    <row r="100" spans="1:18" s="50" customFormat="1">
      <c r="A100" s="45">
        <v>42248</v>
      </c>
      <c r="B100" s="46">
        <v>185946.70833333334</v>
      </c>
      <c r="C100" s="46">
        <v>458469.11111111112</v>
      </c>
      <c r="D100" s="47">
        <f t="shared" si="9"/>
        <v>644415.8194444445</v>
      </c>
      <c r="E100" s="46">
        <v>322042.07499999995</v>
      </c>
      <c r="F100" s="46"/>
      <c r="G100" s="47">
        <f t="shared" si="10"/>
        <v>966457.89444444445</v>
      </c>
      <c r="H100" s="46">
        <v>140695.09999999992</v>
      </c>
      <c r="I100" s="46">
        <f t="shared" si="11"/>
        <v>1107152.9944444443</v>
      </c>
      <c r="J100" s="46">
        <v>1252.3</v>
      </c>
      <c r="K100" s="46">
        <v>373120.84166666667</v>
      </c>
      <c r="L100" s="48">
        <v>-12752.83055555556</v>
      </c>
      <c r="M100" s="47"/>
      <c r="N100" s="47">
        <v>-51284.072222222181</v>
      </c>
      <c r="O100" s="47">
        <f t="shared" si="12"/>
        <v>310336.23888888891</v>
      </c>
      <c r="P100" s="47">
        <f t="shared" si="13"/>
        <v>1417489.2333333332</v>
      </c>
      <c r="Q100" s="51"/>
      <c r="R100" s="51"/>
    </row>
    <row r="101" spans="1:18" s="50" customFormat="1">
      <c r="A101" s="45">
        <v>42278</v>
      </c>
      <c r="B101" s="46">
        <v>195443.06111111111</v>
      </c>
      <c r="C101" s="46">
        <v>487716.52592592593</v>
      </c>
      <c r="D101" s="47">
        <f t="shared" si="9"/>
        <v>683159.58703703701</v>
      </c>
      <c r="E101" s="46">
        <v>327870.18333333335</v>
      </c>
      <c r="F101" s="46"/>
      <c r="G101" s="47">
        <f t="shared" si="10"/>
        <v>1011029.7703703704</v>
      </c>
      <c r="H101" s="46">
        <v>135132.39999999991</v>
      </c>
      <c r="I101" s="46">
        <f t="shared" si="11"/>
        <v>1146162.1703703701</v>
      </c>
      <c r="J101" s="46">
        <v>2211.8000000000002</v>
      </c>
      <c r="K101" s="46">
        <v>384695.10555555555</v>
      </c>
      <c r="L101" s="48">
        <v>-8355.8462962963058</v>
      </c>
      <c r="M101" s="47"/>
      <c r="N101" s="47">
        <v>-43835.185185185212</v>
      </c>
      <c r="O101" s="47">
        <f t="shared" si="12"/>
        <v>334715.87407407403</v>
      </c>
      <c r="P101" s="47">
        <f t="shared" si="13"/>
        <v>1480878.0444444441</v>
      </c>
      <c r="Q101" s="51"/>
      <c r="R101" s="51"/>
    </row>
    <row r="102" spans="1:18" s="50" customFormat="1">
      <c r="A102" s="45">
        <v>42309</v>
      </c>
      <c r="B102" s="46">
        <v>190875.46574074074</v>
      </c>
      <c r="C102" s="46">
        <v>434608.03950617288</v>
      </c>
      <c r="D102" s="47">
        <f t="shared" si="9"/>
        <v>625483.50524691364</v>
      </c>
      <c r="E102" s="46">
        <v>320876.08055555559</v>
      </c>
      <c r="F102" s="46"/>
      <c r="G102" s="47">
        <f t="shared" si="10"/>
        <v>946359.58580246917</v>
      </c>
      <c r="H102" s="46">
        <v>142135.9</v>
      </c>
      <c r="I102" s="46">
        <f t="shared" si="11"/>
        <v>1088495.4858024691</v>
      </c>
      <c r="J102" s="46">
        <v>3556.8</v>
      </c>
      <c r="K102" s="46">
        <v>390308.60648148146</v>
      </c>
      <c r="L102" s="48">
        <v>-9963.3336419752759</v>
      </c>
      <c r="M102" s="47"/>
      <c r="N102" s="47">
        <v>-58777.862345679016</v>
      </c>
      <c r="O102" s="47">
        <f t="shared" si="12"/>
        <v>325124.21049382712</v>
      </c>
      <c r="P102" s="47">
        <f t="shared" si="13"/>
        <v>1413619.6962962961</v>
      </c>
      <c r="Q102" s="51"/>
      <c r="R102" s="51"/>
    </row>
    <row r="103" spans="1:18" s="50" customFormat="1">
      <c r="A103" s="45">
        <v>42339</v>
      </c>
      <c r="B103" s="46">
        <v>202888.4</v>
      </c>
      <c r="C103" s="46">
        <v>440851.1999999999</v>
      </c>
      <c r="D103" s="47">
        <f t="shared" si="9"/>
        <v>643739.59999999986</v>
      </c>
      <c r="E103" s="46">
        <v>327388.60000000003</v>
      </c>
      <c r="F103" s="46"/>
      <c r="G103" s="47">
        <f t="shared" si="10"/>
        <v>971128.2</v>
      </c>
      <c r="H103" s="46">
        <v>135251.80000000002</v>
      </c>
      <c r="I103" s="46">
        <f t="shared" si="11"/>
        <v>1106380</v>
      </c>
      <c r="J103" s="46">
        <v>5645.1</v>
      </c>
      <c r="K103" s="46">
        <v>386204.69999999995</v>
      </c>
      <c r="L103" s="48">
        <v>-8712.7000000000025</v>
      </c>
      <c r="M103" s="47"/>
      <c r="N103" s="47">
        <v>-58999.399999999972</v>
      </c>
      <c r="O103" s="47">
        <f t="shared" si="12"/>
        <v>324137.69999999995</v>
      </c>
      <c r="P103" s="47">
        <f t="shared" si="13"/>
        <v>1430517.7</v>
      </c>
      <c r="Q103" s="51"/>
      <c r="R103" s="51"/>
    </row>
    <row r="104" spans="1:18" s="50" customFormat="1">
      <c r="A104" s="45">
        <v>42370</v>
      </c>
      <c r="B104" s="46">
        <v>197132.05</v>
      </c>
      <c r="C104" s="46">
        <v>443310.1166666667</v>
      </c>
      <c r="D104" s="47">
        <f t="shared" ref="D104:D135" si="14">SUM(B104:C104)</f>
        <v>640442.16666666674</v>
      </c>
      <c r="E104" s="46">
        <v>316502.8</v>
      </c>
      <c r="F104" s="46"/>
      <c r="G104" s="47">
        <f t="shared" si="10"/>
        <v>956944.96666666679</v>
      </c>
      <c r="H104" s="46">
        <v>134869.09999999998</v>
      </c>
      <c r="I104" s="46">
        <f t="shared" ref="I104:I135" si="15">G104+H104</f>
        <v>1091814.0666666669</v>
      </c>
      <c r="J104" s="46">
        <v>5990</v>
      </c>
      <c r="K104" s="46">
        <v>387496.22499999998</v>
      </c>
      <c r="L104" s="48">
        <v>-18124.724999999984</v>
      </c>
      <c r="M104" s="47"/>
      <c r="N104" s="47">
        <v>-60555.808333333327</v>
      </c>
      <c r="O104" s="47">
        <f t="shared" ref="O104:O135" si="16">SUM(J104:N104)</f>
        <v>314805.69166666665</v>
      </c>
      <c r="P104" s="47">
        <f t="shared" ref="P104:P135" si="17">I104+O104</f>
        <v>1406619.7583333335</v>
      </c>
      <c r="Q104" s="51"/>
      <c r="R104" s="51"/>
    </row>
    <row r="105" spans="1:18" s="50" customFormat="1">
      <c r="A105" s="45">
        <v>42401</v>
      </c>
      <c r="B105" s="46">
        <v>194882.6</v>
      </c>
      <c r="C105" s="46">
        <v>475008.03333333327</v>
      </c>
      <c r="D105" s="47">
        <f t="shared" si="14"/>
        <v>669890.6333333333</v>
      </c>
      <c r="E105" s="46">
        <v>302678.29999999993</v>
      </c>
      <c r="F105" s="46"/>
      <c r="G105" s="47">
        <f t="shared" si="10"/>
        <v>972568.93333333323</v>
      </c>
      <c r="H105" s="46">
        <v>135795.70000000001</v>
      </c>
      <c r="I105" s="46">
        <f t="shared" si="15"/>
        <v>1108364.6333333333</v>
      </c>
      <c r="J105" s="46">
        <v>6827.0999999999995</v>
      </c>
      <c r="K105" s="46">
        <v>387837.95</v>
      </c>
      <c r="L105" s="48">
        <v>-10672.950000000004</v>
      </c>
      <c r="M105" s="47"/>
      <c r="N105" s="47">
        <v>-55725.916666666701</v>
      </c>
      <c r="O105" s="47">
        <f t="shared" si="16"/>
        <v>328266.18333333329</v>
      </c>
      <c r="P105" s="47">
        <f t="shared" si="17"/>
        <v>1436630.8166666667</v>
      </c>
      <c r="Q105" s="51"/>
      <c r="R105" s="51"/>
    </row>
    <row r="106" spans="1:18" s="50" customFormat="1">
      <c r="A106" s="45">
        <v>42430</v>
      </c>
      <c r="B106" s="46">
        <v>188968.15</v>
      </c>
      <c r="C106" s="46">
        <v>463550.65</v>
      </c>
      <c r="D106" s="47">
        <f t="shared" si="14"/>
        <v>652518.80000000005</v>
      </c>
      <c r="E106" s="46">
        <v>308660.29999999993</v>
      </c>
      <c r="F106" s="46"/>
      <c r="G106" s="47">
        <f t="shared" si="10"/>
        <v>961179.1</v>
      </c>
      <c r="H106" s="46">
        <v>118414.49999999997</v>
      </c>
      <c r="I106" s="46">
        <f t="shared" si="15"/>
        <v>1079593.5999999999</v>
      </c>
      <c r="J106" s="46">
        <v>5204</v>
      </c>
      <c r="K106" s="46">
        <v>381137.07499999995</v>
      </c>
      <c r="L106" s="48">
        <v>-18118.075000000012</v>
      </c>
      <c r="M106" s="47"/>
      <c r="N106" s="47">
        <v>-49271.325000000004</v>
      </c>
      <c r="O106" s="47">
        <f t="shared" si="16"/>
        <v>318951.67499999993</v>
      </c>
      <c r="P106" s="47">
        <f t="shared" si="17"/>
        <v>1398545.2749999999</v>
      </c>
      <c r="Q106" s="51"/>
      <c r="R106" s="51"/>
    </row>
    <row r="107" spans="1:18" s="50" customFormat="1">
      <c r="A107" s="45">
        <v>42461</v>
      </c>
      <c r="B107" s="46">
        <v>198909.9</v>
      </c>
      <c r="C107" s="46">
        <v>480530.36666666652</v>
      </c>
      <c r="D107" s="47">
        <f t="shared" si="14"/>
        <v>679440.26666666649</v>
      </c>
      <c r="E107" s="46">
        <v>302618.10000000003</v>
      </c>
      <c r="F107" s="46"/>
      <c r="G107" s="47">
        <f t="shared" si="10"/>
        <v>982058.36666666646</v>
      </c>
      <c r="H107" s="46">
        <v>123085.9</v>
      </c>
      <c r="I107" s="46">
        <f t="shared" si="15"/>
        <v>1105144.2666666664</v>
      </c>
      <c r="J107" s="46">
        <v>5204</v>
      </c>
      <c r="K107" s="46">
        <v>378214.9</v>
      </c>
      <c r="L107" s="48">
        <v>-13248.400000000016</v>
      </c>
      <c r="M107" s="47"/>
      <c r="N107" s="47">
        <v>-43661.233333333344</v>
      </c>
      <c r="O107" s="47">
        <f t="shared" si="16"/>
        <v>326509.26666666666</v>
      </c>
      <c r="P107" s="47">
        <f t="shared" si="17"/>
        <v>1431653.533333333</v>
      </c>
      <c r="Q107" s="51"/>
      <c r="R107" s="51"/>
    </row>
    <row r="108" spans="1:18" s="50" customFormat="1">
      <c r="A108" s="45">
        <v>42491</v>
      </c>
      <c r="B108" s="46">
        <v>198076.74999999997</v>
      </c>
      <c r="C108" s="46">
        <v>490710.08333333337</v>
      </c>
      <c r="D108" s="47">
        <f t="shared" si="14"/>
        <v>688786.83333333337</v>
      </c>
      <c r="E108" s="46">
        <v>303996.30000000005</v>
      </c>
      <c r="F108" s="46"/>
      <c r="G108" s="47">
        <f t="shared" si="10"/>
        <v>992783.13333333342</v>
      </c>
      <c r="H108" s="46">
        <v>111803.4</v>
      </c>
      <c r="I108" s="46">
        <f t="shared" si="15"/>
        <v>1104586.5333333334</v>
      </c>
      <c r="J108" s="46">
        <v>6494.3</v>
      </c>
      <c r="K108" s="46">
        <v>384324.625</v>
      </c>
      <c r="L108" s="48">
        <v>-19016.424999999988</v>
      </c>
      <c r="M108" s="47"/>
      <c r="N108" s="47">
        <v>-43158.34166666666</v>
      </c>
      <c r="O108" s="47">
        <f t="shared" si="16"/>
        <v>328644.15833333333</v>
      </c>
      <c r="P108" s="47">
        <f t="shared" si="17"/>
        <v>1433230.6916666669</v>
      </c>
      <c r="Q108" s="51"/>
      <c r="R108" s="51"/>
    </row>
    <row r="109" spans="1:18" s="50" customFormat="1">
      <c r="A109" s="45">
        <v>42522</v>
      </c>
      <c r="B109" s="46">
        <v>224427.69999999998</v>
      </c>
      <c r="C109" s="46">
        <v>493677.1</v>
      </c>
      <c r="D109" s="47">
        <f t="shared" si="14"/>
        <v>718104.79999999993</v>
      </c>
      <c r="E109" s="46">
        <v>290293.49999999994</v>
      </c>
      <c r="F109" s="46"/>
      <c r="G109" s="47">
        <f t="shared" si="10"/>
        <v>1008398.2999999998</v>
      </c>
      <c r="H109" s="46">
        <v>113982</v>
      </c>
      <c r="I109" s="46">
        <f t="shared" si="15"/>
        <v>1122380.2999999998</v>
      </c>
      <c r="J109" s="46">
        <v>5535.4</v>
      </c>
      <c r="K109" s="46">
        <v>394415.35</v>
      </c>
      <c r="L109" s="48">
        <v>-8850.7500000000146</v>
      </c>
      <c r="M109" s="47"/>
      <c r="N109" s="47">
        <v>-26779.250000000036</v>
      </c>
      <c r="O109" s="47">
        <f t="shared" si="16"/>
        <v>364320.74999999994</v>
      </c>
      <c r="P109" s="47">
        <f t="shared" si="17"/>
        <v>1486701.0499999998</v>
      </c>
      <c r="Q109" s="51"/>
      <c r="R109" s="51"/>
    </row>
    <row r="110" spans="1:18" s="50" customFormat="1">
      <c r="A110" s="45">
        <v>42552</v>
      </c>
      <c r="B110" s="46">
        <v>231213.5333333333</v>
      </c>
      <c r="C110" s="46">
        <v>502178.63333333336</v>
      </c>
      <c r="D110" s="47">
        <f t="shared" si="14"/>
        <v>733392.16666666663</v>
      </c>
      <c r="E110" s="46">
        <v>282694.53333333344</v>
      </c>
      <c r="F110" s="46"/>
      <c r="G110" s="47">
        <f t="shared" si="10"/>
        <v>1016086.7000000001</v>
      </c>
      <c r="H110" s="46">
        <v>108234.3</v>
      </c>
      <c r="I110" s="46">
        <f t="shared" si="15"/>
        <v>1124321</v>
      </c>
      <c r="J110" s="46">
        <v>4201.3999999999996</v>
      </c>
      <c r="K110" s="46">
        <v>399749.77500000002</v>
      </c>
      <c r="L110" s="48">
        <v>-18838.974999999977</v>
      </c>
      <c r="M110" s="47"/>
      <c r="N110" s="47">
        <v>-27764.625000000015</v>
      </c>
      <c r="O110" s="47">
        <f t="shared" si="16"/>
        <v>357347.57500000007</v>
      </c>
      <c r="P110" s="47">
        <f t="shared" si="17"/>
        <v>1481668.5750000002</v>
      </c>
      <c r="Q110" s="51"/>
      <c r="R110" s="51"/>
    </row>
    <row r="111" spans="1:18" s="50" customFormat="1">
      <c r="A111" s="45">
        <v>42583</v>
      </c>
      <c r="B111" s="46">
        <v>225200.26666666666</v>
      </c>
      <c r="C111" s="46">
        <v>526210.16653366666</v>
      </c>
      <c r="D111" s="47">
        <f t="shared" si="14"/>
        <v>751410.43320033327</v>
      </c>
      <c r="E111" s="46">
        <v>280354.3666666667</v>
      </c>
      <c r="F111" s="46"/>
      <c r="G111" s="47">
        <f t="shared" si="10"/>
        <v>1031764.799867</v>
      </c>
      <c r="H111" s="46">
        <v>102164.00013299998</v>
      </c>
      <c r="I111" s="46">
        <f t="shared" si="15"/>
        <v>1133928.8</v>
      </c>
      <c r="J111" s="46">
        <v>4932.5</v>
      </c>
      <c r="K111" s="46">
        <v>402112.69999999995</v>
      </c>
      <c r="L111" s="48">
        <v>-16644.199999999997</v>
      </c>
      <c r="M111" s="47"/>
      <c r="N111" s="47">
        <v>-25826.89999999998</v>
      </c>
      <c r="O111" s="47">
        <f t="shared" si="16"/>
        <v>364574.1</v>
      </c>
      <c r="P111" s="47">
        <f t="shared" si="17"/>
        <v>1498502.9</v>
      </c>
      <c r="Q111" s="51"/>
      <c r="R111" s="51"/>
    </row>
    <row r="112" spans="1:18" s="50" customFormat="1">
      <c r="A112" s="45">
        <v>42614</v>
      </c>
      <c r="B112" s="46">
        <v>218884.8</v>
      </c>
      <c r="C112" s="46">
        <v>522711.89999999997</v>
      </c>
      <c r="D112" s="47">
        <f t="shared" si="14"/>
        <v>741596.7</v>
      </c>
      <c r="E112" s="46">
        <v>288204.5</v>
      </c>
      <c r="F112" s="46"/>
      <c r="G112" s="47">
        <f t="shared" si="10"/>
        <v>1029801.2</v>
      </c>
      <c r="H112" s="46">
        <v>107052.3</v>
      </c>
      <c r="I112" s="46">
        <f t="shared" si="15"/>
        <v>1136853.5</v>
      </c>
      <c r="J112" s="46">
        <v>5791.3</v>
      </c>
      <c r="K112" s="46">
        <v>397504.52499999997</v>
      </c>
      <c r="L112" s="48">
        <v>-1588.8250000000116</v>
      </c>
      <c r="M112" s="47"/>
      <c r="N112" s="47">
        <v>-20672.874999999964</v>
      </c>
      <c r="O112" s="47">
        <f t="shared" si="16"/>
        <v>381034.125</v>
      </c>
      <c r="P112" s="47">
        <f t="shared" si="17"/>
        <v>1517887.625</v>
      </c>
      <c r="Q112" s="51"/>
      <c r="R112" s="51"/>
    </row>
    <row r="113" spans="1:18" s="50" customFormat="1">
      <c r="A113" s="45">
        <v>42644</v>
      </c>
      <c r="B113" s="46">
        <v>218148.06666666665</v>
      </c>
      <c r="C113" s="46">
        <v>528955.53333333333</v>
      </c>
      <c r="D113" s="47">
        <f t="shared" si="14"/>
        <v>747103.6</v>
      </c>
      <c r="E113" s="46">
        <v>292835.8666666667</v>
      </c>
      <c r="F113" s="46"/>
      <c r="G113" s="47">
        <f t="shared" si="10"/>
        <v>1039939.4666666667</v>
      </c>
      <c r="H113" s="46">
        <v>102534.99999999999</v>
      </c>
      <c r="I113" s="46">
        <f t="shared" si="15"/>
        <v>1142474.4666666666</v>
      </c>
      <c r="J113" s="46">
        <v>7752</v>
      </c>
      <c r="K113" s="46">
        <v>405395.81666666671</v>
      </c>
      <c r="L113" s="48">
        <v>-3946.550000000032</v>
      </c>
      <c r="M113" s="47"/>
      <c r="N113" s="47">
        <v>-19099.249999999945</v>
      </c>
      <c r="O113" s="47">
        <f t="shared" si="16"/>
        <v>390102.01666666672</v>
      </c>
      <c r="P113" s="47">
        <f t="shared" si="17"/>
        <v>1532576.4833333334</v>
      </c>
      <c r="Q113" s="51"/>
      <c r="R113" s="51"/>
    </row>
    <row r="114" spans="1:18" s="50" customFormat="1">
      <c r="A114" s="45">
        <v>42675</v>
      </c>
      <c r="B114" s="46">
        <v>214564.13333333333</v>
      </c>
      <c r="C114" s="46">
        <v>559425.29999999993</v>
      </c>
      <c r="D114" s="47">
        <f t="shared" si="14"/>
        <v>773989.43333333323</v>
      </c>
      <c r="E114" s="46">
        <v>287258.6555555556</v>
      </c>
      <c r="F114" s="46"/>
      <c r="G114" s="47">
        <f t="shared" si="10"/>
        <v>1061248.0888888887</v>
      </c>
      <c r="H114" s="46">
        <v>101467.69999999998</v>
      </c>
      <c r="I114" s="46">
        <f t="shared" si="15"/>
        <v>1162715.7888888887</v>
      </c>
      <c r="J114" s="46">
        <v>10573.9</v>
      </c>
      <c r="K114" s="46">
        <v>415807.86388888891</v>
      </c>
      <c r="L114" s="48">
        <v>628.24722222219862</v>
      </c>
      <c r="M114" s="47"/>
      <c r="N114" s="47">
        <v>-15996.036111111094</v>
      </c>
      <c r="O114" s="47">
        <f t="shared" si="16"/>
        <v>411013.97500000003</v>
      </c>
      <c r="P114" s="47">
        <f t="shared" si="17"/>
        <v>1573729.7638888888</v>
      </c>
      <c r="Q114" s="51"/>
      <c r="R114" s="51"/>
    </row>
    <row r="115" spans="1:18" s="50" customFormat="1">
      <c r="A115" s="45">
        <v>42705</v>
      </c>
      <c r="B115" s="46">
        <v>231253.8</v>
      </c>
      <c r="C115" s="46">
        <v>579093.39986500004</v>
      </c>
      <c r="D115" s="47">
        <f t="shared" si="14"/>
        <v>810347.19986500009</v>
      </c>
      <c r="E115" s="46">
        <v>282784.59999999998</v>
      </c>
      <c r="F115" s="46"/>
      <c r="G115" s="47">
        <f t="shared" si="10"/>
        <v>1093131.7998649999</v>
      </c>
      <c r="H115" s="46">
        <v>93970.000135000024</v>
      </c>
      <c r="I115" s="46">
        <f t="shared" si="15"/>
        <v>1187101.8</v>
      </c>
      <c r="J115" s="46">
        <v>12385</v>
      </c>
      <c r="K115" s="46">
        <v>412697.8</v>
      </c>
      <c r="L115" s="48">
        <v>-4376.2000000000262</v>
      </c>
      <c r="M115" s="47"/>
      <c r="N115" s="47">
        <v>-17209.100000000042</v>
      </c>
      <c r="O115" s="47">
        <f t="shared" si="16"/>
        <v>403497.49999999994</v>
      </c>
      <c r="P115" s="47">
        <f t="shared" si="17"/>
        <v>1590599.3</v>
      </c>
      <c r="Q115" s="51"/>
      <c r="R115" s="51"/>
    </row>
    <row r="116" spans="1:18" s="50" customFormat="1">
      <c r="A116" s="45">
        <v>42766</v>
      </c>
      <c r="B116" s="46">
        <v>220309.13333333333</v>
      </c>
      <c r="C116" s="46">
        <v>589742.61666666658</v>
      </c>
      <c r="D116" s="47">
        <f t="shared" si="14"/>
        <v>810051.74999999988</v>
      </c>
      <c r="E116" s="46">
        <v>299463.21666666662</v>
      </c>
      <c r="F116" s="46"/>
      <c r="G116" s="47">
        <f t="shared" si="10"/>
        <v>1109514.9666666666</v>
      </c>
      <c r="H116" s="46">
        <v>116668.1</v>
      </c>
      <c r="I116" s="46">
        <f t="shared" si="15"/>
        <v>1226183.0666666667</v>
      </c>
      <c r="J116" s="46">
        <v>22328.5</v>
      </c>
      <c r="K116" s="46">
        <v>407507.78333333333</v>
      </c>
      <c r="L116" s="48">
        <v>-21882.733333333308</v>
      </c>
      <c r="M116" s="47"/>
      <c r="N116" s="47">
        <v>-28146.766666666674</v>
      </c>
      <c r="O116" s="47">
        <f t="shared" si="16"/>
        <v>379806.78333333338</v>
      </c>
      <c r="P116" s="47">
        <f t="shared" si="17"/>
        <v>1605989.85</v>
      </c>
      <c r="Q116" s="51"/>
      <c r="R116" s="51"/>
    </row>
    <row r="117" spans="1:18" s="50" customFormat="1">
      <c r="A117" s="45">
        <v>42794</v>
      </c>
      <c r="B117" s="46">
        <v>218811.16666666666</v>
      </c>
      <c r="C117" s="46">
        <v>622589.73333333316</v>
      </c>
      <c r="D117" s="47">
        <f t="shared" si="14"/>
        <v>841400.89999999979</v>
      </c>
      <c r="E117" s="46">
        <v>293998.7333333334</v>
      </c>
      <c r="F117" s="46"/>
      <c r="G117" s="47">
        <f t="shared" si="10"/>
        <v>1135399.6333333333</v>
      </c>
      <c r="H117" s="46">
        <v>118137.20000000001</v>
      </c>
      <c r="I117" s="46">
        <f t="shared" si="15"/>
        <v>1253536.8333333333</v>
      </c>
      <c r="J117" s="46">
        <v>23253.300000000003</v>
      </c>
      <c r="K117" s="46">
        <v>418848.16666666663</v>
      </c>
      <c r="L117" s="48">
        <v>277.9333333333052</v>
      </c>
      <c r="M117" s="47"/>
      <c r="N117" s="47">
        <v>-93230.633333333433</v>
      </c>
      <c r="O117" s="47">
        <f t="shared" si="16"/>
        <v>349148.76666666649</v>
      </c>
      <c r="P117" s="47">
        <f t="shared" si="17"/>
        <v>1602685.5999999996</v>
      </c>
      <c r="Q117" s="51"/>
      <c r="R117" s="51"/>
    </row>
    <row r="118" spans="1:18" s="50" customFormat="1">
      <c r="A118" s="45">
        <v>42825</v>
      </c>
      <c r="B118" s="46">
        <v>229178.10000000003</v>
      </c>
      <c r="C118" s="46">
        <v>642469.65</v>
      </c>
      <c r="D118" s="47">
        <f t="shared" si="14"/>
        <v>871647.75</v>
      </c>
      <c r="E118" s="46">
        <v>306584.55</v>
      </c>
      <c r="F118" s="46"/>
      <c r="G118" s="47">
        <f t="shared" si="10"/>
        <v>1178232.3</v>
      </c>
      <c r="H118" s="46">
        <v>121247.4</v>
      </c>
      <c r="I118" s="46">
        <f t="shared" si="15"/>
        <v>1299479.7</v>
      </c>
      <c r="J118" s="46">
        <v>24941.399999999998</v>
      </c>
      <c r="K118" s="46">
        <v>412105.35</v>
      </c>
      <c r="L118" s="48">
        <v>7031.8000000000757</v>
      </c>
      <c r="M118" s="47"/>
      <c r="N118" s="47">
        <v>-109406.20000000004</v>
      </c>
      <c r="O118" s="47">
        <f t="shared" si="16"/>
        <v>334672.34999999998</v>
      </c>
      <c r="P118" s="47">
        <f t="shared" si="17"/>
        <v>1634152.0499999998</v>
      </c>
      <c r="Q118" s="51"/>
      <c r="R118" s="51"/>
    </row>
    <row r="119" spans="1:18" s="50" customFormat="1">
      <c r="A119" s="45">
        <v>42855</v>
      </c>
      <c r="B119" s="46">
        <v>231314.96666666667</v>
      </c>
      <c r="C119" s="46">
        <v>678124.2</v>
      </c>
      <c r="D119" s="47">
        <f t="shared" si="14"/>
        <v>909439.16666666663</v>
      </c>
      <c r="E119" s="46">
        <v>298083.83333333331</v>
      </c>
      <c r="F119" s="46"/>
      <c r="G119" s="47">
        <f t="shared" si="10"/>
        <v>1207523</v>
      </c>
      <c r="H119" s="46">
        <v>126976.79999999999</v>
      </c>
      <c r="I119" s="46">
        <f t="shared" si="15"/>
        <v>1334499.8</v>
      </c>
      <c r="J119" s="46">
        <v>30930.7</v>
      </c>
      <c r="K119" s="46">
        <v>410153.16666666669</v>
      </c>
      <c r="L119" s="48">
        <v>-31083.333333333387</v>
      </c>
      <c r="M119" s="47"/>
      <c r="N119" s="47">
        <v>-99623.999999999971</v>
      </c>
      <c r="O119" s="47">
        <f t="shared" si="16"/>
        <v>310376.53333333333</v>
      </c>
      <c r="P119" s="47">
        <f t="shared" si="17"/>
        <v>1644876.3333333335</v>
      </c>
      <c r="Q119" s="51"/>
      <c r="R119" s="51"/>
    </row>
    <row r="120" spans="1:18" s="50" customFormat="1">
      <c r="A120" s="45">
        <v>42886</v>
      </c>
      <c r="B120" s="46">
        <v>237203.6333333333</v>
      </c>
      <c r="C120" s="46">
        <v>697172.04999999993</v>
      </c>
      <c r="D120" s="47">
        <f t="shared" si="14"/>
        <v>934375.68333333323</v>
      </c>
      <c r="E120" s="46">
        <v>299602.61666666664</v>
      </c>
      <c r="F120" s="46"/>
      <c r="G120" s="47">
        <f t="shared" si="10"/>
        <v>1233978.2999999998</v>
      </c>
      <c r="H120" s="46">
        <v>138755.20000000001</v>
      </c>
      <c r="I120" s="46">
        <f t="shared" si="15"/>
        <v>1372733.4999999998</v>
      </c>
      <c r="J120" s="46">
        <v>25659</v>
      </c>
      <c r="K120" s="46">
        <v>412854.88333333336</v>
      </c>
      <c r="L120" s="48">
        <v>3294.5333333333547</v>
      </c>
      <c r="M120" s="47"/>
      <c r="N120" s="47">
        <v>-125294.8</v>
      </c>
      <c r="O120" s="47">
        <f t="shared" si="16"/>
        <v>316513.61666666676</v>
      </c>
      <c r="P120" s="47">
        <f t="shared" si="17"/>
        <v>1689247.1166666665</v>
      </c>
      <c r="Q120" s="51"/>
      <c r="R120" s="51"/>
    </row>
    <row r="121" spans="1:18" s="50" customFormat="1">
      <c r="A121" s="45">
        <v>42916</v>
      </c>
      <c r="B121" s="46">
        <v>261701.90000000002</v>
      </c>
      <c r="C121" s="46">
        <v>705438.70000000007</v>
      </c>
      <c r="D121" s="47">
        <f t="shared" si="14"/>
        <v>967140.60000000009</v>
      </c>
      <c r="E121" s="46">
        <v>309096.69999999995</v>
      </c>
      <c r="F121" s="46"/>
      <c r="G121" s="47">
        <f t="shared" si="10"/>
        <v>1276237.3</v>
      </c>
      <c r="H121" s="46">
        <v>140815.79999999999</v>
      </c>
      <c r="I121" s="46">
        <f t="shared" si="15"/>
        <v>1417053.1</v>
      </c>
      <c r="J121" s="46">
        <v>28009</v>
      </c>
      <c r="K121" s="46">
        <v>425103</v>
      </c>
      <c r="L121" s="48">
        <v>-30492.099999999991</v>
      </c>
      <c r="M121" s="47"/>
      <c r="N121" s="47">
        <v>-111311.1</v>
      </c>
      <c r="O121" s="47">
        <f t="shared" si="16"/>
        <v>311308.80000000005</v>
      </c>
      <c r="P121" s="47">
        <f t="shared" si="17"/>
        <v>1728361.9000000001</v>
      </c>
      <c r="Q121" s="51"/>
      <c r="R121" s="51"/>
    </row>
    <row r="122" spans="1:18" s="50" customFormat="1">
      <c r="A122" s="45">
        <v>42947</v>
      </c>
      <c r="B122" s="46">
        <v>258214.13333333333</v>
      </c>
      <c r="C122" s="46">
        <v>692307.05</v>
      </c>
      <c r="D122" s="47">
        <f t="shared" si="14"/>
        <v>950521.18333333335</v>
      </c>
      <c r="E122" s="46">
        <v>321596.1333333333</v>
      </c>
      <c r="F122" s="46"/>
      <c r="G122" s="47">
        <f t="shared" si="10"/>
        <v>1272117.3166666667</v>
      </c>
      <c r="H122" s="46">
        <v>148294.1</v>
      </c>
      <c r="I122" s="46">
        <f t="shared" si="15"/>
        <v>1420411.4166666667</v>
      </c>
      <c r="J122" s="46">
        <v>30132.1</v>
      </c>
      <c r="K122" s="46">
        <v>429903.03333333333</v>
      </c>
      <c r="L122" s="48">
        <v>-32117.266666666663</v>
      </c>
      <c r="M122" s="47"/>
      <c r="N122" s="47">
        <v>-115010.59999999995</v>
      </c>
      <c r="O122" s="47">
        <f t="shared" si="16"/>
        <v>312907.26666666672</v>
      </c>
      <c r="P122" s="47">
        <f t="shared" si="17"/>
        <v>1733318.6833333336</v>
      </c>
      <c r="Q122" s="51"/>
      <c r="R122" s="51"/>
    </row>
    <row r="123" spans="1:18" s="50" customFormat="1">
      <c r="A123" s="45">
        <v>42978</v>
      </c>
      <c r="B123" s="46">
        <v>265956.36666666664</v>
      </c>
      <c r="C123" s="46">
        <v>703803.8</v>
      </c>
      <c r="D123" s="47">
        <f t="shared" si="14"/>
        <v>969760.16666666674</v>
      </c>
      <c r="E123" s="46">
        <v>320970.7666666666</v>
      </c>
      <c r="F123" s="46"/>
      <c r="G123" s="47">
        <f t="shared" si="10"/>
        <v>1290730.9333333333</v>
      </c>
      <c r="H123" s="46">
        <v>145778.09999999998</v>
      </c>
      <c r="I123" s="46">
        <f t="shared" si="15"/>
        <v>1436509.0333333332</v>
      </c>
      <c r="J123" s="46">
        <v>31170.5</v>
      </c>
      <c r="K123" s="46">
        <v>435102.46666666667</v>
      </c>
      <c r="L123" s="48">
        <v>-28989.733333333337</v>
      </c>
      <c r="M123" s="47"/>
      <c r="N123" s="47">
        <v>-113988.39999999997</v>
      </c>
      <c r="O123" s="47">
        <f t="shared" si="16"/>
        <v>323294.83333333337</v>
      </c>
      <c r="P123" s="47">
        <f t="shared" si="17"/>
        <v>1759803.8666666667</v>
      </c>
      <c r="Q123" s="51"/>
      <c r="R123" s="51"/>
    </row>
    <row r="124" spans="1:18" s="50" customFormat="1">
      <c r="A124" s="45">
        <v>43008</v>
      </c>
      <c r="B124" s="46">
        <v>250057.99999999997</v>
      </c>
      <c r="C124" s="46">
        <v>713705.45000000019</v>
      </c>
      <c r="D124" s="47">
        <f t="shared" si="14"/>
        <v>963763.45000000019</v>
      </c>
      <c r="E124" s="46">
        <v>322085.59999999998</v>
      </c>
      <c r="F124" s="46"/>
      <c r="G124" s="47">
        <f t="shared" si="10"/>
        <v>1285849.0500000003</v>
      </c>
      <c r="H124" s="46">
        <v>142228.70000000001</v>
      </c>
      <c r="I124" s="46">
        <f t="shared" si="15"/>
        <v>1428077.7500000002</v>
      </c>
      <c r="J124" s="46">
        <v>32252.799999999999</v>
      </c>
      <c r="K124" s="46">
        <v>440549.10000000003</v>
      </c>
      <c r="L124" s="48">
        <v>5762.7999999999884</v>
      </c>
      <c r="M124" s="47"/>
      <c r="N124" s="47">
        <v>-124787.99999999999</v>
      </c>
      <c r="O124" s="47">
        <f t="shared" si="16"/>
        <v>353776.7</v>
      </c>
      <c r="P124" s="47">
        <f t="shared" si="17"/>
        <v>1781854.4500000002</v>
      </c>
      <c r="Q124" s="51"/>
      <c r="R124" s="51"/>
    </row>
    <row r="125" spans="1:18" s="50" customFormat="1">
      <c r="A125" s="45">
        <v>43039</v>
      </c>
      <c r="B125" s="46">
        <v>245607.40000000002</v>
      </c>
      <c r="C125" s="46">
        <v>702687.43333333323</v>
      </c>
      <c r="D125" s="47">
        <f t="shared" si="14"/>
        <v>948294.83333333326</v>
      </c>
      <c r="E125" s="46">
        <v>341517.8</v>
      </c>
      <c r="F125" s="46"/>
      <c r="G125" s="47">
        <f t="shared" si="10"/>
        <v>1289812.6333333333</v>
      </c>
      <c r="H125" s="46">
        <v>159175.19999999998</v>
      </c>
      <c r="I125" s="46">
        <f t="shared" si="15"/>
        <v>1448987.8333333333</v>
      </c>
      <c r="J125" s="46">
        <v>16128.2</v>
      </c>
      <c r="K125" s="46">
        <v>448742.33333333337</v>
      </c>
      <c r="L125" s="48">
        <v>-11585.200000000041</v>
      </c>
      <c r="M125" s="47"/>
      <c r="N125" s="47">
        <v>-88266.333333333285</v>
      </c>
      <c r="O125" s="47">
        <f t="shared" si="16"/>
        <v>365019.00000000012</v>
      </c>
      <c r="P125" s="47">
        <f t="shared" si="17"/>
        <v>1814006.8333333335</v>
      </c>
      <c r="Q125" s="51"/>
      <c r="R125" s="51"/>
    </row>
    <row r="126" spans="1:18" s="50" customFormat="1">
      <c r="A126" s="45">
        <v>43069</v>
      </c>
      <c r="B126" s="46">
        <v>243989.3</v>
      </c>
      <c r="C126" s="46">
        <v>705910.4</v>
      </c>
      <c r="D126" s="47">
        <f t="shared" si="14"/>
        <v>949899.7</v>
      </c>
      <c r="E126" s="46">
        <v>348418.9</v>
      </c>
      <c r="F126" s="46"/>
      <c r="G126" s="47">
        <f t="shared" si="10"/>
        <v>1298318.6000000001</v>
      </c>
      <c r="H126" s="46">
        <v>167242.79999999999</v>
      </c>
      <c r="I126" s="46">
        <f t="shared" si="15"/>
        <v>1465561.4000000001</v>
      </c>
      <c r="J126" s="46">
        <v>15512</v>
      </c>
      <c r="K126" s="46">
        <v>451346.6</v>
      </c>
      <c r="L126" s="48">
        <v>8265.2999999999993</v>
      </c>
      <c r="M126" s="47"/>
      <c r="N126" s="47">
        <v>-102851.6</v>
      </c>
      <c r="O126" s="47">
        <f t="shared" si="16"/>
        <v>372272.29999999993</v>
      </c>
      <c r="P126" s="47">
        <f t="shared" si="17"/>
        <v>1837833.7000000002</v>
      </c>
      <c r="Q126" s="51"/>
      <c r="R126" s="51"/>
    </row>
    <row r="127" spans="1:18" s="50" customFormat="1">
      <c r="A127" s="45">
        <v>43100</v>
      </c>
      <c r="B127" s="46">
        <v>263500.5</v>
      </c>
      <c r="C127" s="46">
        <v>732242.5</v>
      </c>
      <c r="D127" s="47">
        <f t="shared" si="14"/>
        <v>995743</v>
      </c>
      <c r="E127" s="46">
        <v>345183.6</v>
      </c>
      <c r="F127" s="46"/>
      <c r="G127" s="47">
        <f t="shared" si="10"/>
        <v>1340926.6000000001</v>
      </c>
      <c r="H127" s="46">
        <v>158586.29999999999</v>
      </c>
      <c r="I127" s="46">
        <f t="shared" si="15"/>
        <v>1499512.9000000001</v>
      </c>
      <c r="J127" s="46">
        <v>17665.900000000001</v>
      </c>
      <c r="K127" s="46">
        <v>418937.1</v>
      </c>
      <c r="L127" s="48">
        <v>-3474.2</v>
      </c>
      <c r="M127" s="47"/>
      <c r="N127" s="47">
        <v>-82075.5</v>
      </c>
      <c r="O127" s="47">
        <f t="shared" si="16"/>
        <v>351053.3</v>
      </c>
      <c r="P127" s="47">
        <f t="shared" si="17"/>
        <v>1850566.2000000002</v>
      </c>
      <c r="Q127" s="51"/>
      <c r="R127" s="51"/>
    </row>
    <row r="128" spans="1:18" s="50" customFormat="1">
      <c r="A128" s="45">
        <v>43131</v>
      </c>
      <c r="B128" s="46">
        <v>241264.5</v>
      </c>
      <c r="C128" s="46">
        <v>763376.2</v>
      </c>
      <c r="D128" s="47">
        <f t="shared" si="14"/>
        <v>1004640.7</v>
      </c>
      <c r="E128" s="46">
        <v>355783.3</v>
      </c>
      <c r="F128" s="46"/>
      <c r="G128" s="47">
        <f t="shared" si="10"/>
        <v>1360424</v>
      </c>
      <c r="H128" s="46">
        <v>157979.9</v>
      </c>
      <c r="I128" s="46">
        <f t="shared" si="15"/>
        <v>1518403.9</v>
      </c>
      <c r="J128" s="46">
        <v>25105.7</v>
      </c>
      <c r="K128" s="46">
        <v>422937.1</v>
      </c>
      <c r="L128" s="48">
        <v>-24572.9</v>
      </c>
      <c r="M128" s="47"/>
      <c r="N128" s="47">
        <v>-117523.66666666667</v>
      </c>
      <c r="O128" s="47">
        <f t="shared" si="16"/>
        <v>305946.23333333328</v>
      </c>
      <c r="P128" s="47">
        <f t="shared" si="17"/>
        <v>1824350.1333333333</v>
      </c>
      <c r="Q128" s="51"/>
      <c r="R128" s="51"/>
    </row>
    <row r="129" spans="1:18" s="50" customFormat="1">
      <c r="A129" s="45">
        <v>43159</v>
      </c>
      <c r="B129" s="46">
        <v>241071.6</v>
      </c>
      <c r="C129" s="46">
        <v>778250</v>
      </c>
      <c r="D129" s="47">
        <f t="shared" si="14"/>
        <v>1019321.6</v>
      </c>
      <c r="E129" s="46">
        <v>365905.8</v>
      </c>
      <c r="F129" s="46"/>
      <c r="G129" s="47">
        <f t="shared" si="10"/>
        <v>1385227.4</v>
      </c>
      <c r="H129" s="46">
        <v>166017</v>
      </c>
      <c r="I129" s="46">
        <f t="shared" si="15"/>
        <v>1551244.4</v>
      </c>
      <c r="J129" s="46">
        <v>28298.5</v>
      </c>
      <c r="K129" s="46">
        <v>426677.3</v>
      </c>
      <c r="L129" s="48">
        <v>-438.8</v>
      </c>
      <c r="M129" s="47"/>
      <c r="N129" s="47">
        <v>-79147.533333333413</v>
      </c>
      <c r="O129" s="47">
        <f t="shared" si="16"/>
        <v>375389.46666666656</v>
      </c>
      <c r="P129" s="47">
        <f t="shared" si="17"/>
        <v>1926633.8666666665</v>
      </c>
      <c r="Q129" s="51"/>
      <c r="R129" s="51"/>
    </row>
    <row r="130" spans="1:18" s="50" customFormat="1">
      <c r="A130" s="45">
        <v>43190</v>
      </c>
      <c r="B130" s="46">
        <v>249515.69999999998</v>
      </c>
      <c r="C130" s="46">
        <v>788754.29999999993</v>
      </c>
      <c r="D130" s="47">
        <f t="shared" si="14"/>
        <v>1038269.9999999999</v>
      </c>
      <c r="E130" s="46">
        <v>366927.89999999991</v>
      </c>
      <c r="F130" s="46"/>
      <c r="G130" s="47">
        <f t="shared" si="10"/>
        <v>1405197.9</v>
      </c>
      <c r="H130" s="46">
        <v>171240.60000000003</v>
      </c>
      <c r="I130" s="46">
        <f t="shared" si="15"/>
        <v>1576438.5</v>
      </c>
      <c r="J130" s="46">
        <v>25616.3</v>
      </c>
      <c r="K130" s="46">
        <v>421583.39999999997</v>
      </c>
      <c r="L130" s="48">
        <v>-40601.5</v>
      </c>
      <c r="M130" s="47"/>
      <c r="N130" s="47">
        <v>-97225</v>
      </c>
      <c r="O130" s="47">
        <f t="shared" si="16"/>
        <v>309373.19999999995</v>
      </c>
      <c r="P130" s="47">
        <f t="shared" si="17"/>
        <v>1885811.7</v>
      </c>
      <c r="Q130" s="51"/>
      <c r="R130" s="51"/>
    </row>
    <row r="131" spans="1:18" s="50" customFormat="1">
      <c r="A131" s="45">
        <v>43220</v>
      </c>
      <c r="B131" s="46">
        <v>246946.59999999998</v>
      </c>
      <c r="C131" s="46">
        <v>791406.00000000012</v>
      </c>
      <c r="D131" s="47">
        <f t="shared" si="14"/>
        <v>1038352.6000000001</v>
      </c>
      <c r="E131" s="46">
        <v>365251.69999999995</v>
      </c>
      <c r="F131" s="46"/>
      <c r="G131" s="47">
        <f t="shared" si="10"/>
        <v>1403604.3</v>
      </c>
      <c r="H131" s="46">
        <v>169605.7</v>
      </c>
      <c r="I131" s="46">
        <f t="shared" si="15"/>
        <v>1573210</v>
      </c>
      <c r="J131" s="46">
        <v>26193</v>
      </c>
      <c r="K131" s="46">
        <v>425505.80000000005</v>
      </c>
      <c r="L131" s="48">
        <v>-17564.3</v>
      </c>
      <c r="M131" s="47"/>
      <c r="N131" s="47">
        <v>-108739.1333333333</v>
      </c>
      <c r="O131" s="47">
        <f t="shared" si="16"/>
        <v>325395.36666666676</v>
      </c>
      <c r="P131" s="47">
        <f t="shared" si="17"/>
        <v>1898605.3666666667</v>
      </c>
      <c r="Q131" s="51"/>
      <c r="R131" s="51"/>
    </row>
    <row r="132" spans="1:18" s="50" customFormat="1">
      <c r="A132" s="45">
        <v>43251</v>
      </c>
      <c r="B132" s="46">
        <v>253203.30000000002</v>
      </c>
      <c r="C132" s="46">
        <v>792714.2000000003</v>
      </c>
      <c r="D132" s="47">
        <f t="shared" si="14"/>
        <v>1045917.5000000003</v>
      </c>
      <c r="E132" s="46">
        <v>383033.5</v>
      </c>
      <c r="F132" s="46"/>
      <c r="G132" s="47">
        <f t="shared" si="10"/>
        <v>1428951.0000000005</v>
      </c>
      <c r="H132" s="46">
        <v>158470.30000000002</v>
      </c>
      <c r="I132" s="46">
        <f t="shared" si="15"/>
        <v>1587421.3000000005</v>
      </c>
      <c r="J132" s="46">
        <v>22830.3</v>
      </c>
      <c r="K132" s="46">
        <v>443553.89999999997</v>
      </c>
      <c r="L132" s="48">
        <v>-30614.799999999999</v>
      </c>
      <c r="M132" s="47"/>
      <c r="N132" s="47">
        <v>-122044.1666666666</v>
      </c>
      <c r="O132" s="47">
        <f t="shared" si="16"/>
        <v>313725.2333333334</v>
      </c>
      <c r="P132" s="47">
        <f t="shared" si="17"/>
        <v>1901146.5333333339</v>
      </c>
      <c r="Q132" s="51"/>
      <c r="R132" s="51"/>
    </row>
    <row r="133" spans="1:18" s="50" customFormat="1">
      <c r="A133" s="45">
        <v>43281</v>
      </c>
      <c r="B133" s="46">
        <v>282446.7</v>
      </c>
      <c r="C133" s="46">
        <v>798303.60000000009</v>
      </c>
      <c r="D133" s="47">
        <f t="shared" si="14"/>
        <v>1080750.3</v>
      </c>
      <c r="E133" s="46">
        <v>382070.9</v>
      </c>
      <c r="F133" s="46"/>
      <c r="G133" s="47">
        <f t="shared" si="10"/>
        <v>1462821.2000000002</v>
      </c>
      <c r="H133" s="46">
        <v>157640.1</v>
      </c>
      <c r="I133" s="46">
        <f t="shared" si="15"/>
        <v>1620461.3000000003</v>
      </c>
      <c r="J133" s="46">
        <v>18656.7</v>
      </c>
      <c r="K133" s="46">
        <v>449644.9</v>
      </c>
      <c r="L133" s="48">
        <v>-9323.7999999999993</v>
      </c>
      <c r="M133" s="47"/>
      <c r="N133" s="47">
        <v>-120740.50000000004</v>
      </c>
      <c r="O133" s="47">
        <f t="shared" si="16"/>
        <v>338237.3</v>
      </c>
      <c r="P133" s="47">
        <f t="shared" si="17"/>
        <v>1958698.6000000003</v>
      </c>
      <c r="Q133" s="51"/>
      <c r="R133" s="51"/>
    </row>
    <row r="134" spans="1:18" s="50" customFormat="1">
      <c r="A134" s="45">
        <v>43312</v>
      </c>
      <c r="B134" s="46">
        <v>276536.90000000002</v>
      </c>
      <c r="C134" s="46">
        <v>807389.3</v>
      </c>
      <c r="D134" s="47">
        <f t="shared" si="14"/>
        <v>1083926.2000000002</v>
      </c>
      <c r="E134" s="46">
        <v>392491</v>
      </c>
      <c r="F134" s="46"/>
      <c r="G134" s="47">
        <f t="shared" si="10"/>
        <v>1476417.2000000002</v>
      </c>
      <c r="H134" s="46">
        <v>175661.30000000002</v>
      </c>
      <c r="I134" s="46">
        <f t="shared" si="15"/>
        <v>1652078.5000000002</v>
      </c>
      <c r="J134" s="46">
        <v>19369.3</v>
      </c>
      <c r="K134" s="46">
        <v>456620.9</v>
      </c>
      <c r="L134" s="48">
        <v>12492.2</v>
      </c>
      <c r="M134" s="47"/>
      <c r="N134" s="47">
        <v>-125888.9</v>
      </c>
      <c r="O134" s="47">
        <f t="shared" si="16"/>
        <v>362593.5</v>
      </c>
      <c r="P134" s="47">
        <f t="shared" si="17"/>
        <v>2014672.0000000002</v>
      </c>
      <c r="Q134" s="51"/>
      <c r="R134" s="51"/>
    </row>
    <row r="135" spans="1:18" s="50" customFormat="1">
      <c r="A135" s="45">
        <v>43343</v>
      </c>
      <c r="B135" s="46">
        <v>275732.40000000002</v>
      </c>
      <c r="C135" s="46">
        <v>848818.9</v>
      </c>
      <c r="D135" s="47">
        <f t="shared" si="14"/>
        <v>1124551.3</v>
      </c>
      <c r="E135" s="46">
        <v>393580.5</v>
      </c>
      <c r="F135" s="46"/>
      <c r="G135" s="47">
        <f t="shared" si="10"/>
        <v>1518131.8</v>
      </c>
      <c r="H135" s="46">
        <v>178725.8</v>
      </c>
      <c r="I135" s="46">
        <f t="shared" si="15"/>
        <v>1696857.6</v>
      </c>
      <c r="J135" s="46">
        <v>21627.200000000001</v>
      </c>
      <c r="K135" s="46">
        <v>466386.89999999997</v>
      </c>
      <c r="L135" s="48">
        <v>-4723.8999999999996</v>
      </c>
      <c r="M135" s="47"/>
      <c r="N135" s="47">
        <v>-143454.6</v>
      </c>
      <c r="O135" s="47">
        <f t="shared" si="16"/>
        <v>339835.6</v>
      </c>
      <c r="P135" s="47">
        <f t="shared" si="17"/>
        <v>2036693.2000000002</v>
      </c>
      <c r="Q135" s="51"/>
      <c r="R135" s="51"/>
    </row>
    <row r="136" spans="1:18" s="50" customFormat="1">
      <c r="A136" s="45">
        <v>43373</v>
      </c>
      <c r="B136" s="46">
        <v>265670.50000000006</v>
      </c>
      <c r="C136" s="46">
        <v>836454.60000000009</v>
      </c>
      <c r="D136" s="47">
        <f t="shared" ref="D136:D167" si="18">SUM(B136:C136)</f>
        <v>1102125.1000000001</v>
      </c>
      <c r="E136" s="46">
        <v>409943.79999999993</v>
      </c>
      <c r="F136" s="46"/>
      <c r="G136" s="47">
        <f t="shared" ref="G136:G199" si="19">D136+F136+E136</f>
        <v>1512068.9</v>
      </c>
      <c r="H136" s="46">
        <v>176854.19999999998</v>
      </c>
      <c r="I136" s="46">
        <f t="shared" ref="I136:I167" si="20">G136+H136</f>
        <v>1688923.0999999999</v>
      </c>
      <c r="J136" s="46">
        <v>26368.5</v>
      </c>
      <c r="K136" s="46">
        <v>472643.69999999995</v>
      </c>
      <c r="L136" s="48">
        <v>-987.5</v>
      </c>
      <c r="M136" s="47"/>
      <c r="N136" s="47">
        <v>-138983.69999999995</v>
      </c>
      <c r="O136" s="47">
        <f t="shared" ref="O136:O167" si="21">SUM(J136:N136)</f>
        <v>359041</v>
      </c>
      <c r="P136" s="47">
        <f t="shared" ref="P136:P167" si="22">I136+O136</f>
        <v>2047964.0999999999</v>
      </c>
      <c r="Q136" s="51"/>
      <c r="R136" s="51"/>
    </row>
    <row r="137" spans="1:18" s="50" customFormat="1">
      <c r="A137" s="45">
        <v>43404</v>
      </c>
      <c r="B137" s="46">
        <v>268609.59999999998</v>
      </c>
      <c r="C137" s="46">
        <v>886178.8</v>
      </c>
      <c r="D137" s="47">
        <f t="shared" si="18"/>
        <v>1154788.3999999999</v>
      </c>
      <c r="E137" s="46">
        <v>414604.2</v>
      </c>
      <c r="F137" s="46"/>
      <c r="G137" s="47">
        <f t="shared" si="19"/>
        <v>1569392.5999999999</v>
      </c>
      <c r="H137" s="46">
        <v>169361.69999999995</v>
      </c>
      <c r="I137" s="46">
        <f t="shared" si="20"/>
        <v>1738754.2999999998</v>
      </c>
      <c r="J137" s="46">
        <v>20661.5</v>
      </c>
      <c r="K137" s="46">
        <v>484353.3</v>
      </c>
      <c r="L137" s="48">
        <v>9940.2000000000007</v>
      </c>
      <c r="M137" s="47"/>
      <c r="N137" s="47">
        <v>-129830.59999999987</v>
      </c>
      <c r="O137" s="47">
        <f t="shared" si="21"/>
        <v>385124.40000000014</v>
      </c>
      <c r="P137" s="47">
        <f t="shared" si="22"/>
        <v>2123878.7000000002</v>
      </c>
      <c r="Q137" s="51"/>
      <c r="R137" s="51"/>
    </row>
    <row r="138" spans="1:18" s="50" customFormat="1">
      <c r="A138" s="45">
        <v>43434</v>
      </c>
      <c r="B138" s="46">
        <v>270158.40000000002</v>
      </c>
      <c r="C138" s="46">
        <v>899851.99999999977</v>
      </c>
      <c r="D138" s="47">
        <f t="shared" si="18"/>
        <v>1170010.3999999999</v>
      </c>
      <c r="E138" s="46">
        <v>412892.7</v>
      </c>
      <c r="F138" s="46"/>
      <c r="G138" s="47">
        <f t="shared" si="19"/>
        <v>1582903.0999999999</v>
      </c>
      <c r="H138" s="46">
        <v>173770.60000000003</v>
      </c>
      <c r="I138" s="46">
        <f t="shared" si="20"/>
        <v>1756673.7</v>
      </c>
      <c r="J138" s="46">
        <v>22562.9</v>
      </c>
      <c r="K138" s="46">
        <v>495715.7</v>
      </c>
      <c r="L138" s="48">
        <v>21763.4</v>
      </c>
      <c r="M138" s="47"/>
      <c r="N138" s="47">
        <v>-113975.40000000007</v>
      </c>
      <c r="O138" s="47">
        <f t="shared" si="21"/>
        <v>426066.59999999992</v>
      </c>
      <c r="P138" s="47">
        <f t="shared" si="22"/>
        <v>2182740.2999999998</v>
      </c>
      <c r="Q138" s="51"/>
      <c r="R138" s="51"/>
    </row>
    <row r="139" spans="1:18" s="50" customFormat="1">
      <c r="A139" s="45">
        <v>43465</v>
      </c>
      <c r="B139" s="46">
        <v>295598.59999999998</v>
      </c>
      <c r="C139" s="46">
        <v>914642.00000000012</v>
      </c>
      <c r="D139" s="47">
        <f t="shared" si="18"/>
        <v>1210240.6000000001</v>
      </c>
      <c r="E139" s="46">
        <v>415718.1</v>
      </c>
      <c r="F139" s="46"/>
      <c r="G139" s="47">
        <f t="shared" si="19"/>
        <v>1625958.7000000002</v>
      </c>
      <c r="H139" s="46">
        <v>171510.19999999998</v>
      </c>
      <c r="I139" s="46">
        <f t="shared" si="20"/>
        <v>1797468.9000000001</v>
      </c>
      <c r="J139" s="46">
        <v>20055.699999999997</v>
      </c>
      <c r="K139" s="46">
        <v>484250.50000000006</v>
      </c>
      <c r="L139" s="48">
        <v>5979.5</v>
      </c>
      <c r="M139" s="47"/>
      <c r="N139" s="47">
        <v>-141470.00000000003</v>
      </c>
      <c r="O139" s="47">
        <f t="shared" si="21"/>
        <v>368815.70000000007</v>
      </c>
      <c r="P139" s="47">
        <f t="shared" si="22"/>
        <v>2166284.6</v>
      </c>
      <c r="Q139" s="51"/>
      <c r="R139" s="51"/>
    </row>
    <row r="140" spans="1:18" s="50" customFormat="1">
      <c r="A140" s="45">
        <v>43466</v>
      </c>
      <c r="B140" s="46">
        <v>271268.59999999998</v>
      </c>
      <c r="C140" s="46">
        <v>963575.86666666681</v>
      </c>
      <c r="D140" s="47">
        <f t="shared" si="18"/>
        <v>1234844.4666666668</v>
      </c>
      <c r="E140" s="46">
        <v>424822</v>
      </c>
      <c r="F140" s="46"/>
      <c r="G140" s="47">
        <f t="shared" si="19"/>
        <v>1659666.4666666668</v>
      </c>
      <c r="H140" s="46">
        <v>172774.39999999999</v>
      </c>
      <c r="I140" s="46">
        <f t="shared" si="20"/>
        <v>1832440.8666666667</v>
      </c>
      <c r="J140" s="46">
        <v>30458</v>
      </c>
      <c r="K140" s="46">
        <v>497859.20000000007</v>
      </c>
      <c r="L140" s="48">
        <v>-61116.566666666622</v>
      </c>
      <c r="M140" s="47"/>
      <c r="N140" s="47">
        <v>-170162.5</v>
      </c>
      <c r="O140" s="47">
        <f t="shared" si="21"/>
        <v>297038.13333333342</v>
      </c>
      <c r="P140" s="47">
        <f t="shared" si="22"/>
        <v>2129479</v>
      </c>
      <c r="Q140" s="51"/>
      <c r="R140" s="51"/>
    </row>
    <row r="141" spans="1:18" s="50" customFormat="1">
      <c r="A141" s="45">
        <v>43524</v>
      </c>
      <c r="B141" s="46">
        <v>274733.7</v>
      </c>
      <c r="C141" s="46">
        <v>977272.03333333309</v>
      </c>
      <c r="D141" s="47">
        <f t="shared" si="18"/>
        <v>1252005.7333333332</v>
      </c>
      <c r="E141" s="46">
        <v>418300.6</v>
      </c>
      <c r="F141" s="46"/>
      <c r="G141" s="47">
        <f t="shared" si="19"/>
        <v>1670306.333333333</v>
      </c>
      <c r="H141" s="46">
        <v>182328.2</v>
      </c>
      <c r="I141" s="46">
        <f t="shared" si="20"/>
        <v>1852634.533333333</v>
      </c>
      <c r="J141" s="46">
        <v>31685.3</v>
      </c>
      <c r="K141" s="46">
        <v>510175.7</v>
      </c>
      <c r="L141" s="48">
        <v>-3662.1333333331859</v>
      </c>
      <c r="M141" s="47"/>
      <c r="N141" s="47">
        <v>-168707.7666666666</v>
      </c>
      <c r="O141" s="47">
        <f t="shared" si="21"/>
        <v>369491.10000000021</v>
      </c>
      <c r="P141" s="47">
        <f t="shared" si="22"/>
        <v>2222125.6333333333</v>
      </c>
      <c r="Q141" s="51"/>
      <c r="R141" s="51"/>
    </row>
    <row r="142" spans="1:18" s="50" customFormat="1">
      <c r="A142" s="45">
        <v>43555</v>
      </c>
      <c r="B142" s="46">
        <v>275569.39999999997</v>
      </c>
      <c r="C142" s="46">
        <v>1001634.5999999999</v>
      </c>
      <c r="D142" s="47">
        <f t="shared" si="18"/>
        <v>1277203.9999999998</v>
      </c>
      <c r="E142" s="46">
        <v>422729.69999999984</v>
      </c>
      <c r="F142" s="46"/>
      <c r="G142" s="47">
        <f t="shared" si="19"/>
        <v>1699933.6999999997</v>
      </c>
      <c r="H142" s="46">
        <v>185301.5</v>
      </c>
      <c r="I142" s="46">
        <f t="shared" si="20"/>
        <v>1885235.1999999997</v>
      </c>
      <c r="J142" s="46">
        <v>34809.4</v>
      </c>
      <c r="K142" s="46">
        <v>504109.49999999994</v>
      </c>
      <c r="L142" s="48">
        <v>-14809.200000000186</v>
      </c>
      <c r="M142" s="47"/>
      <c r="N142" s="47">
        <v>-182303.79999999996</v>
      </c>
      <c r="O142" s="47">
        <f t="shared" si="21"/>
        <v>341805.89999999979</v>
      </c>
      <c r="P142" s="47">
        <f t="shared" si="22"/>
        <v>2227041.0999999996</v>
      </c>
      <c r="Q142" s="51"/>
      <c r="R142" s="51"/>
    </row>
    <row r="143" spans="1:18" s="50" customFormat="1">
      <c r="A143" s="45">
        <v>43585</v>
      </c>
      <c r="B143" s="46">
        <v>284746.5</v>
      </c>
      <c r="C143" s="46">
        <v>1012509.5333333332</v>
      </c>
      <c r="D143" s="47">
        <f t="shared" si="18"/>
        <v>1297256.0333333332</v>
      </c>
      <c r="E143" s="46">
        <v>427716.5</v>
      </c>
      <c r="F143" s="46"/>
      <c r="G143" s="47">
        <f t="shared" si="19"/>
        <v>1724972.5333333332</v>
      </c>
      <c r="H143" s="46">
        <v>176055.30000000002</v>
      </c>
      <c r="I143" s="46">
        <f t="shared" si="20"/>
        <v>1901027.8333333333</v>
      </c>
      <c r="J143" s="46">
        <v>38792.1</v>
      </c>
      <c r="K143" s="46">
        <v>496013.9</v>
      </c>
      <c r="L143" s="48">
        <v>1657.7000000000116</v>
      </c>
      <c r="M143" s="47"/>
      <c r="N143" s="47">
        <v>-185375.6666666666</v>
      </c>
      <c r="O143" s="47">
        <f t="shared" si="21"/>
        <v>351088.03333333333</v>
      </c>
      <c r="P143" s="47">
        <f t="shared" si="22"/>
        <v>2252115.8666666667</v>
      </c>
      <c r="Q143" s="51"/>
      <c r="R143" s="51"/>
    </row>
    <row r="144" spans="1:18" s="50" customFormat="1">
      <c r="A144" s="45">
        <v>43616</v>
      </c>
      <c r="B144" s="46">
        <v>298010.09999999998</v>
      </c>
      <c r="C144" s="46">
        <v>1047055.766666667</v>
      </c>
      <c r="D144" s="47">
        <f t="shared" si="18"/>
        <v>1345065.8666666669</v>
      </c>
      <c r="E144" s="46">
        <v>439645.1</v>
      </c>
      <c r="F144" s="46"/>
      <c r="G144" s="47">
        <f t="shared" si="19"/>
        <v>1784710.9666666668</v>
      </c>
      <c r="H144" s="46">
        <v>169993.60000000001</v>
      </c>
      <c r="I144" s="46">
        <f t="shared" si="20"/>
        <v>1954704.5666666669</v>
      </c>
      <c r="J144" s="46">
        <v>35398.6</v>
      </c>
      <c r="K144" s="46">
        <v>513451.3</v>
      </c>
      <c r="L144" s="48">
        <v>530.50000000005821</v>
      </c>
      <c r="M144" s="47"/>
      <c r="N144" s="47">
        <v>-198793.73333333337</v>
      </c>
      <c r="O144" s="47">
        <f t="shared" si="21"/>
        <v>350586.66666666674</v>
      </c>
      <c r="P144" s="47">
        <f t="shared" si="22"/>
        <v>2305291.2333333334</v>
      </c>
      <c r="Q144" s="51"/>
      <c r="R144" s="51"/>
    </row>
    <row r="145" spans="1:18" s="50" customFormat="1">
      <c r="A145" s="45">
        <v>43646</v>
      </c>
      <c r="B145" s="46">
        <v>318404.59999999998</v>
      </c>
      <c r="C145" s="46">
        <v>1074559.1000000001</v>
      </c>
      <c r="D145" s="47">
        <f t="shared" si="18"/>
        <v>1392963.7000000002</v>
      </c>
      <c r="E145" s="46">
        <v>458268.4</v>
      </c>
      <c r="F145" s="46"/>
      <c r="G145" s="47">
        <f t="shared" si="19"/>
        <v>1851232.1</v>
      </c>
      <c r="H145" s="46">
        <v>178256.6</v>
      </c>
      <c r="I145" s="46">
        <f t="shared" si="20"/>
        <v>2029488.7000000002</v>
      </c>
      <c r="J145" s="46">
        <v>38420.699999999997</v>
      </c>
      <c r="K145" s="46">
        <v>496297.5</v>
      </c>
      <c r="L145" s="48">
        <v>-5312.3000000000466</v>
      </c>
      <c r="M145" s="47"/>
      <c r="N145" s="47">
        <v>-174821.50000000003</v>
      </c>
      <c r="O145" s="47">
        <f t="shared" si="21"/>
        <v>354584.39999999991</v>
      </c>
      <c r="P145" s="47">
        <f t="shared" si="22"/>
        <v>2384073.1</v>
      </c>
      <c r="Q145" s="51"/>
      <c r="R145" s="51"/>
    </row>
    <row r="146" spans="1:18" s="50" customFormat="1">
      <c r="A146" s="45">
        <v>43677</v>
      </c>
      <c r="B146" s="46">
        <v>317003.46666666667</v>
      </c>
      <c r="C146" s="46">
        <v>1089702.6333333333</v>
      </c>
      <c r="D146" s="47">
        <f t="shared" si="18"/>
        <v>1406706.1</v>
      </c>
      <c r="E146" s="46">
        <v>453810.73333333334</v>
      </c>
      <c r="F146" s="46"/>
      <c r="G146" s="47">
        <f t="shared" si="19"/>
        <v>1860516.8333333335</v>
      </c>
      <c r="H146" s="46">
        <v>181531.50000000003</v>
      </c>
      <c r="I146" s="46">
        <f t="shared" si="20"/>
        <v>2042048.3333333335</v>
      </c>
      <c r="J146" s="46">
        <v>34291.800000000003</v>
      </c>
      <c r="K146" s="46">
        <v>506205.9</v>
      </c>
      <c r="L146" s="48">
        <v>-16121.166666666628</v>
      </c>
      <c r="M146" s="47"/>
      <c r="N146" s="47">
        <v>-184222.23333333334</v>
      </c>
      <c r="O146" s="47">
        <f t="shared" si="21"/>
        <v>340154.3000000001</v>
      </c>
      <c r="P146" s="47">
        <f t="shared" si="22"/>
        <v>2382202.6333333338</v>
      </c>
      <c r="Q146" s="51"/>
      <c r="R146" s="51"/>
    </row>
    <row r="147" spans="1:18" s="50" customFormat="1">
      <c r="A147" s="45">
        <v>43708</v>
      </c>
      <c r="B147" s="46">
        <v>328754.43333333335</v>
      </c>
      <c r="C147" s="46">
        <v>1108837.1666666667</v>
      </c>
      <c r="D147" s="47">
        <f t="shared" si="18"/>
        <v>1437591.6</v>
      </c>
      <c r="E147" s="46">
        <v>459121.96666666667</v>
      </c>
      <c r="F147" s="46"/>
      <c r="G147" s="47">
        <f t="shared" si="19"/>
        <v>1896713.5666666669</v>
      </c>
      <c r="H147" s="46">
        <v>179118.5</v>
      </c>
      <c r="I147" s="46">
        <f t="shared" si="20"/>
        <v>2075832.0666666669</v>
      </c>
      <c r="J147" s="46">
        <v>29774.400000000001</v>
      </c>
      <c r="K147" s="46">
        <v>527499.19999999995</v>
      </c>
      <c r="L147" s="48">
        <v>-15334.733333333395</v>
      </c>
      <c r="M147" s="47"/>
      <c r="N147" s="47">
        <v>-219356.36666666667</v>
      </c>
      <c r="O147" s="47">
        <f t="shared" si="21"/>
        <v>322582.49999999988</v>
      </c>
      <c r="P147" s="47">
        <f t="shared" si="22"/>
        <v>2398414.5666666669</v>
      </c>
      <c r="Q147" s="51"/>
      <c r="R147" s="51"/>
    </row>
    <row r="148" spans="1:18" s="50" customFormat="1">
      <c r="A148" s="45">
        <v>43738</v>
      </c>
      <c r="B148" s="46">
        <v>317565.40000000002</v>
      </c>
      <c r="C148" s="46">
        <v>1118003.3</v>
      </c>
      <c r="D148" s="47">
        <f t="shared" si="18"/>
        <v>1435568.7000000002</v>
      </c>
      <c r="E148" s="46">
        <v>454128</v>
      </c>
      <c r="F148" s="46"/>
      <c r="G148" s="47">
        <f t="shared" si="19"/>
        <v>1889696.7000000002</v>
      </c>
      <c r="H148" s="46">
        <v>185112.4</v>
      </c>
      <c r="I148" s="46">
        <f t="shared" si="20"/>
        <v>2074809.1</v>
      </c>
      <c r="J148" s="46">
        <v>29487.1</v>
      </c>
      <c r="K148" s="46">
        <v>543514.79999999993</v>
      </c>
      <c r="L148" s="48">
        <v>-8815.6</v>
      </c>
      <c r="M148" s="47"/>
      <c r="N148" s="47">
        <f>2696.8-186865.4</f>
        <v>-184168.6</v>
      </c>
      <c r="O148" s="47">
        <f t="shared" si="21"/>
        <v>380017.69999999995</v>
      </c>
      <c r="P148" s="47">
        <f t="shared" si="22"/>
        <v>2454826.7999999998</v>
      </c>
      <c r="Q148" s="51"/>
      <c r="R148" s="51"/>
    </row>
    <row r="149" spans="1:18" s="50" customFormat="1">
      <c r="A149" s="45">
        <v>43769</v>
      </c>
      <c r="B149" s="46">
        <v>326378.83333333331</v>
      </c>
      <c r="C149" s="46">
        <v>1092664.4000000001</v>
      </c>
      <c r="D149" s="47">
        <f t="shared" si="18"/>
        <v>1419043.2333333334</v>
      </c>
      <c r="E149" s="46">
        <v>476498.96666666673</v>
      </c>
      <c r="F149" s="46"/>
      <c r="G149" s="47">
        <f t="shared" si="19"/>
        <v>1895542.2000000002</v>
      </c>
      <c r="H149" s="46">
        <v>182921.19999999995</v>
      </c>
      <c r="I149" s="46">
        <f t="shared" si="20"/>
        <v>2078463.4000000001</v>
      </c>
      <c r="J149" s="46">
        <v>25297.100000000002</v>
      </c>
      <c r="K149" s="46">
        <v>542546.30000000005</v>
      </c>
      <c r="L149" s="48">
        <v>13355.266666666721</v>
      </c>
      <c r="M149" s="47"/>
      <c r="N149" s="47">
        <v>-183539.26666666669</v>
      </c>
      <c r="O149" s="47">
        <f t="shared" si="21"/>
        <v>397659.4</v>
      </c>
      <c r="P149" s="47">
        <f t="shared" si="22"/>
        <v>2476122.8000000003</v>
      </c>
      <c r="Q149" s="51"/>
      <c r="R149" s="51"/>
    </row>
    <row r="150" spans="1:18" s="50" customFormat="1">
      <c r="A150" s="45">
        <v>43799</v>
      </c>
      <c r="B150" s="46">
        <v>331951.86666666664</v>
      </c>
      <c r="C150" s="46">
        <v>1028720.2</v>
      </c>
      <c r="D150" s="47">
        <f t="shared" si="18"/>
        <v>1360672.0666666667</v>
      </c>
      <c r="E150" s="46">
        <v>559743.83333333326</v>
      </c>
      <c r="F150" s="46"/>
      <c r="G150" s="47">
        <f t="shared" si="19"/>
        <v>1920415.9</v>
      </c>
      <c r="H150" s="46">
        <v>190110.90000000002</v>
      </c>
      <c r="I150" s="46">
        <f t="shared" si="20"/>
        <v>2110526.7999999998</v>
      </c>
      <c r="J150" s="46">
        <v>25043.600000000002</v>
      </c>
      <c r="K150" s="46">
        <v>550309.4</v>
      </c>
      <c r="L150" s="48">
        <v>32035.833333333256</v>
      </c>
      <c r="M150" s="47"/>
      <c r="N150" s="47">
        <v>-195394.13333333333</v>
      </c>
      <c r="O150" s="47">
        <f t="shared" si="21"/>
        <v>411994.69999999995</v>
      </c>
      <c r="P150" s="47">
        <f t="shared" si="22"/>
        <v>2522521.5</v>
      </c>
      <c r="Q150" s="51"/>
      <c r="R150" s="51"/>
    </row>
    <row r="151" spans="1:18" s="50" customFormat="1">
      <c r="A151" s="45">
        <v>43830</v>
      </c>
      <c r="B151" s="46">
        <v>359960.00000000006</v>
      </c>
      <c r="C151" s="46">
        <v>1070136.7999999998</v>
      </c>
      <c r="D151" s="47">
        <f t="shared" si="18"/>
        <v>1430096.7999999998</v>
      </c>
      <c r="E151" s="46">
        <v>584633</v>
      </c>
      <c r="F151" s="46"/>
      <c r="G151" s="47">
        <f t="shared" si="19"/>
        <v>2014729.7999999998</v>
      </c>
      <c r="H151" s="46">
        <v>188088.8</v>
      </c>
      <c r="I151" s="46">
        <f t="shared" si="20"/>
        <v>2202818.5999999996</v>
      </c>
      <c r="J151" s="46">
        <v>59688.299999999996</v>
      </c>
      <c r="K151" s="46">
        <v>572483.4</v>
      </c>
      <c r="L151" s="48">
        <v>12335.5</v>
      </c>
      <c r="M151" s="47"/>
      <c r="N151" s="47">
        <f>1902.6-227983.4</f>
        <v>-226080.8</v>
      </c>
      <c r="O151" s="47">
        <f t="shared" si="21"/>
        <v>418426.40000000008</v>
      </c>
      <c r="P151" s="47">
        <f t="shared" si="22"/>
        <v>2621244.9999999995</v>
      </c>
      <c r="Q151" s="51"/>
      <c r="R151" s="51"/>
    </row>
    <row r="152" spans="1:18" s="50" customFormat="1">
      <c r="A152" s="45">
        <v>43861</v>
      </c>
      <c r="B152" s="46">
        <v>338501.96666666667</v>
      </c>
      <c r="C152" s="46">
        <v>1074330.9333333336</v>
      </c>
      <c r="D152" s="47">
        <f t="shared" si="18"/>
        <v>1412832.9000000004</v>
      </c>
      <c r="E152" s="46">
        <v>593099.96666666656</v>
      </c>
      <c r="F152" s="46"/>
      <c r="G152" s="47">
        <f t="shared" si="19"/>
        <v>2005932.8666666669</v>
      </c>
      <c r="H152" s="46">
        <v>190696.59999999998</v>
      </c>
      <c r="I152" s="46">
        <f t="shared" si="20"/>
        <v>2196629.4666666668</v>
      </c>
      <c r="J152" s="46">
        <v>57649.5</v>
      </c>
      <c r="K152" s="46">
        <v>582312.76666666672</v>
      </c>
      <c r="L152" s="48">
        <v>8383.8666666667559</v>
      </c>
      <c r="M152" s="47"/>
      <c r="N152" s="47">
        <f>2092.9-226945.9</f>
        <v>-224853</v>
      </c>
      <c r="O152" s="47">
        <f t="shared" si="21"/>
        <v>423493.13333333354</v>
      </c>
      <c r="P152" s="47">
        <f t="shared" si="22"/>
        <v>2620122.6000000006</v>
      </c>
      <c r="Q152" s="51"/>
      <c r="R152" s="51"/>
    </row>
    <row r="153" spans="1:18" s="50" customFormat="1">
      <c r="A153" s="45">
        <v>43890</v>
      </c>
      <c r="B153" s="46">
        <v>334751.1333333333</v>
      </c>
      <c r="C153" s="46">
        <v>1095272.9666666666</v>
      </c>
      <c r="D153" s="47">
        <f t="shared" si="18"/>
        <v>1430024.0999999999</v>
      </c>
      <c r="E153" s="46">
        <v>608829.43333333347</v>
      </c>
      <c r="F153" s="46"/>
      <c r="G153" s="47">
        <f t="shared" si="19"/>
        <v>2038853.5333333332</v>
      </c>
      <c r="H153" s="46">
        <v>192620.2</v>
      </c>
      <c r="I153" s="46">
        <f t="shared" si="20"/>
        <v>2231473.7333333334</v>
      </c>
      <c r="J153" s="46">
        <v>58145.599999999999</v>
      </c>
      <c r="K153" s="46">
        <v>595363.6333333333</v>
      </c>
      <c r="L153" s="48">
        <v>30103.333333333314</v>
      </c>
      <c r="M153" s="47"/>
      <c r="N153" s="47">
        <f>2283.2-242369</f>
        <v>-240085.8</v>
      </c>
      <c r="O153" s="47">
        <f t="shared" si="21"/>
        <v>443526.76666666666</v>
      </c>
      <c r="P153" s="47">
        <f t="shared" si="22"/>
        <v>2675000.5</v>
      </c>
      <c r="Q153" s="51"/>
      <c r="R153" s="51"/>
    </row>
    <row r="154" spans="1:18" s="50" customFormat="1">
      <c r="A154" s="45">
        <v>43921</v>
      </c>
      <c r="B154" s="46">
        <v>330762.59999999998</v>
      </c>
      <c r="C154" s="46">
        <v>1082118.7</v>
      </c>
      <c r="D154" s="47">
        <f t="shared" si="18"/>
        <v>1412881.2999999998</v>
      </c>
      <c r="E154" s="46">
        <v>609190.6</v>
      </c>
      <c r="F154" s="46"/>
      <c r="G154" s="47">
        <f t="shared" si="19"/>
        <v>2022071.9</v>
      </c>
      <c r="H154" s="46">
        <v>190685.09999999998</v>
      </c>
      <c r="I154" s="46">
        <f t="shared" si="20"/>
        <v>2212757</v>
      </c>
      <c r="J154" s="46">
        <v>58131.8</v>
      </c>
      <c r="K154" s="46">
        <v>579611.4</v>
      </c>
      <c r="L154" s="48">
        <v>17868.499999999884</v>
      </c>
      <c r="M154" s="47"/>
      <c r="N154" s="47">
        <f>2473.5-247249.6</f>
        <v>-244776.1</v>
      </c>
      <c r="O154" s="47">
        <f t="shared" si="21"/>
        <v>410835.6</v>
      </c>
      <c r="P154" s="47">
        <f t="shared" si="22"/>
        <v>2623592.6</v>
      </c>
      <c r="Q154" s="51"/>
      <c r="R154" s="51"/>
    </row>
    <row r="155" spans="1:18" s="50" customFormat="1">
      <c r="A155" s="45">
        <v>43951</v>
      </c>
      <c r="B155" s="46">
        <v>341669.3666666667</v>
      </c>
      <c r="C155" s="46">
        <v>1098907.7</v>
      </c>
      <c r="D155" s="47">
        <f t="shared" si="18"/>
        <v>1440577.0666666667</v>
      </c>
      <c r="E155" s="46">
        <v>622889.10000000009</v>
      </c>
      <c r="F155" s="46"/>
      <c r="G155" s="47">
        <f t="shared" si="19"/>
        <v>2063466.1666666667</v>
      </c>
      <c r="H155" s="46">
        <v>193470.40000000002</v>
      </c>
      <c r="I155" s="46">
        <f t="shared" si="20"/>
        <v>2256936.5666666669</v>
      </c>
      <c r="J155" s="46">
        <v>53990.1</v>
      </c>
      <c r="K155" s="46">
        <v>592472.83333333326</v>
      </c>
      <c r="L155" s="48">
        <v>4267.9333333332906</v>
      </c>
      <c r="M155" s="47"/>
      <c r="N155" s="47">
        <f>2358.9-263196.3</f>
        <v>-260837.4</v>
      </c>
      <c r="O155" s="47">
        <f t="shared" si="21"/>
        <v>389893.46666666644</v>
      </c>
      <c r="P155" s="47">
        <f t="shared" si="22"/>
        <v>2646830.0333333332</v>
      </c>
      <c r="Q155" s="51"/>
      <c r="R155" s="51"/>
    </row>
    <row r="156" spans="1:18" s="50" customFormat="1">
      <c r="A156" s="45">
        <v>43982</v>
      </c>
      <c r="B156" s="46">
        <v>352276.43333333335</v>
      </c>
      <c r="C156" s="46">
        <v>1089509.2000000002</v>
      </c>
      <c r="D156" s="47">
        <f t="shared" si="18"/>
        <v>1441785.6333333335</v>
      </c>
      <c r="E156" s="46">
        <v>632402.19999999995</v>
      </c>
      <c r="F156" s="46"/>
      <c r="G156" s="47">
        <f t="shared" si="19"/>
        <v>2074187.8333333335</v>
      </c>
      <c r="H156" s="46">
        <v>192666.99999999997</v>
      </c>
      <c r="I156" s="46">
        <f t="shared" si="20"/>
        <v>2266854.8333333335</v>
      </c>
      <c r="J156" s="46">
        <v>50618.299999999996</v>
      </c>
      <c r="K156" s="46">
        <v>604066.46666666667</v>
      </c>
      <c r="L156" s="48">
        <v>12544.366666666698</v>
      </c>
      <c r="M156" s="47"/>
      <c r="N156" s="47">
        <f>2244.3-275180.9</f>
        <v>-272936.60000000003</v>
      </c>
      <c r="O156" s="47">
        <f t="shared" si="21"/>
        <v>394292.53333333338</v>
      </c>
      <c r="P156" s="47">
        <f t="shared" si="22"/>
        <v>2661147.3666666667</v>
      </c>
      <c r="Q156" s="51"/>
      <c r="R156" s="51"/>
    </row>
    <row r="157" spans="1:18" s="50" customFormat="1">
      <c r="A157" s="45">
        <v>44012</v>
      </c>
      <c r="B157" s="46">
        <v>378103.8</v>
      </c>
      <c r="C157" s="46">
        <v>1180168.2999999998</v>
      </c>
      <c r="D157" s="47">
        <f t="shared" si="18"/>
        <v>1558272.0999999999</v>
      </c>
      <c r="E157" s="46">
        <v>642361.4</v>
      </c>
      <c r="F157" s="46"/>
      <c r="G157" s="47">
        <f t="shared" si="19"/>
        <v>2200633.5</v>
      </c>
      <c r="H157" s="46">
        <v>200919</v>
      </c>
      <c r="I157" s="46">
        <f t="shared" si="20"/>
        <v>2401552.5</v>
      </c>
      <c r="J157" s="46">
        <v>55808.9</v>
      </c>
      <c r="K157" s="46">
        <v>623208.19999999995</v>
      </c>
      <c r="L157" s="48">
        <v>14942.699999999837</v>
      </c>
      <c r="M157" s="47"/>
      <c r="N157" s="47">
        <f>2129.7-325618.6</f>
        <v>-323488.89999999997</v>
      </c>
      <c r="O157" s="47">
        <f t="shared" si="21"/>
        <v>370470.89999999985</v>
      </c>
      <c r="P157" s="47">
        <f t="shared" si="22"/>
        <v>2772023.4</v>
      </c>
      <c r="Q157" s="51"/>
      <c r="R157" s="51"/>
    </row>
    <row r="158" spans="1:18" s="50" customFormat="1">
      <c r="A158" s="45">
        <v>44043</v>
      </c>
      <c r="B158" s="46">
        <v>389511.8</v>
      </c>
      <c r="C158" s="46">
        <v>1147270.2</v>
      </c>
      <c r="D158" s="47">
        <f t="shared" si="18"/>
        <v>1536782</v>
      </c>
      <c r="E158" s="46">
        <v>696045.6333333333</v>
      </c>
      <c r="F158" s="46"/>
      <c r="G158" s="47">
        <f t="shared" si="19"/>
        <v>2232827.6333333333</v>
      </c>
      <c r="H158" s="46">
        <v>213647.3</v>
      </c>
      <c r="I158" s="46">
        <f t="shared" si="20"/>
        <v>2446474.9333333331</v>
      </c>
      <c r="J158" s="46">
        <v>56940</v>
      </c>
      <c r="K158" s="46">
        <v>638432.3666666667</v>
      </c>
      <c r="L158" s="48">
        <v>20249.266666666663</v>
      </c>
      <c r="M158" s="47"/>
      <c r="N158" s="47">
        <f>2166.5-325443.5</f>
        <v>-323277</v>
      </c>
      <c r="O158" s="47">
        <f t="shared" si="21"/>
        <v>392344.6333333333</v>
      </c>
      <c r="P158" s="47">
        <f t="shared" si="22"/>
        <v>2838819.5666666664</v>
      </c>
      <c r="Q158" s="51"/>
      <c r="R158" s="51"/>
    </row>
    <row r="159" spans="1:18" s="50" customFormat="1">
      <c r="A159" s="45">
        <v>44074</v>
      </c>
      <c r="B159" s="46">
        <v>398942.49999999994</v>
      </c>
      <c r="C159" s="46">
        <v>1182206.3</v>
      </c>
      <c r="D159" s="47">
        <f t="shared" si="18"/>
        <v>1581148.8</v>
      </c>
      <c r="E159" s="46">
        <v>705981.7666666666</v>
      </c>
      <c r="F159" s="46"/>
      <c r="G159" s="47">
        <f t="shared" si="19"/>
        <v>2287130.5666666664</v>
      </c>
      <c r="H159" s="46">
        <v>211594.8</v>
      </c>
      <c r="I159" s="46">
        <f t="shared" si="20"/>
        <v>2498725.3666666662</v>
      </c>
      <c r="J159" s="46">
        <v>60606</v>
      </c>
      <c r="K159" s="46">
        <v>616904.6333333333</v>
      </c>
      <c r="L159" s="48">
        <v>24845.033333333151</v>
      </c>
      <c r="M159" s="47"/>
      <c r="N159" s="47">
        <f>2203.4-310512.1</f>
        <v>-308308.69999999995</v>
      </c>
      <c r="O159" s="47">
        <f t="shared" si="21"/>
        <v>394046.96666666656</v>
      </c>
      <c r="P159" s="47">
        <f t="shared" si="22"/>
        <v>2892772.333333333</v>
      </c>
      <c r="Q159" s="51"/>
      <c r="R159" s="51"/>
    </row>
    <row r="160" spans="1:18" s="50" customFormat="1">
      <c r="A160" s="45">
        <v>44104</v>
      </c>
      <c r="B160" s="46">
        <v>389406.69999999995</v>
      </c>
      <c r="C160" s="46">
        <v>1295715.9000000001</v>
      </c>
      <c r="D160" s="47">
        <f t="shared" si="18"/>
        <v>1685122.6</v>
      </c>
      <c r="E160" s="46">
        <v>678223.39999999991</v>
      </c>
      <c r="F160" s="46"/>
      <c r="G160" s="47">
        <f t="shared" si="19"/>
        <v>2363346</v>
      </c>
      <c r="H160" s="46">
        <v>214148.39999999997</v>
      </c>
      <c r="I160" s="46">
        <f t="shared" si="20"/>
        <v>2577494.4</v>
      </c>
      <c r="J160" s="46">
        <v>65861.7</v>
      </c>
      <c r="K160" s="46">
        <v>648725.4</v>
      </c>
      <c r="L160" s="48">
        <v>27836.800000000047</v>
      </c>
      <c r="M160" s="47"/>
      <c r="N160" s="47">
        <f>2240.2-198051.8</f>
        <v>-195811.59999999998</v>
      </c>
      <c r="O160" s="47">
        <f t="shared" si="21"/>
        <v>546612.30000000005</v>
      </c>
      <c r="P160" s="47">
        <f t="shared" si="22"/>
        <v>3124106.7</v>
      </c>
      <c r="Q160" s="51"/>
      <c r="R160" s="51"/>
    </row>
    <row r="161" spans="1:18" s="50" customFormat="1">
      <c r="A161" s="45">
        <v>44135</v>
      </c>
      <c r="B161" s="46">
        <v>387230.36666666664</v>
      </c>
      <c r="C161" s="46">
        <v>1288080.2</v>
      </c>
      <c r="D161" s="47">
        <f t="shared" si="18"/>
        <v>1675310.5666666667</v>
      </c>
      <c r="E161" s="46">
        <v>694771.8666666667</v>
      </c>
      <c r="F161" s="46"/>
      <c r="G161" s="47">
        <f t="shared" si="19"/>
        <v>2370082.4333333336</v>
      </c>
      <c r="H161" s="46">
        <v>212334.90000000002</v>
      </c>
      <c r="I161" s="46">
        <f t="shared" si="20"/>
        <v>2582417.3333333335</v>
      </c>
      <c r="J161" s="46">
        <v>61430.1</v>
      </c>
      <c r="K161" s="46">
        <v>660664.93333333347</v>
      </c>
      <c r="L161" s="48">
        <v>16517.566666666709</v>
      </c>
      <c r="M161" s="47"/>
      <c r="N161" s="47">
        <f>2063-214618.6</f>
        <v>-212555.6</v>
      </c>
      <c r="O161" s="47">
        <f t="shared" si="21"/>
        <v>526057.00000000012</v>
      </c>
      <c r="P161" s="47">
        <f t="shared" si="22"/>
        <v>3108474.3333333335</v>
      </c>
      <c r="Q161" s="51"/>
      <c r="R161" s="51"/>
    </row>
    <row r="162" spans="1:18" s="50" customFormat="1">
      <c r="A162" s="45">
        <v>44165</v>
      </c>
      <c r="B162" s="46">
        <v>392088.33333333337</v>
      </c>
      <c r="C162" s="46">
        <v>1340015.3999999999</v>
      </c>
      <c r="D162" s="47">
        <f t="shared" si="18"/>
        <v>1732103.7333333334</v>
      </c>
      <c r="E162" s="46">
        <v>711189.33333333326</v>
      </c>
      <c r="F162" s="46"/>
      <c r="G162" s="47">
        <f t="shared" si="19"/>
        <v>2443293.0666666664</v>
      </c>
      <c r="H162" s="46">
        <v>217309.30000000002</v>
      </c>
      <c r="I162" s="46">
        <f t="shared" si="20"/>
        <v>2660602.3666666662</v>
      </c>
      <c r="J162" s="46">
        <v>58995.199999999997</v>
      </c>
      <c r="K162" s="46">
        <v>670968.86666666658</v>
      </c>
      <c r="L162" s="48">
        <v>-11123.166666666686</v>
      </c>
      <c r="M162" s="47"/>
      <c r="N162" s="47">
        <f>1885.7-239110.9</f>
        <v>-237225.19999999998</v>
      </c>
      <c r="O162" s="47">
        <f t="shared" si="21"/>
        <v>481615.69999999995</v>
      </c>
      <c r="P162" s="47">
        <f t="shared" si="22"/>
        <v>3142218.0666666664</v>
      </c>
      <c r="Q162" s="51"/>
      <c r="R162" s="51"/>
    </row>
    <row r="163" spans="1:18" s="50" customFormat="1">
      <c r="A163" s="45">
        <v>44166</v>
      </c>
      <c r="B163" s="46">
        <v>433279.2</v>
      </c>
      <c r="C163" s="46">
        <v>1369841.3000000003</v>
      </c>
      <c r="D163" s="47">
        <f t="shared" si="18"/>
        <v>1803120.5000000002</v>
      </c>
      <c r="E163" s="46">
        <v>723397.99999999988</v>
      </c>
      <c r="F163" s="46"/>
      <c r="G163" s="47">
        <f t="shared" si="19"/>
        <v>2526518.5</v>
      </c>
      <c r="H163" s="46">
        <v>207328.49999999997</v>
      </c>
      <c r="I163" s="46">
        <f t="shared" si="20"/>
        <v>2733847</v>
      </c>
      <c r="J163" s="46">
        <v>63218.3</v>
      </c>
      <c r="K163" s="46">
        <v>656262.9</v>
      </c>
      <c r="L163" s="48">
        <v>25423.799999999988</v>
      </c>
      <c r="M163" s="47"/>
      <c r="N163" s="47">
        <f>2040.4-222775.8</f>
        <v>-220735.4</v>
      </c>
      <c r="O163" s="47">
        <f t="shared" si="21"/>
        <v>524169.6</v>
      </c>
      <c r="P163" s="47">
        <f t="shared" si="22"/>
        <v>3258016.6</v>
      </c>
      <c r="Q163" s="51"/>
      <c r="R163" s="51"/>
    </row>
    <row r="164" spans="1:18" s="50" customFormat="1">
      <c r="A164" s="45">
        <v>44227</v>
      </c>
      <c r="B164" s="46">
        <v>404990.10000000003</v>
      </c>
      <c r="C164" s="46">
        <v>1418337.1666666665</v>
      </c>
      <c r="D164" s="47">
        <f t="shared" si="18"/>
        <v>1823327.2666666666</v>
      </c>
      <c r="E164" s="46">
        <v>727016.46666666679</v>
      </c>
      <c r="F164" s="46"/>
      <c r="G164" s="47">
        <f t="shared" si="19"/>
        <v>2550343.7333333334</v>
      </c>
      <c r="H164" s="46">
        <v>221420.39999999997</v>
      </c>
      <c r="I164" s="46">
        <f t="shared" si="20"/>
        <v>2771764.1333333333</v>
      </c>
      <c r="J164" s="46">
        <v>64791.399999999994</v>
      </c>
      <c r="K164" s="46">
        <v>669591.30000000005</v>
      </c>
      <c r="L164" s="48">
        <v>10612.099999999977</v>
      </c>
      <c r="M164" s="47"/>
      <c r="N164" s="47">
        <v>-244680.6667</v>
      </c>
      <c r="O164" s="47">
        <f t="shared" si="21"/>
        <v>500314.13330000004</v>
      </c>
      <c r="P164" s="47">
        <f t="shared" si="22"/>
        <v>3272078.2666333332</v>
      </c>
      <c r="Q164" s="51"/>
      <c r="R164" s="51"/>
    </row>
    <row r="165" spans="1:18" s="50" customFormat="1">
      <c r="A165" s="45">
        <v>44255</v>
      </c>
      <c r="B165" s="46">
        <v>397492.80000000005</v>
      </c>
      <c r="C165" s="46">
        <v>1440559.6333333333</v>
      </c>
      <c r="D165" s="47">
        <f t="shared" si="18"/>
        <v>1838052.4333333333</v>
      </c>
      <c r="E165" s="46">
        <v>750924.83333333337</v>
      </c>
      <c r="F165" s="46"/>
      <c r="G165" s="47">
        <f t="shared" si="19"/>
        <v>2588977.2666666666</v>
      </c>
      <c r="H165" s="46">
        <v>223798.89999999997</v>
      </c>
      <c r="I165" s="46">
        <f t="shared" si="20"/>
        <v>2812776.1666666665</v>
      </c>
      <c r="J165" s="46">
        <v>66010.299999999988</v>
      </c>
      <c r="K165" s="46">
        <v>694135.89999999991</v>
      </c>
      <c r="L165" s="48">
        <v>8835.3000000000466</v>
      </c>
      <c r="M165" s="47"/>
      <c r="N165" s="47">
        <v>-247825.5</v>
      </c>
      <c r="O165" s="47">
        <f t="shared" si="21"/>
        <v>521156</v>
      </c>
      <c r="P165" s="47">
        <f t="shared" si="22"/>
        <v>3333932.1666666665</v>
      </c>
      <c r="Q165" s="51"/>
      <c r="R165" s="51"/>
    </row>
    <row r="166" spans="1:18" s="50" customFormat="1">
      <c r="A166" s="45">
        <v>44286</v>
      </c>
      <c r="B166" s="46">
        <v>396465.3</v>
      </c>
      <c r="C166" s="46">
        <v>1445542.8999999997</v>
      </c>
      <c r="D166" s="47">
        <f t="shared" si="18"/>
        <v>1842008.1999999997</v>
      </c>
      <c r="E166" s="46">
        <v>773663.29999999993</v>
      </c>
      <c r="F166" s="46"/>
      <c r="G166" s="47">
        <f t="shared" si="19"/>
        <v>2615671.4999999995</v>
      </c>
      <c r="H166" s="46">
        <v>224018.69999999992</v>
      </c>
      <c r="I166" s="46">
        <f t="shared" si="20"/>
        <v>2839690.1999999993</v>
      </c>
      <c r="J166" s="46">
        <v>64851.1</v>
      </c>
      <c r="K166" s="46">
        <v>674743.89999999991</v>
      </c>
      <c r="L166" s="48">
        <v>38659.599999999948</v>
      </c>
      <c r="M166" s="47"/>
      <c r="N166" s="47">
        <v>-260608.2</v>
      </c>
      <c r="O166" s="47">
        <f t="shared" si="21"/>
        <v>517646.39999999985</v>
      </c>
      <c r="P166" s="47">
        <f t="shared" si="22"/>
        <v>3357336.5999999992</v>
      </c>
      <c r="Q166" s="51"/>
      <c r="R166" s="51"/>
    </row>
    <row r="167" spans="1:18" s="50" customFormat="1">
      <c r="A167" s="45">
        <v>44316</v>
      </c>
      <c r="B167" s="46">
        <v>407868.6</v>
      </c>
      <c r="C167" s="46">
        <v>1434653.5999999999</v>
      </c>
      <c r="D167" s="47">
        <f t="shared" si="18"/>
        <v>1842522.1999999997</v>
      </c>
      <c r="E167" s="46">
        <v>780328.79999999993</v>
      </c>
      <c r="F167" s="46"/>
      <c r="G167" s="47">
        <f t="shared" si="19"/>
        <v>2622850.9999999995</v>
      </c>
      <c r="H167" s="46">
        <v>212953.90000000002</v>
      </c>
      <c r="I167" s="46">
        <f t="shared" si="20"/>
        <v>2835804.8999999994</v>
      </c>
      <c r="J167" s="46">
        <v>59833.200000000004</v>
      </c>
      <c r="K167" s="46">
        <v>675252.9</v>
      </c>
      <c r="L167" s="48">
        <v>38882.500000000087</v>
      </c>
      <c r="M167" s="47"/>
      <c r="N167" s="47">
        <v>-267671.3</v>
      </c>
      <c r="O167" s="47">
        <f t="shared" si="21"/>
        <v>506297.3000000001</v>
      </c>
      <c r="P167" s="47">
        <f t="shared" si="22"/>
        <v>3342102.1999999997</v>
      </c>
      <c r="Q167" s="51"/>
      <c r="R167" s="51"/>
    </row>
    <row r="168" spans="1:18" s="50" customFormat="1">
      <c r="A168" s="45">
        <v>44347</v>
      </c>
      <c r="B168" s="46">
        <v>420022.29999999993</v>
      </c>
      <c r="C168" s="46">
        <v>1515725.2000000002</v>
      </c>
      <c r="D168" s="47">
        <f t="shared" ref="D168:D182" si="23">SUM(B168:C168)</f>
        <v>1935747.5</v>
      </c>
      <c r="E168" s="46">
        <v>775326.40000000014</v>
      </c>
      <c r="F168" s="46"/>
      <c r="G168" s="47">
        <f t="shared" si="19"/>
        <v>2711073.9000000004</v>
      </c>
      <c r="H168" s="46">
        <v>215416.59999999998</v>
      </c>
      <c r="I168" s="46">
        <f t="shared" ref="I168:I186" si="24">G168+H168</f>
        <v>2926490.5000000005</v>
      </c>
      <c r="J168" s="46">
        <v>59255.3</v>
      </c>
      <c r="K168" s="46">
        <v>688164</v>
      </c>
      <c r="L168" s="48">
        <v>25663.499999999942</v>
      </c>
      <c r="M168" s="47"/>
      <c r="N168" s="47">
        <v>-283078</v>
      </c>
      <c r="O168" s="47">
        <f t="shared" ref="O168:O182" si="25">SUM(J168:N168)</f>
        <v>490004.80000000005</v>
      </c>
      <c r="P168" s="47">
        <f t="shared" ref="P168:P186" si="26">I168+O168</f>
        <v>3416495.3000000007</v>
      </c>
      <c r="Q168" s="51"/>
      <c r="R168" s="51"/>
    </row>
    <row r="169" spans="1:18" s="50" customFormat="1">
      <c r="A169" s="45">
        <v>44377</v>
      </c>
      <c r="B169" s="46">
        <v>458296.4</v>
      </c>
      <c r="C169" s="46">
        <v>1589876.0300000003</v>
      </c>
      <c r="D169" s="47">
        <f t="shared" si="23"/>
        <v>2048172.4300000002</v>
      </c>
      <c r="E169" s="46">
        <v>821663.4</v>
      </c>
      <c r="F169" s="46"/>
      <c r="G169" s="47">
        <f t="shared" si="19"/>
        <v>2869835.83</v>
      </c>
      <c r="H169" s="46">
        <v>225156.69999999995</v>
      </c>
      <c r="I169" s="46">
        <f t="shared" si="24"/>
        <v>3094992.5300000003</v>
      </c>
      <c r="J169" s="46">
        <v>65638.100000000006</v>
      </c>
      <c r="K169" s="46">
        <v>693492.5</v>
      </c>
      <c r="L169" s="48">
        <v>-14995.100000000006</v>
      </c>
      <c r="M169" s="47"/>
      <c r="N169" s="47">
        <v>-272523</v>
      </c>
      <c r="O169" s="47">
        <f t="shared" si="25"/>
        <v>471612.5</v>
      </c>
      <c r="P169" s="47">
        <f t="shared" si="26"/>
        <v>3566605.0300000003</v>
      </c>
      <c r="Q169" s="51"/>
      <c r="R169" s="51"/>
    </row>
    <row r="170" spans="1:18" s="50" customFormat="1">
      <c r="A170" s="45">
        <v>44378</v>
      </c>
      <c r="B170" s="46">
        <v>467369.8</v>
      </c>
      <c r="C170" s="46">
        <v>1653985.9</v>
      </c>
      <c r="D170" s="47">
        <f t="shared" si="23"/>
        <v>2121355.6999999997</v>
      </c>
      <c r="E170" s="46">
        <v>831070.5</v>
      </c>
      <c r="F170" s="46"/>
      <c r="G170" s="47">
        <f t="shared" si="19"/>
        <v>2952426.1999999997</v>
      </c>
      <c r="H170" s="46">
        <v>226194.40000000002</v>
      </c>
      <c r="I170" s="46">
        <f t="shared" si="24"/>
        <v>3178620.5999999996</v>
      </c>
      <c r="J170" s="46">
        <v>64846.5</v>
      </c>
      <c r="K170" s="46">
        <v>714830</v>
      </c>
      <c r="L170" s="48">
        <v>16366.5</v>
      </c>
      <c r="M170" s="47"/>
      <c r="N170" s="47">
        <v>-340379.89999999997</v>
      </c>
      <c r="O170" s="47">
        <f t="shared" si="25"/>
        <v>455663.10000000003</v>
      </c>
      <c r="P170" s="47">
        <f t="shared" si="26"/>
        <v>3634283.6999999997</v>
      </c>
      <c r="Q170" s="51"/>
      <c r="R170" s="51"/>
    </row>
    <row r="171" spans="1:18" s="50" customFormat="1">
      <c r="A171" s="45">
        <v>44410</v>
      </c>
      <c r="B171" s="46">
        <v>464646.46666666673</v>
      </c>
      <c r="C171" s="46">
        <v>1688957.3666666667</v>
      </c>
      <c r="D171" s="47">
        <f t="shared" si="23"/>
        <v>2153603.8333333335</v>
      </c>
      <c r="E171" s="46">
        <v>873637.36666666681</v>
      </c>
      <c r="F171" s="46"/>
      <c r="G171" s="47">
        <f t="shared" si="19"/>
        <v>3027241.2</v>
      </c>
      <c r="H171" s="46">
        <v>221551.40000000002</v>
      </c>
      <c r="I171" s="46">
        <f t="shared" si="24"/>
        <v>3248792.6</v>
      </c>
      <c r="J171" s="46">
        <v>62211.199999999997</v>
      </c>
      <c r="K171" s="46">
        <v>736598.83333333326</v>
      </c>
      <c r="L171" s="48">
        <v>-31370.866666666756</v>
      </c>
      <c r="M171" s="47"/>
      <c r="N171" s="47">
        <v>-337221.6</v>
      </c>
      <c r="O171" s="47">
        <f t="shared" si="25"/>
        <v>430217.56666666653</v>
      </c>
      <c r="P171" s="47">
        <f t="shared" si="26"/>
        <v>3679010.1666666665</v>
      </c>
      <c r="Q171" s="51"/>
      <c r="R171" s="51"/>
    </row>
    <row r="172" spans="1:18" s="50" customFormat="1">
      <c r="A172" s="45">
        <v>44442</v>
      </c>
      <c r="B172" s="46">
        <v>452797.99999999994</v>
      </c>
      <c r="C172" s="46">
        <v>1675444.2</v>
      </c>
      <c r="D172" s="47">
        <f t="shared" si="23"/>
        <v>2128242.1999999997</v>
      </c>
      <c r="E172" s="46">
        <v>964342.7</v>
      </c>
      <c r="F172" s="46"/>
      <c r="G172" s="47">
        <f t="shared" si="19"/>
        <v>3092584.8999999994</v>
      </c>
      <c r="H172" s="46">
        <v>234167.69999999998</v>
      </c>
      <c r="I172" s="46">
        <f t="shared" si="24"/>
        <v>3326752.5999999996</v>
      </c>
      <c r="J172" s="46">
        <v>56628.299999999996</v>
      </c>
      <c r="K172" s="46">
        <v>790867.4</v>
      </c>
      <c r="L172" s="48">
        <v>-24869.199999999953</v>
      </c>
      <c r="M172" s="47"/>
      <c r="N172" s="47">
        <v>-245299.3</v>
      </c>
      <c r="O172" s="47">
        <f t="shared" si="25"/>
        <v>577327.20000000019</v>
      </c>
      <c r="P172" s="47">
        <f t="shared" si="26"/>
        <v>3904079.8</v>
      </c>
      <c r="Q172" s="51"/>
      <c r="R172" s="51"/>
    </row>
    <row r="173" spans="1:18" s="50" customFormat="1">
      <c r="A173" s="45">
        <v>44473</v>
      </c>
      <c r="B173" s="46">
        <v>446126.6</v>
      </c>
      <c r="C173" s="46">
        <v>1673106.666666667</v>
      </c>
      <c r="D173" s="47">
        <f t="shared" si="23"/>
        <v>2119233.2666666671</v>
      </c>
      <c r="E173" s="46">
        <v>960232.16666666674</v>
      </c>
      <c r="F173" s="46"/>
      <c r="G173" s="47">
        <f t="shared" si="19"/>
        <v>3079465.4333333336</v>
      </c>
      <c r="H173" s="46">
        <v>256977.09999999995</v>
      </c>
      <c r="I173" s="46">
        <f t="shared" si="24"/>
        <v>3336442.5333333337</v>
      </c>
      <c r="J173" s="46">
        <v>56167.700000000004</v>
      </c>
      <c r="K173" s="46">
        <v>809373.2</v>
      </c>
      <c r="L173" s="48">
        <v>-11042.1</v>
      </c>
      <c r="M173" s="47"/>
      <c r="N173" s="47">
        <v>-259236.90000000002</v>
      </c>
      <c r="O173" s="47">
        <f t="shared" si="25"/>
        <v>595261.89999999991</v>
      </c>
      <c r="P173" s="47">
        <f t="shared" si="26"/>
        <v>3931704.4333333336</v>
      </c>
      <c r="Q173" s="51"/>
      <c r="R173" s="51"/>
    </row>
    <row r="174" spans="1:18" s="50" customFormat="1">
      <c r="A174" s="45">
        <v>44505</v>
      </c>
      <c r="B174" s="46">
        <v>450663.6</v>
      </c>
      <c r="C174" s="46">
        <v>1612604.4333333331</v>
      </c>
      <c r="D174" s="47">
        <f t="shared" si="23"/>
        <v>2063268.0333333332</v>
      </c>
      <c r="E174" s="46">
        <v>974650.63333333342</v>
      </c>
      <c r="F174" s="46"/>
      <c r="G174" s="47">
        <f t="shared" si="19"/>
        <v>3037918.6666666665</v>
      </c>
      <c r="H174" s="46">
        <v>258218.69999999998</v>
      </c>
      <c r="I174" s="46">
        <f t="shared" si="24"/>
        <v>3296137.3666666667</v>
      </c>
      <c r="J174" s="46">
        <v>61852.1</v>
      </c>
      <c r="K174" s="46">
        <v>831252.50000000012</v>
      </c>
      <c r="L174" s="48">
        <v>8600.1</v>
      </c>
      <c r="M174" s="47"/>
      <c r="N174" s="47">
        <v>-230901.6</v>
      </c>
      <c r="O174" s="47">
        <f t="shared" si="25"/>
        <v>670803.10000000009</v>
      </c>
      <c r="P174" s="47">
        <f t="shared" si="26"/>
        <v>3966940.4666666668</v>
      </c>
      <c r="Q174" s="51"/>
      <c r="R174" s="51"/>
    </row>
    <row r="175" spans="1:18" s="50" customFormat="1">
      <c r="A175" s="45">
        <v>44536</v>
      </c>
      <c r="B175" s="46">
        <v>478831.7</v>
      </c>
      <c r="C175" s="46">
        <v>1569167.3999999997</v>
      </c>
      <c r="D175" s="47">
        <f t="shared" si="23"/>
        <v>2047999.0999999996</v>
      </c>
      <c r="E175" s="46">
        <v>987235.6</v>
      </c>
      <c r="F175" s="46"/>
      <c r="G175" s="47">
        <f t="shared" si="19"/>
        <v>3035234.6999999997</v>
      </c>
      <c r="H175" s="46">
        <v>254710.69999999998</v>
      </c>
      <c r="I175" s="46">
        <f t="shared" si="24"/>
        <v>3289945.4</v>
      </c>
      <c r="J175" s="46">
        <v>56884.399999999994</v>
      </c>
      <c r="K175" s="46">
        <v>844856.1</v>
      </c>
      <c r="L175" s="48">
        <v>20100.100000000035</v>
      </c>
      <c r="M175" s="47"/>
      <c r="N175" s="47">
        <v>-226463.90000000002</v>
      </c>
      <c r="O175" s="47">
        <f t="shared" si="25"/>
        <v>695376.70000000007</v>
      </c>
      <c r="P175" s="47">
        <f t="shared" si="26"/>
        <v>3985322.1</v>
      </c>
      <c r="Q175" s="51"/>
      <c r="R175" s="51"/>
    </row>
    <row r="176" spans="1:18" s="50" customFormat="1">
      <c r="A176" s="45" t="s">
        <v>55</v>
      </c>
      <c r="B176" s="46">
        <v>450673.13333333336</v>
      </c>
      <c r="C176" s="46">
        <v>1746322.1666666663</v>
      </c>
      <c r="D176" s="47">
        <f t="shared" si="23"/>
        <v>2196995.2999999998</v>
      </c>
      <c r="E176" s="46">
        <v>981140.56666666653</v>
      </c>
      <c r="F176" s="46"/>
      <c r="G176" s="47">
        <f t="shared" si="19"/>
        <v>3178135.8666666662</v>
      </c>
      <c r="H176" s="46">
        <v>252261.50000000003</v>
      </c>
      <c r="I176" s="46">
        <f t="shared" si="24"/>
        <v>3430397.3666666662</v>
      </c>
      <c r="J176" s="46">
        <v>55379.399999999994</v>
      </c>
      <c r="K176" s="46">
        <v>860279.03333333333</v>
      </c>
      <c r="L176" s="48">
        <v>18995.966666666514</v>
      </c>
      <c r="M176" s="47"/>
      <c r="N176" s="47">
        <v>-227126.69999999998</v>
      </c>
      <c r="O176" s="47">
        <f t="shared" si="25"/>
        <v>707527.7</v>
      </c>
      <c r="P176" s="47">
        <f t="shared" si="26"/>
        <v>4137925.0666666664</v>
      </c>
      <c r="Q176" s="51"/>
      <c r="R176" s="51"/>
    </row>
    <row r="177" spans="1:18" s="50" customFormat="1">
      <c r="A177" s="45" t="s">
        <v>56</v>
      </c>
      <c r="B177" s="46">
        <v>442606.56666666671</v>
      </c>
      <c r="C177" s="46">
        <v>1694055.1333333328</v>
      </c>
      <c r="D177" s="47">
        <f t="shared" si="23"/>
        <v>2136661.6999999997</v>
      </c>
      <c r="E177" s="46">
        <v>1022650.2333333335</v>
      </c>
      <c r="F177" s="46"/>
      <c r="G177" s="47">
        <f t="shared" si="19"/>
        <v>3159311.9333333331</v>
      </c>
      <c r="H177" s="46">
        <v>289165.90000000002</v>
      </c>
      <c r="I177" s="46">
        <f t="shared" si="24"/>
        <v>3448477.833333333</v>
      </c>
      <c r="J177" s="46">
        <v>55379.399999999994</v>
      </c>
      <c r="K177" s="46">
        <v>883764.66666666674</v>
      </c>
      <c r="L177" s="48">
        <v>66060.133333333448</v>
      </c>
      <c r="M177" s="47"/>
      <c r="N177" s="47">
        <v>-225457.4</v>
      </c>
      <c r="O177" s="47">
        <f t="shared" si="25"/>
        <v>779746.80000000016</v>
      </c>
      <c r="P177" s="47">
        <f t="shared" si="26"/>
        <v>4228224.6333333328</v>
      </c>
      <c r="Q177" s="51"/>
      <c r="R177" s="51"/>
    </row>
    <row r="178" spans="1:18" s="50" customFormat="1">
      <c r="A178" s="45" t="s">
        <v>57</v>
      </c>
      <c r="B178" s="46">
        <v>449058.3</v>
      </c>
      <c r="C178" s="46">
        <v>1688455.5999999999</v>
      </c>
      <c r="D178" s="47">
        <f t="shared" si="23"/>
        <v>2137513.9</v>
      </c>
      <c r="E178" s="46">
        <v>1035025.2999999999</v>
      </c>
      <c r="F178" s="46"/>
      <c r="G178" s="47">
        <f t="shared" si="19"/>
        <v>3172539.1999999997</v>
      </c>
      <c r="H178" s="46">
        <v>287866.70000000007</v>
      </c>
      <c r="I178" s="46">
        <f t="shared" si="24"/>
        <v>3460405.9</v>
      </c>
      <c r="J178" s="46">
        <v>68013.899999999994</v>
      </c>
      <c r="K178" s="46">
        <v>871231.10000000009</v>
      </c>
      <c r="L178" s="48">
        <v>-15648.200000000012</v>
      </c>
      <c r="M178" s="47"/>
      <c r="N178" s="47">
        <v>-214595.9</v>
      </c>
      <c r="O178" s="47">
        <f t="shared" si="25"/>
        <v>709000.9</v>
      </c>
      <c r="P178" s="47">
        <f t="shared" si="26"/>
        <v>4169406.8</v>
      </c>
      <c r="Q178" s="51"/>
      <c r="R178" s="51"/>
    </row>
    <row r="179" spans="1:18" s="50" customFormat="1">
      <c r="A179" s="45" t="s">
        <v>58</v>
      </c>
      <c r="B179" s="46">
        <v>452452.1333333333</v>
      </c>
      <c r="C179" s="46">
        <v>1797904.5999999999</v>
      </c>
      <c r="D179" s="47">
        <f t="shared" si="23"/>
        <v>2250356.7333333334</v>
      </c>
      <c r="E179" s="46">
        <v>1041490.3999999999</v>
      </c>
      <c r="F179" s="46"/>
      <c r="G179" s="47">
        <f t="shared" si="19"/>
        <v>3291847.1333333333</v>
      </c>
      <c r="H179" s="46">
        <v>266070.3</v>
      </c>
      <c r="I179" s="46">
        <f t="shared" si="24"/>
        <v>3557917.4333333331</v>
      </c>
      <c r="J179" s="46">
        <v>68013.899999999994</v>
      </c>
      <c r="K179" s="46">
        <v>888631.79999999993</v>
      </c>
      <c r="L179" s="48">
        <v>14849.9</v>
      </c>
      <c r="M179" s="47"/>
      <c r="N179" s="47">
        <v>-221443.4</v>
      </c>
      <c r="O179" s="47">
        <f t="shared" si="25"/>
        <v>750052.2</v>
      </c>
      <c r="P179" s="47">
        <f t="shared" si="26"/>
        <v>4307969.6333333328</v>
      </c>
      <c r="Q179" s="51"/>
      <c r="R179" s="51"/>
    </row>
    <row r="180" spans="1:18" s="50" customFormat="1">
      <c r="A180" s="45" t="s">
        <v>59</v>
      </c>
      <c r="B180" s="46">
        <v>450262.06666666665</v>
      </c>
      <c r="C180" s="46">
        <v>1850212.7000000002</v>
      </c>
      <c r="D180" s="47">
        <f t="shared" si="23"/>
        <v>2300474.7666666666</v>
      </c>
      <c r="E180" s="46">
        <v>1044218.3</v>
      </c>
      <c r="F180" s="46"/>
      <c r="G180" s="47">
        <f t="shared" si="19"/>
        <v>3344693.0666666664</v>
      </c>
      <c r="H180" s="46">
        <v>292367.09999999998</v>
      </c>
      <c r="I180" s="46">
        <f t="shared" si="24"/>
        <v>3637060.1666666665</v>
      </c>
      <c r="J180" s="46">
        <v>68013.899999999994</v>
      </c>
      <c r="K180" s="46">
        <v>905224.39999999991</v>
      </c>
      <c r="L180" s="48">
        <v>-3194.9</v>
      </c>
      <c r="M180" s="47"/>
      <c r="N180" s="47">
        <v>-206359.2</v>
      </c>
      <c r="O180" s="47">
        <f t="shared" si="25"/>
        <v>763684.2</v>
      </c>
      <c r="P180" s="47">
        <f t="shared" si="26"/>
        <v>4400744.3666666662</v>
      </c>
      <c r="Q180" s="51"/>
      <c r="R180" s="51"/>
    </row>
    <row r="181" spans="1:18" s="50" customFormat="1">
      <c r="A181" s="45" t="s">
        <v>60</v>
      </c>
      <c r="B181" s="46">
        <v>519257.59999999998</v>
      </c>
      <c r="C181" s="46">
        <v>1917479.9999999998</v>
      </c>
      <c r="D181" s="47">
        <f t="shared" si="23"/>
        <v>2436737.5999999996</v>
      </c>
      <c r="E181" s="46">
        <v>1025782.5</v>
      </c>
      <c r="F181" s="46"/>
      <c r="G181" s="47">
        <f t="shared" si="19"/>
        <v>3462520.0999999996</v>
      </c>
      <c r="H181" s="46">
        <v>272594.40000000002</v>
      </c>
      <c r="I181" s="46">
        <f t="shared" si="24"/>
        <v>3735114.4999999995</v>
      </c>
      <c r="J181" s="46">
        <v>53079.899999999994</v>
      </c>
      <c r="K181" s="46">
        <v>953857.79999999981</v>
      </c>
      <c r="L181" s="48">
        <v>57377.20000000007</v>
      </c>
      <c r="M181" s="47"/>
      <c r="N181" s="47">
        <v>-79219.100000000006</v>
      </c>
      <c r="O181" s="47">
        <f t="shared" si="25"/>
        <v>985095.79999999993</v>
      </c>
      <c r="P181" s="47">
        <f t="shared" si="26"/>
        <v>4720210.3</v>
      </c>
      <c r="Q181" s="51"/>
      <c r="R181" s="51"/>
    </row>
    <row r="182" spans="1:18" s="50" customFormat="1">
      <c r="A182" s="45" t="s">
        <v>61</v>
      </c>
      <c r="B182" s="46">
        <v>528938.6</v>
      </c>
      <c r="C182" s="46">
        <v>2230476.7333333329</v>
      </c>
      <c r="D182" s="47">
        <f t="shared" si="23"/>
        <v>2759415.333333333</v>
      </c>
      <c r="E182" s="46">
        <v>1007540.5333333333</v>
      </c>
      <c r="F182" s="46"/>
      <c r="G182" s="47">
        <f t="shared" si="19"/>
        <v>3766955.8666666662</v>
      </c>
      <c r="H182" s="46">
        <v>297850.3</v>
      </c>
      <c r="I182" s="46">
        <f t="shared" si="24"/>
        <v>4064806.166666666</v>
      </c>
      <c r="J182" s="46">
        <v>58993.7</v>
      </c>
      <c r="K182" s="46">
        <v>974967.56666666665</v>
      </c>
      <c r="L182" s="48">
        <v>65274</v>
      </c>
      <c r="M182" s="47"/>
      <c r="N182" s="47">
        <v>-197268.5</v>
      </c>
      <c r="O182" s="47">
        <f t="shared" si="25"/>
        <v>901966.7666666666</v>
      </c>
      <c r="P182" s="47">
        <f t="shared" si="26"/>
        <v>4966772.9333333327</v>
      </c>
      <c r="Q182" s="51"/>
      <c r="R182" s="51"/>
    </row>
    <row r="183" spans="1:18" s="50" customFormat="1">
      <c r="A183" s="45" t="s">
        <v>62</v>
      </c>
      <c r="B183" s="46">
        <v>545356.49999999988</v>
      </c>
      <c r="C183" s="46">
        <v>2186294.1666666665</v>
      </c>
      <c r="D183" s="47">
        <f t="shared" ref="D183:D211" si="27">SUM(B183:C183)</f>
        <v>2731650.6666666665</v>
      </c>
      <c r="E183" s="46">
        <v>1037796.1666666665</v>
      </c>
      <c r="F183" s="46"/>
      <c r="G183" s="47">
        <f t="shared" si="19"/>
        <v>3769446.833333333</v>
      </c>
      <c r="H183" s="46">
        <v>285856.40000000002</v>
      </c>
      <c r="I183" s="46">
        <f t="shared" si="24"/>
        <v>4055303.2333333329</v>
      </c>
      <c r="J183" s="46">
        <v>65393.3</v>
      </c>
      <c r="K183" s="46">
        <v>1000388.3333333333</v>
      </c>
      <c r="L183" s="48">
        <v>84272.1</v>
      </c>
      <c r="M183" s="47"/>
      <c r="N183" s="47">
        <f>15261-96137.9</f>
        <v>-80876.899999999994</v>
      </c>
      <c r="O183" s="47">
        <f t="shared" ref="O183" si="28">SUM(J183:N183)</f>
        <v>1069176.8333333335</v>
      </c>
      <c r="P183" s="47">
        <f t="shared" si="26"/>
        <v>5124480.0666666664</v>
      </c>
      <c r="Q183" s="51"/>
      <c r="R183" s="51"/>
    </row>
    <row r="184" spans="1:18" s="50" customFormat="1">
      <c r="A184" s="45" t="s">
        <v>63</v>
      </c>
      <c r="B184" s="46">
        <v>524394.80000000005</v>
      </c>
      <c r="C184" s="46">
        <v>2187680.2999999998</v>
      </c>
      <c r="D184" s="47">
        <f t="shared" si="27"/>
        <v>2712075.0999999996</v>
      </c>
      <c r="E184" s="46">
        <v>1122699.0999999999</v>
      </c>
      <c r="F184" s="46"/>
      <c r="G184" s="47">
        <f t="shared" si="19"/>
        <v>3834774.1999999993</v>
      </c>
      <c r="H184" s="46">
        <v>278710.39999999997</v>
      </c>
      <c r="I184" s="46">
        <f t="shared" si="24"/>
        <v>4113484.5999999992</v>
      </c>
      <c r="J184" s="46">
        <v>63262.399999999994</v>
      </c>
      <c r="K184" s="46">
        <v>1024613</v>
      </c>
      <c r="L184" s="48">
        <v>105928.30000000013</v>
      </c>
      <c r="M184" s="47"/>
      <c r="N184" s="47">
        <f>15241.6-139714.1</f>
        <v>-124472.5</v>
      </c>
      <c r="O184" s="47">
        <f>SUM(J184:N184)</f>
        <v>1069331.2</v>
      </c>
      <c r="P184" s="47">
        <f t="shared" si="26"/>
        <v>5182815.7999999989</v>
      </c>
      <c r="Q184" s="51"/>
      <c r="R184" s="51"/>
    </row>
    <row r="185" spans="1:18" s="50" customFormat="1">
      <c r="A185" s="45" t="s">
        <v>64</v>
      </c>
      <c r="B185" s="46">
        <v>519211.36666666658</v>
      </c>
      <c r="C185" s="46">
        <v>2254491.8666666662</v>
      </c>
      <c r="D185" s="47">
        <f t="shared" si="27"/>
        <v>2773703.2333333329</v>
      </c>
      <c r="E185" s="46">
        <v>1143106.333333333</v>
      </c>
      <c r="F185" s="46"/>
      <c r="G185" s="47">
        <f t="shared" si="19"/>
        <v>3916809.566666666</v>
      </c>
      <c r="H185" s="46">
        <v>289615.30000000005</v>
      </c>
      <c r="I185" s="46">
        <f t="shared" si="24"/>
        <v>4206424.8666666662</v>
      </c>
      <c r="J185" s="46">
        <v>73848.299999999988</v>
      </c>
      <c r="K185" s="46">
        <v>1024958.8333333335</v>
      </c>
      <c r="L185" s="48">
        <v>113342.89999999989</v>
      </c>
      <c r="M185" s="47"/>
      <c r="N185" s="47">
        <v>-146151.70000000016</v>
      </c>
      <c r="O185" s="47">
        <f t="shared" ref="O185:O186" si="29">SUM(J185:N185)</f>
        <v>1065998.3333333333</v>
      </c>
      <c r="P185" s="47">
        <f t="shared" si="26"/>
        <v>5272423.1999999993</v>
      </c>
      <c r="Q185" s="51"/>
      <c r="R185" s="51"/>
    </row>
    <row r="186" spans="1:18" s="50" customFormat="1">
      <c r="A186" s="45" t="s">
        <v>65</v>
      </c>
      <c r="B186" s="46">
        <v>522797.23333333334</v>
      </c>
      <c r="C186" s="46">
        <v>2297591.4333333336</v>
      </c>
      <c r="D186" s="47">
        <f t="shared" si="27"/>
        <v>2820388.666666667</v>
      </c>
      <c r="E186" s="46">
        <v>1181724.3666666667</v>
      </c>
      <c r="F186" s="46"/>
      <c r="G186" s="47">
        <f t="shared" si="19"/>
        <v>4002113.0333333337</v>
      </c>
      <c r="H186" s="46">
        <v>298352.60000000003</v>
      </c>
      <c r="I186" s="46">
        <f t="shared" si="24"/>
        <v>4300465.6333333338</v>
      </c>
      <c r="J186" s="46">
        <v>77245.700000000012</v>
      </c>
      <c r="K186" s="46">
        <v>977532.46666666656</v>
      </c>
      <c r="L186" s="48">
        <v>28186.799999999883</v>
      </c>
      <c r="M186" s="47"/>
      <c r="N186" s="47">
        <v>-109999.9999999999</v>
      </c>
      <c r="O186" s="47">
        <f t="shared" si="29"/>
        <v>972964.96666666644</v>
      </c>
      <c r="P186" s="47">
        <f t="shared" si="26"/>
        <v>5273430.6000000006</v>
      </c>
      <c r="Q186" s="51"/>
      <c r="R186" s="51"/>
    </row>
    <row r="187" spans="1:18" s="50" customFormat="1">
      <c r="A187" s="45" t="s">
        <v>66</v>
      </c>
      <c r="B187" s="46">
        <v>565046.5</v>
      </c>
      <c r="C187" s="46">
        <v>2411608.6</v>
      </c>
      <c r="D187" s="47">
        <f t="shared" si="27"/>
        <v>2976655.1</v>
      </c>
      <c r="E187" s="46">
        <v>1235637.5000000002</v>
      </c>
      <c r="F187" s="46"/>
      <c r="G187" s="47">
        <f t="shared" si="19"/>
        <v>4212292.6000000006</v>
      </c>
      <c r="H187" s="46">
        <v>300212.10000000009</v>
      </c>
      <c r="I187" s="46">
        <f>G187+H187</f>
        <v>4512504.7000000011</v>
      </c>
      <c r="J187" s="46">
        <v>86450.8</v>
      </c>
      <c r="K187" s="46">
        <v>1043229.7000000002</v>
      </c>
      <c r="L187" s="48">
        <v>-48915.199999999852</v>
      </c>
      <c r="M187" s="47"/>
      <c r="N187" s="47">
        <v>-210271.59999999998</v>
      </c>
      <c r="O187" s="47">
        <f>SUM(J187:N187)</f>
        <v>870493.7000000003</v>
      </c>
      <c r="P187" s="47">
        <f>I187+O187</f>
        <v>5382998.4000000013</v>
      </c>
      <c r="Q187" s="51"/>
      <c r="R187" s="51"/>
    </row>
    <row r="188" spans="1:18" s="50" customFormat="1">
      <c r="A188" s="45" t="s">
        <v>67</v>
      </c>
      <c r="B188" s="46">
        <v>533128.13333333342</v>
      </c>
      <c r="C188" s="46">
        <v>2450426.5999999996</v>
      </c>
      <c r="D188" s="47">
        <f t="shared" si="27"/>
        <v>2983554.7333333329</v>
      </c>
      <c r="E188" s="46">
        <v>1248933.9000000001</v>
      </c>
      <c r="F188" s="46"/>
      <c r="G188" s="47">
        <f t="shared" si="19"/>
        <v>4232488.6333333328</v>
      </c>
      <c r="H188" s="46">
        <v>308168.5</v>
      </c>
      <c r="I188" s="46">
        <f t="shared" ref="I188:I211" si="30">G188+H188</f>
        <v>4540657.1333333328</v>
      </c>
      <c r="J188" s="46">
        <v>87086</v>
      </c>
      <c r="K188" s="46">
        <v>1108029.3999999999</v>
      </c>
      <c r="L188" s="48">
        <v>-6602.3666666667123</v>
      </c>
      <c r="M188" s="47"/>
      <c r="N188" s="47">
        <v>-188646.26666666658</v>
      </c>
      <c r="O188" s="47">
        <f t="shared" ref="O188:O192" si="31">SUM(J188:N188)</f>
        <v>999866.7666666666</v>
      </c>
      <c r="P188" s="47">
        <f t="shared" ref="P188:P192" si="32">I188+O188</f>
        <v>5540523.8999999994</v>
      </c>
      <c r="Q188" s="51"/>
      <c r="R188" s="51"/>
    </row>
    <row r="189" spans="1:18" s="50" customFormat="1">
      <c r="A189" s="45" t="s">
        <v>68</v>
      </c>
      <c r="B189" s="46">
        <v>561514.7666666666</v>
      </c>
      <c r="C189" s="46">
        <v>2441642.4</v>
      </c>
      <c r="D189" s="47">
        <f t="shared" si="27"/>
        <v>3003157.1666666665</v>
      </c>
      <c r="E189" s="46">
        <v>1240688.6999999997</v>
      </c>
      <c r="F189" s="46"/>
      <c r="G189" s="47">
        <f t="shared" si="19"/>
        <v>4243845.8666666662</v>
      </c>
      <c r="H189" s="46">
        <v>288305.19999999995</v>
      </c>
      <c r="I189" s="46">
        <f t="shared" si="30"/>
        <v>4532151.0666666664</v>
      </c>
      <c r="J189" s="46">
        <v>84607.4</v>
      </c>
      <c r="K189" s="46">
        <v>1069150.2</v>
      </c>
      <c r="L189" s="48">
        <v>31349.766666666452</v>
      </c>
      <c r="M189" s="47"/>
      <c r="N189" s="47">
        <v>-127952.23333333334</v>
      </c>
      <c r="O189" s="47">
        <f t="shared" si="31"/>
        <v>1057155.1333333328</v>
      </c>
      <c r="P189" s="47">
        <f t="shared" si="32"/>
        <v>5589306.1999999993</v>
      </c>
      <c r="Q189" s="51"/>
      <c r="R189" s="51"/>
    </row>
    <row r="190" spans="1:18" s="50" customFormat="1">
      <c r="A190" s="45" t="s">
        <v>69</v>
      </c>
      <c r="B190" s="46">
        <v>577685.30000000005</v>
      </c>
      <c r="C190" s="46">
        <v>2312277.2999999993</v>
      </c>
      <c r="D190" s="47">
        <f t="shared" si="27"/>
        <v>2889962.5999999996</v>
      </c>
      <c r="E190" s="46">
        <v>1237861.6999999995</v>
      </c>
      <c r="F190" s="46"/>
      <c r="G190" s="47">
        <f t="shared" si="19"/>
        <v>4127824.2999999989</v>
      </c>
      <c r="H190" s="46">
        <v>358218.3</v>
      </c>
      <c r="I190" s="46">
        <f t="shared" si="30"/>
        <v>4486042.5999999987</v>
      </c>
      <c r="J190" s="46">
        <v>82625.5</v>
      </c>
      <c r="K190" s="46">
        <v>1029361</v>
      </c>
      <c r="L190" s="48">
        <v>38070.200000000114</v>
      </c>
      <c r="M190" s="47"/>
      <c r="N190" s="47">
        <v>-93397.800000000148</v>
      </c>
      <c r="O190" s="47">
        <f t="shared" si="31"/>
        <v>1056658.9000000001</v>
      </c>
      <c r="P190" s="47">
        <f t="shared" si="32"/>
        <v>5542701.4999999991</v>
      </c>
      <c r="Q190" s="51"/>
      <c r="R190" s="51"/>
    </row>
    <row r="191" spans="1:18" s="50" customFormat="1">
      <c r="A191" s="45" t="s">
        <v>70</v>
      </c>
      <c r="B191" s="46">
        <v>584962.7333333334</v>
      </c>
      <c r="C191" s="46">
        <v>2539467.5666666664</v>
      </c>
      <c r="D191" s="47">
        <f t="shared" si="27"/>
        <v>3124430.3</v>
      </c>
      <c r="E191" s="46">
        <v>1256288.7666666666</v>
      </c>
      <c r="F191" s="46"/>
      <c r="G191" s="47">
        <f t="shared" si="19"/>
        <v>4380719.0666666664</v>
      </c>
      <c r="H191" s="46">
        <v>295820.39999999997</v>
      </c>
      <c r="I191" s="46">
        <f t="shared" si="30"/>
        <v>4676539.4666666668</v>
      </c>
      <c r="J191" s="46">
        <v>84900.800000000003</v>
      </c>
      <c r="K191" s="46">
        <v>1038090.5666666667</v>
      </c>
      <c r="L191" s="48">
        <v>-22235.900000000038</v>
      </c>
      <c r="M191" s="47"/>
      <c r="N191" s="47">
        <v>-171244.96666666682</v>
      </c>
      <c r="O191" s="47">
        <f t="shared" si="31"/>
        <v>929510.49999999977</v>
      </c>
      <c r="P191" s="47">
        <f t="shared" si="32"/>
        <v>5606049.9666666668</v>
      </c>
      <c r="Q191" s="51"/>
      <c r="R191" s="51"/>
    </row>
    <row r="192" spans="1:18" s="50" customFormat="1">
      <c r="A192" s="45" t="s">
        <v>71</v>
      </c>
      <c r="B192" s="46">
        <v>585020.2666666666</v>
      </c>
      <c r="C192" s="46">
        <v>2532721.7333333329</v>
      </c>
      <c r="D192" s="47">
        <f t="shared" si="27"/>
        <v>3117741.9999999995</v>
      </c>
      <c r="E192" s="46">
        <v>1314113.2333333336</v>
      </c>
      <c r="F192" s="46"/>
      <c r="G192" s="47">
        <f t="shared" si="19"/>
        <v>4431855.2333333334</v>
      </c>
      <c r="H192" s="46">
        <v>393729.4</v>
      </c>
      <c r="I192" s="46">
        <f t="shared" si="30"/>
        <v>4825584.6333333338</v>
      </c>
      <c r="J192" s="46">
        <v>111398.09999999999</v>
      </c>
      <c r="K192" s="46">
        <v>726621.6333333333</v>
      </c>
      <c r="L192" s="48">
        <v>-107977.49999999997</v>
      </c>
      <c r="M192" s="47"/>
      <c r="N192" s="47">
        <v>-165166.23333333316</v>
      </c>
      <c r="O192" s="47">
        <f t="shared" si="31"/>
        <v>564876.00000000012</v>
      </c>
      <c r="P192" s="47">
        <f t="shared" si="32"/>
        <v>5390460.6333333338</v>
      </c>
      <c r="Q192" s="51"/>
      <c r="R192" s="51"/>
    </row>
    <row r="193" spans="1:18" s="50" customFormat="1">
      <c r="A193" s="45" t="s">
        <v>72</v>
      </c>
      <c r="B193" s="46">
        <v>472167.1</v>
      </c>
      <c r="C193" s="46">
        <v>2670780.8999999994</v>
      </c>
      <c r="D193" s="47">
        <f t="shared" si="27"/>
        <v>3142947.9999999995</v>
      </c>
      <c r="E193" s="46">
        <v>1326273.2000000002</v>
      </c>
      <c r="F193" s="46"/>
      <c r="G193" s="47">
        <f t="shared" si="19"/>
        <v>4469221.1999999993</v>
      </c>
      <c r="H193" s="46">
        <v>452245.5</v>
      </c>
      <c r="I193" s="46">
        <f t="shared" si="30"/>
        <v>4921466.6999999993</v>
      </c>
      <c r="J193" s="46">
        <v>112474.9</v>
      </c>
      <c r="K193" s="46">
        <v>600111.09999999986</v>
      </c>
      <c r="L193" s="48">
        <v>-29075.899999999849</v>
      </c>
      <c r="M193" s="47"/>
      <c r="N193" s="47">
        <v>-30851.900000000009</v>
      </c>
      <c r="O193" s="47">
        <f t="shared" ref="O193:O211" si="33">SUM(J193:N193)</f>
        <v>652658.20000000007</v>
      </c>
      <c r="P193" s="47">
        <f t="shared" ref="P193:P211" si="34">I193+O193</f>
        <v>5574124.8999999994</v>
      </c>
      <c r="Q193" s="51"/>
      <c r="R193" s="51"/>
    </row>
    <row r="194" spans="1:18" s="50" customFormat="1">
      <c r="A194" s="45" t="s">
        <v>73</v>
      </c>
      <c r="B194" s="46">
        <v>568802.56666666665</v>
      </c>
      <c r="C194" s="46">
        <v>2564967.1999999997</v>
      </c>
      <c r="D194" s="47">
        <f t="shared" si="27"/>
        <v>3133769.7666666666</v>
      </c>
      <c r="E194" s="46">
        <v>1331105.4666666666</v>
      </c>
      <c r="F194" s="46"/>
      <c r="G194" s="47">
        <f t="shared" si="19"/>
        <v>4464875.2333333334</v>
      </c>
      <c r="H194" s="46">
        <v>461202.19999999995</v>
      </c>
      <c r="I194" s="46">
        <f t="shared" si="30"/>
        <v>4926077.4333333336</v>
      </c>
      <c r="J194" s="46">
        <v>108347.4</v>
      </c>
      <c r="K194" s="46">
        <v>621825.29999999993</v>
      </c>
      <c r="L194" s="48">
        <v>-21571.066666667059</v>
      </c>
      <c r="M194" s="47"/>
      <c r="N194" s="47">
        <v>-93795.933333333407</v>
      </c>
      <c r="O194" s="47">
        <f t="shared" si="33"/>
        <v>614805.69999999949</v>
      </c>
      <c r="P194" s="47">
        <f t="shared" si="34"/>
        <v>5540883.1333333328</v>
      </c>
      <c r="Q194" s="51"/>
      <c r="R194" s="51"/>
    </row>
    <row r="195" spans="1:18" s="50" customFormat="1">
      <c r="A195" s="45" t="s">
        <v>74</v>
      </c>
      <c r="B195" s="46">
        <v>577201.53333333344</v>
      </c>
      <c r="C195" s="46">
        <v>2550532.8999999994</v>
      </c>
      <c r="D195" s="47">
        <f t="shared" si="27"/>
        <v>3127734.4333333327</v>
      </c>
      <c r="E195" s="46">
        <v>1303478.8333333333</v>
      </c>
      <c r="F195" s="46"/>
      <c r="G195" s="47">
        <f t="shared" si="19"/>
        <v>4431213.2666666657</v>
      </c>
      <c r="H195" s="46">
        <v>455381.20000000007</v>
      </c>
      <c r="I195" s="46">
        <f t="shared" si="30"/>
        <v>4886594.4666666659</v>
      </c>
      <c r="J195" s="46">
        <v>114661.9</v>
      </c>
      <c r="K195" s="46">
        <v>613741.5</v>
      </c>
      <c r="L195" s="48">
        <v>15593.166666666835</v>
      </c>
      <c r="M195" s="47"/>
      <c r="N195" s="47">
        <v>-99435.666666666817</v>
      </c>
      <c r="O195" s="47">
        <f t="shared" si="33"/>
        <v>644560.9</v>
      </c>
      <c r="P195" s="47">
        <f t="shared" si="34"/>
        <v>5531155.3666666662</v>
      </c>
      <c r="Q195" s="51"/>
      <c r="R195" s="51"/>
    </row>
    <row r="196" spans="1:18" s="50" customFormat="1">
      <c r="A196" s="45" t="s">
        <v>75</v>
      </c>
      <c r="B196" s="46">
        <v>562711.20000000007</v>
      </c>
      <c r="C196" s="46">
        <v>2536137.9</v>
      </c>
      <c r="D196" s="47">
        <f t="shared" si="27"/>
        <v>3098849.1</v>
      </c>
      <c r="E196" s="46">
        <v>1334757.0999999999</v>
      </c>
      <c r="F196" s="46"/>
      <c r="G196" s="47">
        <f t="shared" si="19"/>
        <v>4433606.2</v>
      </c>
      <c r="H196" s="46">
        <v>577988.6</v>
      </c>
      <c r="I196" s="46">
        <f t="shared" si="30"/>
        <v>5011594.8</v>
      </c>
      <c r="J196" s="46">
        <v>109347.5</v>
      </c>
      <c r="K196" s="46">
        <v>658318.80000000005</v>
      </c>
      <c r="L196" s="48">
        <v>60104.200000000157</v>
      </c>
      <c r="M196" s="47"/>
      <c r="N196" s="47">
        <v>35477.299999999916</v>
      </c>
      <c r="O196" s="47">
        <f t="shared" si="33"/>
        <v>863247.80000000016</v>
      </c>
      <c r="P196" s="47">
        <f t="shared" si="34"/>
        <v>5874842.5999999996</v>
      </c>
      <c r="Q196" s="51"/>
      <c r="R196" s="51"/>
    </row>
    <row r="197" spans="1:18" s="50" customFormat="1">
      <c r="A197" s="45" t="s">
        <v>76</v>
      </c>
      <c r="B197" s="46">
        <v>584596.56666666665</v>
      </c>
      <c r="C197" s="46">
        <v>2644489.6333333328</v>
      </c>
      <c r="D197" s="47">
        <f t="shared" si="27"/>
        <v>3229086.1999999993</v>
      </c>
      <c r="E197" s="46">
        <v>1369384.4666666668</v>
      </c>
      <c r="F197" s="46"/>
      <c r="G197" s="47">
        <f t="shared" si="19"/>
        <v>4598470.666666666</v>
      </c>
      <c r="H197" s="46">
        <v>571697.39999999991</v>
      </c>
      <c r="I197" s="46">
        <f t="shared" si="30"/>
        <v>5170168.0666666664</v>
      </c>
      <c r="J197" s="46">
        <v>102560.79999999999</v>
      </c>
      <c r="K197" s="46">
        <v>539632.20000000007</v>
      </c>
      <c r="L197" s="48">
        <v>70856.466666666558</v>
      </c>
      <c r="M197" s="47"/>
      <c r="N197" s="47">
        <v>83436.766666666546</v>
      </c>
      <c r="O197" s="47">
        <f t="shared" si="33"/>
        <v>796486.23333333316</v>
      </c>
      <c r="P197" s="47">
        <f t="shared" si="34"/>
        <v>5966654.2999999998</v>
      </c>
      <c r="Q197" s="51"/>
      <c r="R197" s="51"/>
    </row>
    <row r="198" spans="1:18" s="50" customFormat="1">
      <c r="A198" s="45" t="s">
        <v>77</v>
      </c>
      <c r="B198" s="46">
        <v>584927.83333333337</v>
      </c>
      <c r="C198" s="46">
        <v>2613264.8666666676</v>
      </c>
      <c r="D198" s="47">
        <f t="shared" si="27"/>
        <v>3198192.7000000011</v>
      </c>
      <c r="E198" s="46">
        <v>1396688.0333333334</v>
      </c>
      <c r="F198" s="46"/>
      <c r="G198" s="47">
        <f t="shared" si="19"/>
        <v>4594880.7333333343</v>
      </c>
      <c r="H198" s="46">
        <v>561366.19999999984</v>
      </c>
      <c r="I198" s="46">
        <f t="shared" si="30"/>
        <v>5156246.9333333345</v>
      </c>
      <c r="J198" s="46">
        <v>80535.599999999991</v>
      </c>
      <c r="K198" s="46">
        <v>735461.40000000014</v>
      </c>
      <c r="L198" s="48">
        <v>24086.933333333582</v>
      </c>
      <c r="M198" s="47"/>
      <c r="N198" s="47">
        <v>-43422.566666666615</v>
      </c>
      <c r="O198" s="47">
        <f t="shared" si="33"/>
        <v>796661.36666666705</v>
      </c>
      <c r="P198" s="47">
        <f t="shared" si="34"/>
        <v>5952908.3000000017</v>
      </c>
      <c r="Q198" s="51"/>
      <c r="R198" s="51"/>
    </row>
    <row r="199" spans="1:18" s="50" customFormat="1">
      <c r="A199" s="45" t="s">
        <v>78</v>
      </c>
      <c r="B199" s="46">
        <v>634816.70000000007</v>
      </c>
      <c r="C199" s="46">
        <v>2668450.9999999995</v>
      </c>
      <c r="D199" s="47">
        <f t="shared" si="27"/>
        <v>3303267.6999999997</v>
      </c>
      <c r="E199" s="46">
        <v>1403020.7999999998</v>
      </c>
      <c r="F199" s="46"/>
      <c r="G199" s="47">
        <f t="shared" si="19"/>
        <v>4706288.5</v>
      </c>
      <c r="H199" s="46">
        <v>592259</v>
      </c>
      <c r="I199" s="46">
        <f t="shared" si="30"/>
        <v>5298547.5</v>
      </c>
      <c r="J199" s="46">
        <v>72406.5</v>
      </c>
      <c r="K199" s="46">
        <v>878192.60000000009</v>
      </c>
      <c r="L199" s="48">
        <v>7639.0000000004075</v>
      </c>
      <c r="M199" s="47"/>
      <c r="N199" s="47">
        <v>14794.500000000118</v>
      </c>
      <c r="O199" s="47">
        <f t="shared" si="33"/>
        <v>973032.60000000068</v>
      </c>
      <c r="P199" s="47">
        <f t="shared" si="34"/>
        <v>6271580.1000000006</v>
      </c>
      <c r="Q199" s="51"/>
      <c r="R199" s="51"/>
    </row>
    <row r="200" spans="1:18" s="50" customFormat="1">
      <c r="A200" s="45" t="s">
        <v>79</v>
      </c>
      <c r="B200" s="46">
        <v>602670.76666666672</v>
      </c>
      <c r="C200" s="46">
        <v>2670439.0666666664</v>
      </c>
      <c r="D200" s="47">
        <f t="shared" si="27"/>
        <v>3273109.833333333</v>
      </c>
      <c r="E200" s="46">
        <v>1444803.3666666669</v>
      </c>
      <c r="F200" s="46"/>
      <c r="G200" s="47">
        <f t="shared" ref="G200:G211" si="35">D200+F200+E200</f>
        <v>4717913.2</v>
      </c>
      <c r="H200" s="46">
        <v>534204.69999999995</v>
      </c>
      <c r="I200" s="46">
        <f t="shared" si="30"/>
        <v>5252117.9000000004</v>
      </c>
      <c r="J200" s="46">
        <v>46423.3</v>
      </c>
      <c r="K200" s="46">
        <v>918589.83333333326</v>
      </c>
      <c r="L200" s="48">
        <v>-57369.266666666459</v>
      </c>
      <c r="M200" s="47"/>
      <c r="N200" s="47">
        <v>6990.4000000000415</v>
      </c>
      <c r="O200" s="47">
        <f t="shared" si="33"/>
        <v>914634.26666666684</v>
      </c>
      <c r="P200" s="47">
        <f t="shared" si="34"/>
        <v>6166752.166666667</v>
      </c>
      <c r="Q200" s="51"/>
      <c r="R200" s="51"/>
    </row>
    <row r="201" spans="1:18" s="50" customFormat="1">
      <c r="A201" s="45" t="s">
        <v>80</v>
      </c>
      <c r="B201" s="46">
        <v>611581.7333333334</v>
      </c>
      <c r="C201" s="46">
        <v>2673936.4333333327</v>
      </c>
      <c r="D201" s="47">
        <f t="shared" si="27"/>
        <v>3285518.166666666</v>
      </c>
      <c r="E201" s="46">
        <v>1444930.3333333337</v>
      </c>
      <c r="F201" s="46"/>
      <c r="G201" s="47">
        <f t="shared" si="35"/>
        <v>4730448.5</v>
      </c>
      <c r="H201" s="46">
        <v>539192.4</v>
      </c>
      <c r="I201" s="46">
        <f t="shared" si="30"/>
        <v>5269640.9000000004</v>
      </c>
      <c r="J201" s="46">
        <v>50553.200000000004</v>
      </c>
      <c r="K201" s="46">
        <v>915134.36666666681</v>
      </c>
      <c r="L201" s="48">
        <v>-29202.23333333325</v>
      </c>
      <c r="M201" s="47"/>
      <c r="N201" s="47">
        <v>-42740.100000000079</v>
      </c>
      <c r="O201" s="47">
        <f t="shared" si="33"/>
        <v>893745.2333333334</v>
      </c>
      <c r="P201" s="47">
        <f t="shared" si="34"/>
        <v>6163386.1333333338</v>
      </c>
      <c r="Q201" s="51"/>
      <c r="R201" s="51"/>
    </row>
    <row r="202" spans="1:18" s="50" customFormat="1">
      <c r="A202" s="45" t="s">
        <v>81</v>
      </c>
      <c r="B202" s="46">
        <v>594035.4</v>
      </c>
      <c r="C202" s="46">
        <v>2616199.9000000008</v>
      </c>
      <c r="D202" s="47">
        <f t="shared" si="27"/>
        <v>3210235.3000000007</v>
      </c>
      <c r="E202" s="46">
        <v>1446052.7</v>
      </c>
      <c r="F202" s="46"/>
      <c r="G202" s="47">
        <f t="shared" si="35"/>
        <v>4656288.0000000009</v>
      </c>
      <c r="H202" s="46">
        <v>602455.9</v>
      </c>
      <c r="I202" s="46">
        <f t="shared" si="30"/>
        <v>5258743.9000000013</v>
      </c>
      <c r="J202" s="46">
        <v>31890.100000000002</v>
      </c>
      <c r="K202" s="46">
        <v>918875.20000000019</v>
      </c>
      <c r="L202" s="48">
        <v>7890.3999999998141</v>
      </c>
      <c r="M202" s="47"/>
      <c r="N202" s="47">
        <v>57472.7</v>
      </c>
      <c r="O202" s="47">
        <f t="shared" si="33"/>
        <v>1016128.3999999999</v>
      </c>
      <c r="P202" s="47">
        <f t="shared" si="34"/>
        <v>6274872.3000000007</v>
      </c>
      <c r="Q202" s="51"/>
      <c r="R202" s="51"/>
    </row>
    <row r="203" spans="1:18" s="50" customFormat="1">
      <c r="A203" s="45" t="s">
        <v>82</v>
      </c>
      <c r="B203" s="46">
        <v>658317.4</v>
      </c>
      <c r="C203" s="46">
        <v>2686617.3666666667</v>
      </c>
      <c r="D203" s="47">
        <f t="shared" si="27"/>
        <v>3344934.7666666666</v>
      </c>
      <c r="E203" s="46">
        <v>1468298.8000000005</v>
      </c>
      <c r="F203" s="46"/>
      <c r="G203" s="47">
        <f t="shared" si="35"/>
        <v>4813233.5666666673</v>
      </c>
      <c r="H203" s="46">
        <v>586365.70000000007</v>
      </c>
      <c r="I203" s="46">
        <f t="shared" si="30"/>
        <v>5399599.2666666675</v>
      </c>
      <c r="J203" s="46">
        <v>31910.2</v>
      </c>
      <c r="K203" s="46">
        <v>870414.90000000014</v>
      </c>
      <c r="L203" s="48">
        <v>9419.6066666664556</v>
      </c>
      <c r="M203" s="47"/>
      <c r="N203" s="47">
        <v>25633.433333333294</v>
      </c>
      <c r="O203" s="47">
        <f t="shared" si="33"/>
        <v>937378.1399999999</v>
      </c>
      <c r="P203" s="47">
        <f t="shared" si="34"/>
        <v>6336977.4066666672</v>
      </c>
      <c r="Q203" s="51"/>
      <c r="R203" s="51"/>
    </row>
    <row r="204" spans="1:18" s="50" customFormat="1">
      <c r="A204" s="45" t="s">
        <v>83</v>
      </c>
      <c r="B204" s="46">
        <v>719276</v>
      </c>
      <c r="C204" s="46">
        <v>2752997.3333333326</v>
      </c>
      <c r="D204" s="47">
        <f t="shared" si="27"/>
        <v>3472273.3333333326</v>
      </c>
      <c r="E204" s="46">
        <v>1504536.4</v>
      </c>
      <c r="F204" s="46"/>
      <c r="G204" s="47">
        <f t="shared" si="35"/>
        <v>4976809.7333333325</v>
      </c>
      <c r="H204" s="46">
        <v>673516.69999999984</v>
      </c>
      <c r="I204" s="46">
        <f t="shared" si="30"/>
        <v>5650326.4333333327</v>
      </c>
      <c r="J204" s="46">
        <v>31825.599999999999</v>
      </c>
      <c r="K204" s="46">
        <v>877524.59999999986</v>
      </c>
      <c r="L204" s="48">
        <v>-100742.26666666672</v>
      </c>
      <c r="M204" s="47"/>
      <c r="N204" s="47">
        <v>71053.666666666657</v>
      </c>
      <c r="O204" s="47">
        <f t="shared" si="33"/>
        <v>879661.59999999974</v>
      </c>
      <c r="P204" s="47">
        <f t="shared" si="34"/>
        <v>6529988.0333333323</v>
      </c>
      <c r="Q204" s="51"/>
      <c r="R204" s="51"/>
    </row>
    <row r="205" spans="1:18" s="50" customFormat="1">
      <c r="A205" s="45" t="s">
        <v>84</v>
      </c>
      <c r="B205" s="46">
        <v>808279.70000000007</v>
      </c>
      <c r="C205" s="46">
        <v>2882701.8</v>
      </c>
      <c r="D205" s="47">
        <f t="shared" si="27"/>
        <v>3690981.5</v>
      </c>
      <c r="E205" s="46">
        <v>1500227.0000000005</v>
      </c>
      <c r="F205" s="46"/>
      <c r="G205" s="47">
        <f t="shared" si="35"/>
        <v>5191208.5</v>
      </c>
      <c r="H205" s="46">
        <v>540671.6</v>
      </c>
      <c r="I205" s="46">
        <f t="shared" si="30"/>
        <v>5731880.0999999996</v>
      </c>
      <c r="J205" s="46">
        <v>45845.4</v>
      </c>
      <c r="K205" s="46">
        <v>916088.7</v>
      </c>
      <c r="L205" s="48">
        <v>-173082.56999999995</v>
      </c>
      <c r="M205" s="47"/>
      <c r="N205" s="47">
        <v>62753.200000000106</v>
      </c>
      <c r="O205" s="47">
        <f t="shared" si="33"/>
        <v>851604.7300000001</v>
      </c>
      <c r="P205" s="47">
        <f t="shared" si="34"/>
        <v>6583484.8300000001</v>
      </c>
      <c r="Q205" s="51"/>
      <c r="R205" s="51"/>
    </row>
    <row r="206" spans="1:18" s="50" customFormat="1">
      <c r="A206" s="45" t="s">
        <v>85</v>
      </c>
      <c r="B206" s="46">
        <v>840648.7333333334</v>
      </c>
      <c r="C206" s="46">
        <v>3064920.4333333327</v>
      </c>
      <c r="D206" s="47">
        <f t="shared" si="27"/>
        <v>3905569.166666666</v>
      </c>
      <c r="E206" s="46">
        <v>1507221.6999999997</v>
      </c>
      <c r="F206" s="46"/>
      <c r="G206" s="47">
        <f t="shared" si="35"/>
        <v>5412790.8666666653</v>
      </c>
      <c r="H206" s="46">
        <v>544219.89999999991</v>
      </c>
      <c r="I206" s="46">
        <f t="shared" si="30"/>
        <v>5957010.7666666657</v>
      </c>
      <c r="J206" s="46">
        <v>31436.3</v>
      </c>
      <c r="K206" s="46">
        <v>921730.3666666667</v>
      </c>
      <c r="L206" s="48">
        <v>-135190.77999999994</v>
      </c>
      <c r="M206" s="47"/>
      <c r="N206" s="47">
        <v>128981.60000000003</v>
      </c>
      <c r="O206" s="47">
        <f t="shared" si="33"/>
        <v>946957.48666666681</v>
      </c>
      <c r="P206" s="47">
        <f t="shared" si="34"/>
        <v>6903968.253333332</v>
      </c>
      <c r="Q206" s="51"/>
      <c r="R206" s="51"/>
    </row>
    <row r="207" spans="1:18" s="50" customFormat="1">
      <c r="A207" s="45" t="s">
        <v>86</v>
      </c>
      <c r="B207" s="46">
        <v>901569.96666666679</v>
      </c>
      <c r="C207" s="46">
        <v>3085032.166666666</v>
      </c>
      <c r="D207" s="47">
        <f t="shared" si="27"/>
        <v>3986602.1333333328</v>
      </c>
      <c r="E207" s="46">
        <v>1507778.5000000002</v>
      </c>
      <c r="F207" s="46"/>
      <c r="G207" s="47">
        <f t="shared" si="35"/>
        <v>5494380.6333333328</v>
      </c>
      <c r="H207" s="46">
        <v>549661.79999999993</v>
      </c>
      <c r="I207" s="46">
        <f t="shared" si="30"/>
        <v>6044042.4333333327</v>
      </c>
      <c r="J207" s="46">
        <v>31475.200000000001</v>
      </c>
      <c r="K207" s="46">
        <v>975506.2333333334</v>
      </c>
      <c r="L207" s="48">
        <v>-112416.19999999987</v>
      </c>
      <c r="M207" s="47"/>
      <c r="N207" s="47">
        <v>118880.60000000027</v>
      </c>
      <c r="O207" s="47">
        <f t="shared" si="33"/>
        <v>1013445.8333333337</v>
      </c>
      <c r="P207" s="47">
        <f t="shared" si="34"/>
        <v>7057488.2666666666</v>
      </c>
      <c r="Q207" s="51"/>
      <c r="R207" s="51"/>
    </row>
    <row r="208" spans="1:18" s="50" customFormat="1">
      <c r="A208" s="45" t="s">
        <v>87</v>
      </c>
      <c r="B208" s="46">
        <v>923390.2</v>
      </c>
      <c r="C208" s="46">
        <v>3096146.4000000004</v>
      </c>
      <c r="D208" s="47">
        <f t="shared" si="27"/>
        <v>4019536.6000000006</v>
      </c>
      <c r="E208" s="46">
        <v>1560106.4000000004</v>
      </c>
      <c r="F208" s="46"/>
      <c r="G208" s="47">
        <f t="shared" si="35"/>
        <v>5579643.0000000009</v>
      </c>
      <c r="H208" s="46">
        <v>549514.70000000007</v>
      </c>
      <c r="I208" s="46">
        <f t="shared" si="30"/>
        <v>6129157.7000000011</v>
      </c>
      <c r="J208" s="46">
        <v>31325.1</v>
      </c>
      <c r="K208" s="46">
        <v>930592.29999999993</v>
      </c>
      <c r="L208" s="48">
        <v>-120211.99999999983</v>
      </c>
      <c r="M208" s="47"/>
      <c r="N208" s="47">
        <v>128881.69999999982</v>
      </c>
      <c r="O208" s="47">
        <f t="shared" si="33"/>
        <v>970587.1</v>
      </c>
      <c r="P208" s="47">
        <f t="shared" si="34"/>
        <v>7099744.8000000007</v>
      </c>
      <c r="Q208" s="51"/>
      <c r="R208" s="51"/>
    </row>
    <row r="209" spans="1:18" s="50" customFormat="1">
      <c r="A209" s="45" t="s">
        <v>88</v>
      </c>
      <c r="B209" s="46">
        <v>940932.66666666663</v>
      </c>
      <c r="C209" s="46">
        <v>3252702.7333333329</v>
      </c>
      <c r="D209" s="47">
        <f t="shared" si="27"/>
        <v>4193635.3999999994</v>
      </c>
      <c r="E209" s="46">
        <v>1555977.9000000004</v>
      </c>
      <c r="F209" s="46"/>
      <c r="G209" s="47">
        <f t="shared" si="35"/>
        <v>5749613.2999999998</v>
      </c>
      <c r="H209" s="46">
        <v>566612.5</v>
      </c>
      <c r="I209" s="46">
        <f t="shared" si="30"/>
        <v>6316225.7999999998</v>
      </c>
      <c r="J209" s="46">
        <v>26259.1</v>
      </c>
      <c r="K209" s="46">
        <v>994013.86666666681</v>
      </c>
      <c r="L209" s="48">
        <v>-124145.99999999988</v>
      </c>
      <c r="M209" s="47"/>
      <c r="N209" s="47">
        <v>123988.33333333352</v>
      </c>
      <c r="O209" s="47">
        <f t="shared" si="33"/>
        <v>1020115.3000000004</v>
      </c>
      <c r="P209" s="47">
        <f t="shared" si="34"/>
        <v>7336341.1000000006</v>
      </c>
      <c r="Q209" s="51"/>
      <c r="R209" s="51"/>
    </row>
    <row r="210" spans="1:18" s="50" customFormat="1">
      <c r="A210" s="45" t="s">
        <v>89</v>
      </c>
      <c r="B210" s="46">
        <v>973883.43333333323</v>
      </c>
      <c r="C210" s="46">
        <v>3325957.5666666655</v>
      </c>
      <c r="D210" s="47">
        <f t="shared" si="27"/>
        <v>4299840.9999999991</v>
      </c>
      <c r="E210" s="46">
        <v>1594555.7000000002</v>
      </c>
      <c r="F210" s="46"/>
      <c r="G210" s="47">
        <f t="shared" si="35"/>
        <v>5894396.6999999993</v>
      </c>
      <c r="H210" s="46">
        <v>601899.80000000005</v>
      </c>
      <c r="I210" s="46">
        <f t="shared" si="30"/>
        <v>6496296.4999999991</v>
      </c>
      <c r="J210" s="46">
        <v>26061.399999999998</v>
      </c>
      <c r="K210" s="46">
        <v>1136772.4333333333</v>
      </c>
      <c r="L210" s="48">
        <v>-2121.3000000000466</v>
      </c>
      <c r="M210" s="47"/>
      <c r="N210" s="47">
        <v>-19111.033333333507</v>
      </c>
      <c r="O210" s="47">
        <f t="shared" si="33"/>
        <v>1141601.4999999998</v>
      </c>
      <c r="P210" s="47">
        <f t="shared" si="34"/>
        <v>7637897.9999999991</v>
      </c>
      <c r="Q210" s="51"/>
      <c r="R210" s="51"/>
    </row>
    <row r="211" spans="1:18" s="50" customFormat="1">
      <c r="A211" s="45" t="s">
        <v>90</v>
      </c>
      <c r="B211" s="46">
        <v>1045417.9</v>
      </c>
      <c r="C211" s="46">
        <v>3419024.5999999992</v>
      </c>
      <c r="D211" s="47">
        <f t="shared" si="27"/>
        <v>4464442.4999999991</v>
      </c>
      <c r="E211" s="46">
        <v>1623035.3</v>
      </c>
      <c r="F211" s="46"/>
      <c r="G211" s="47">
        <f t="shared" si="35"/>
        <v>6087477.7999999989</v>
      </c>
      <c r="H211" s="46">
        <v>596084.29999999993</v>
      </c>
      <c r="I211" s="46">
        <f t="shared" si="30"/>
        <v>6683562.0999999987</v>
      </c>
      <c r="J211" s="46">
        <v>13661.300000000001</v>
      </c>
      <c r="K211" s="46">
        <v>1229985.6000000001</v>
      </c>
      <c r="L211" s="48">
        <v>-18679.300000000047</v>
      </c>
      <c r="M211" s="47"/>
      <c r="N211" s="47">
        <v>15581.900000000052</v>
      </c>
      <c r="O211" s="47">
        <f t="shared" si="33"/>
        <v>1240549.5000000002</v>
      </c>
      <c r="P211" s="47">
        <f t="shared" si="34"/>
        <v>7924111.5999999987</v>
      </c>
      <c r="Q211" s="51"/>
      <c r="R211" s="51"/>
    </row>
    <row r="212" spans="1:18" s="50" customFormat="1">
      <c r="A212" s="45" t="s">
        <v>91</v>
      </c>
      <c r="B212" s="46">
        <v>987872.1333333333</v>
      </c>
      <c r="C212" s="46">
        <v>3424945.3666666658</v>
      </c>
      <c r="D212" s="47">
        <v>4412817.4999999991</v>
      </c>
      <c r="E212" s="46">
        <v>1632838.5000000002</v>
      </c>
      <c r="F212" s="46">
        <v>0</v>
      </c>
      <c r="G212" s="47">
        <v>6045655.9999999991</v>
      </c>
      <c r="H212" s="46">
        <v>583284.70000000007</v>
      </c>
      <c r="I212" s="46">
        <v>6628940.6999999993</v>
      </c>
      <c r="J212" s="46">
        <v>80569.8</v>
      </c>
      <c r="K212" s="46">
        <v>1294218.4999999998</v>
      </c>
      <c r="L212" s="48">
        <v>5503.7333333333954</v>
      </c>
      <c r="M212" s="47"/>
      <c r="N212" s="47">
        <v>26631.29999999993</v>
      </c>
      <c r="O212" s="47">
        <v>1406923.333333333</v>
      </c>
      <c r="P212" s="47">
        <v>8035864.0333333323</v>
      </c>
      <c r="Q212" s="51"/>
      <c r="R212" s="51"/>
    </row>
    <row r="213" spans="1:18" s="50" customFormat="1">
      <c r="A213" s="45" t="s">
        <v>92</v>
      </c>
      <c r="B213" s="46">
        <v>1013990.3666666668</v>
      </c>
      <c r="C213" s="46">
        <v>3433699.833333333</v>
      </c>
      <c r="D213" s="47">
        <v>4447690.2</v>
      </c>
      <c r="E213" s="46">
        <v>1644883.6000000003</v>
      </c>
      <c r="F213" s="46">
        <v>1000</v>
      </c>
      <c r="G213" s="47">
        <v>6093573.8000000007</v>
      </c>
      <c r="H213" s="46">
        <v>612184.29999999993</v>
      </c>
      <c r="I213" s="46">
        <v>6705758.1000000006</v>
      </c>
      <c r="J213" s="46">
        <v>79629.200000000012</v>
      </c>
      <c r="K213" s="46">
        <v>1090043.7</v>
      </c>
      <c r="L213" s="48">
        <v>2074.5666666668258</v>
      </c>
      <c r="M213" s="47"/>
      <c r="N213" s="47">
        <v>10611.600000000151</v>
      </c>
      <c r="O213" s="47">
        <v>1182359.0666666669</v>
      </c>
      <c r="P213" s="47">
        <v>7888117.1666666679</v>
      </c>
      <c r="Q213" s="51"/>
      <c r="R213" s="51"/>
    </row>
    <row r="214" spans="1:18" s="50" customFormat="1">
      <c r="A214" s="45" t="s">
        <v>93</v>
      </c>
      <c r="B214" s="46">
        <v>1041607.3999999999</v>
      </c>
      <c r="C214" s="46">
        <v>3560229</v>
      </c>
      <c r="D214" s="47">
        <v>4601836.4000000004</v>
      </c>
      <c r="E214" s="46">
        <v>1656425.7000000002</v>
      </c>
      <c r="F214" s="46">
        <v>1000</v>
      </c>
      <c r="G214" s="47">
        <v>6259262.1000000006</v>
      </c>
      <c r="H214" s="46">
        <v>653185.99999999988</v>
      </c>
      <c r="I214" s="46">
        <v>6912448.1000000006</v>
      </c>
      <c r="J214" s="46">
        <v>78755.5</v>
      </c>
      <c r="K214" s="46">
        <v>1034130.0999999999</v>
      </c>
      <c r="L214" s="48">
        <v>11951.399999999936</v>
      </c>
      <c r="M214" s="47"/>
      <c r="N214" s="47">
        <v>4554.6999999999844</v>
      </c>
      <c r="O214" s="47">
        <v>1129391.6999999997</v>
      </c>
      <c r="P214" s="47">
        <v>8041839.8000000007</v>
      </c>
      <c r="Q214" s="51"/>
      <c r="R214" s="51"/>
    </row>
    <row r="215" spans="1:18" s="50" customFormat="1">
      <c r="A215" s="45" t="s">
        <v>98</v>
      </c>
      <c r="B215" s="46">
        <v>1048254.4666666666</v>
      </c>
      <c r="C215" s="46">
        <v>3506156.5</v>
      </c>
      <c r="D215" s="47">
        <v>4554410.9666666668</v>
      </c>
      <c r="E215" s="46">
        <v>1716189.466666667</v>
      </c>
      <c r="F215" s="46">
        <v>1000</v>
      </c>
      <c r="G215" s="47">
        <v>6271600.4333333336</v>
      </c>
      <c r="H215" s="46">
        <v>654327.90000000014</v>
      </c>
      <c r="I215" s="46">
        <v>6925928.333333334</v>
      </c>
      <c r="J215" s="46">
        <v>78707</v>
      </c>
      <c r="K215" s="46">
        <v>1066484.4000000001</v>
      </c>
      <c r="L215" s="48">
        <v>-3061.8000000001994</v>
      </c>
      <c r="M215" s="47"/>
      <c r="N215" s="47">
        <v>39812.833333333707</v>
      </c>
      <c r="O215" s="47">
        <v>1181942.4333333336</v>
      </c>
      <c r="P215" s="47">
        <v>8107870.7666666675</v>
      </c>
      <c r="Q215" s="51"/>
      <c r="R215" s="51"/>
    </row>
    <row r="216" spans="1:18" s="50" customFormat="1">
      <c r="A216" s="45" t="s">
        <v>99</v>
      </c>
      <c r="B216" s="46">
        <v>1106952.6333333333</v>
      </c>
      <c r="C216" s="46">
        <v>3689688.2</v>
      </c>
      <c r="D216" s="47">
        <v>4796640.833333334</v>
      </c>
      <c r="E216" s="46">
        <v>1720770.3333333333</v>
      </c>
      <c r="F216" s="46">
        <v>1000</v>
      </c>
      <c r="G216" s="47">
        <v>6518411.166666667</v>
      </c>
      <c r="H216" s="46">
        <v>592770.70000000007</v>
      </c>
      <c r="I216" s="46">
        <v>7111181.8666666672</v>
      </c>
      <c r="J216" s="46">
        <v>78665.899999999994</v>
      </c>
      <c r="K216" s="46">
        <v>1066751.7999999998</v>
      </c>
      <c r="L216" s="48">
        <v>77501.500000000116</v>
      </c>
      <c r="M216" s="47"/>
      <c r="N216" s="47">
        <v>-19265.733333333461</v>
      </c>
      <c r="O216" s="47">
        <v>1203653.4666666663</v>
      </c>
      <c r="P216" s="47">
        <v>8314835.333333334</v>
      </c>
      <c r="Q216" s="51"/>
      <c r="R216" s="51"/>
    </row>
    <row r="217" spans="1:18" s="50" customFormat="1">
      <c r="A217" s="45" t="s">
        <v>100</v>
      </c>
      <c r="B217" s="46">
        <v>1203885.7</v>
      </c>
      <c r="C217" s="46">
        <v>3698111.1</v>
      </c>
      <c r="D217" s="47">
        <v>4901996.8</v>
      </c>
      <c r="E217" s="46">
        <v>1745835.0999999996</v>
      </c>
      <c r="F217" s="46">
        <v>1000</v>
      </c>
      <c r="G217" s="47">
        <v>6648831.8999999994</v>
      </c>
      <c r="H217" s="46">
        <v>660664.79999999993</v>
      </c>
      <c r="I217" s="46">
        <v>7309496.6999999993</v>
      </c>
      <c r="J217" s="46">
        <v>78723.200000000012</v>
      </c>
      <c r="K217" s="46">
        <v>1113441.7000000002</v>
      </c>
      <c r="L217" s="48">
        <v>49305.899999999907</v>
      </c>
      <c r="M217" s="47"/>
      <c r="N217" s="47">
        <v>282122.40000000014</v>
      </c>
      <c r="O217" s="47">
        <v>1523593.2000000002</v>
      </c>
      <c r="P217" s="47">
        <v>8833089.8999999985</v>
      </c>
      <c r="Q217" s="51"/>
      <c r="R217" s="51"/>
    </row>
    <row r="218" spans="1:18" s="50" customFormat="1">
      <c r="A218" s="45" t="s">
        <v>101</v>
      </c>
      <c r="B218" s="46">
        <v>1214810.8333333333</v>
      </c>
      <c r="C218" s="46">
        <v>3823824.4333333317</v>
      </c>
      <c r="D218" s="47">
        <v>5038635.2666666647</v>
      </c>
      <c r="E218" s="46">
        <v>1773120.9333333333</v>
      </c>
      <c r="F218" s="46">
        <v>1000</v>
      </c>
      <c r="G218" s="47">
        <v>6812756.1999999983</v>
      </c>
      <c r="H218" s="46">
        <v>620422</v>
      </c>
      <c r="I218" s="46">
        <v>7433178.1999999983</v>
      </c>
      <c r="J218" s="46">
        <v>78839</v>
      </c>
      <c r="K218" s="46">
        <v>1160406.8666666667</v>
      </c>
      <c r="L218" s="48">
        <v>40126.966666666558</v>
      </c>
      <c r="M218" s="47"/>
      <c r="N218" s="47">
        <v>93860.199999999983</v>
      </c>
      <c r="O218" s="47">
        <v>1373233.0333333332</v>
      </c>
      <c r="P218" s="47">
        <v>8806411.2333333306</v>
      </c>
      <c r="Q218" s="51"/>
      <c r="R218" s="51"/>
    </row>
    <row r="219" spans="1:18" s="50" customFormat="1">
      <c r="A219" s="45" t="s">
        <v>102</v>
      </c>
      <c r="B219" s="46">
        <v>1199604.8666666667</v>
      </c>
      <c r="C219" s="46">
        <v>3855928.1666666656</v>
      </c>
      <c r="D219" s="47">
        <v>5055533.0333333323</v>
      </c>
      <c r="E219" s="46">
        <v>1713221.3666666667</v>
      </c>
      <c r="F219" s="46">
        <v>1000</v>
      </c>
      <c r="G219" s="47">
        <v>6769754.3999999985</v>
      </c>
      <c r="H219" s="46">
        <v>651962.60000000009</v>
      </c>
      <c r="I219" s="46">
        <v>7421716.9999999981</v>
      </c>
      <c r="J219" s="46">
        <v>78959.100000000006</v>
      </c>
      <c r="K219" s="46">
        <v>1204515.8333333335</v>
      </c>
      <c r="L219" s="48">
        <v>67388.73333333325</v>
      </c>
      <c r="M219" s="47"/>
      <c r="N219" s="47">
        <v>48326.999999999738</v>
      </c>
      <c r="O219" s="47">
        <v>1399190.6666666665</v>
      </c>
      <c r="P219" s="47">
        <v>8820907.6666666642</v>
      </c>
      <c r="Q219" s="51"/>
      <c r="R219" s="51"/>
    </row>
    <row r="220" spans="1:18" s="50" customFormat="1">
      <c r="A220" s="45" t="s">
        <v>103</v>
      </c>
      <c r="B220" s="46">
        <v>1175164.5999999999</v>
      </c>
      <c r="C220" s="46">
        <v>3891300.9</v>
      </c>
      <c r="D220" s="47">
        <v>5066465.5</v>
      </c>
      <c r="E220" s="46">
        <v>1806296.2000000002</v>
      </c>
      <c r="F220" s="46">
        <v>1000</v>
      </c>
      <c r="G220" s="47">
        <v>6873761.7000000002</v>
      </c>
      <c r="H220" s="46">
        <v>657028.5</v>
      </c>
      <c r="I220" s="46">
        <v>7530790.2000000002</v>
      </c>
      <c r="J220" s="46">
        <v>79090.2</v>
      </c>
      <c r="K220" s="46">
        <v>1223387.8</v>
      </c>
      <c r="L220" s="48">
        <v>52551.53700000004</v>
      </c>
      <c r="M220" s="47"/>
      <c r="N220" s="47">
        <v>173740.7630000005</v>
      </c>
      <c r="O220" s="47">
        <v>1528770.3000000005</v>
      </c>
      <c r="P220" s="47">
        <v>9059560.5</v>
      </c>
      <c r="Q220" s="51"/>
      <c r="R220" s="51"/>
    </row>
    <row r="221" spans="1:18" s="50" customFormat="1">
      <c r="A221" s="45" t="s">
        <v>104</v>
      </c>
      <c r="B221" s="46">
        <v>1184682.8333333333</v>
      </c>
      <c r="C221" s="46">
        <v>3981676.9</v>
      </c>
      <c r="D221" s="47">
        <v>5166359.7333333334</v>
      </c>
      <c r="E221" s="46">
        <v>1806275.1666666672</v>
      </c>
      <c r="F221" s="46">
        <v>1000</v>
      </c>
      <c r="G221" s="47">
        <v>6973634.9000000004</v>
      </c>
      <c r="H221" s="46">
        <v>673054.60000000009</v>
      </c>
      <c r="I221" s="46">
        <v>7646689.5</v>
      </c>
      <c r="J221" s="46">
        <v>79199.200000000012</v>
      </c>
      <c r="K221" s="46">
        <v>1287314.5333333337</v>
      </c>
      <c r="L221" s="48">
        <v>114213.16933333353</v>
      </c>
      <c r="M221" s="47"/>
      <c r="N221" s="47">
        <v>133573.33066666653</v>
      </c>
      <c r="O221" s="47">
        <v>1614300.2333333339</v>
      </c>
      <c r="P221" s="47">
        <v>9260989.7333333343</v>
      </c>
      <c r="Q221" s="51"/>
      <c r="R221" s="51"/>
    </row>
    <row r="222" spans="1:18" s="50" customFormat="1">
      <c r="A222" s="45" t="s">
        <v>105</v>
      </c>
      <c r="B222" s="46">
        <v>1213342.0666666664</v>
      </c>
      <c r="C222" s="46">
        <v>4015985.3</v>
      </c>
      <c r="D222" s="47">
        <v>5229327.3666666662</v>
      </c>
      <c r="E222" s="46">
        <v>1817279.7333333329</v>
      </c>
      <c r="F222" s="46">
        <v>1000</v>
      </c>
      <c r="G222" s="47">
        <v>7047607.0999999996</v>
      </c>
      <c r="H222" s="46">
        <v>686354.3</v>
      </c>
      <c r="I222" s="46">
        <v>7733961.3999999994</v>
      </c>
      <c r="J222" s="46">
        <v>79313</v>
      </c>
      <c r="K222" s="46">
        <v>1294967.0666666669</v>
      </c>
      <c r="L222" s="48">
        <v>57536.162666666612</v>
      </c>
      <c r="M222" s="47"/>
      <c r="N222" s="47">
        <v>140379.73733333315</v>
      </c>
      <c r="O222" s="47">
        <v>1572195.9666666666</v>
      </c>
      <c r="P222" s="47">
        <v>9306157.3666666653</v>
      </c>
      <c r="Q222" s="51"/>
      <c r="R222" s="51"/>
    </row>
    <row r="223" spans="1:18" s="50" customFormat="1">
      <c r="A223" s="45" t="s">
        <v>108</v>
      </c>
      <c r="B223" s="46">
        <v>1251766.0999999999</v>
      </c>
      <c r="C223" s="46">
        <v>4158565.7</v>
      </c>
      <c r="D223" s="47">
        <v>5410331.7999999998</v>
      </c>
      <c r="E223" s="46">
        <v>1857136.0999999996</v>
      </c>
      <c r="F223" s="46">
        <v>1000</v>
      </c>
      <c r="G223" s="47">
        <v>7268467.8999999994</v>
      </c>
      <c r="H223" s="46">
        <v>738639.6</v>
      </c>
      <c r="I223" s="46">
        <v>8007107.4999999991</v>
      </c>
      <c r="J223" s="46">
        <v>79447.8</v>
      </c>
      <c r="K223" s="46">
        <v>1328849.0000000002</v>
      </c>
      <c r="L223" s="48">
        <v>9206.9999999996617</v>
      </c>
      <c r="M223" s="47"/>
      <c r="N223" s="47">
        <v>87645.399999999732</v>
      </c>
      <c r="O223" s="47">
        <v>1505149.1999999997</v>
      </c>
      <c r="P223" s="47">
        <v>9512256.6999999993</v>
      </c>
      <c r="Q223" s="51"/>
      <c r="R223" s="51"/>
    </row>
    <row r="224" spans="1:18" s="50" customFormat="1">
      <c r="A224" s="45" t="s">
        <v>109</v>
      </c>
      <c r="B224" s="46">
        <v>1160444.5999999999</v>
      </c>
      <c r="C224" s="46">
        <v>3974002.2</v>
      </c>
      <c r="D224" s="47">
        <v>5134446.8</v>
      </c>
      <c r="E224" s="46">
        <v>1804968.6000000003</v>
      </c>
      <c r="F224" s="46">
        <v>0</v>
      </c>
      <c r="G224" s="47">
        <v>6939415.4000000004</v>
      </c>
      <c r="H224" s="46">
        <v>708153</v>
      </c>
      <c r="I224" s="46">
        <v>7647568.4000000004</v>
      </c>
      <c r="J224" s="46">
        <v>115271.5</v>
      </c>
      <c r="K224" s="46">
        <v>1343580.2000000002</v>
      </c>
      <c r="L224" s="48">
        <v>80951.100000000137</v>
      </c>
      <c r="M224" s="47"/>
      <c r="N224" s="47">
        <v>188633.09999999974</v>
      </c>
      <c r="O224" s="47">
        <v>1728435.9</v>
      </c>
      <c r="P224" s="47">
        <v>9376004.3000000007</v>
      </c>
      <c r="Q224" s="51"/>
      <c r="R224" s="51"/>
    </row>
    <row r="225" spans="1:16" s="51" customFormat="1">
      <c r="A225" s="54" t="s">
        <v>46</v>
      </c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6"/>
    </row>
    <row r="226" spans="1:16" s="50" customFormat="1">
      <c r="A226" s="57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9"/>
    </row>
  </sheetData>
  <mergeCells count="16">
    <mergeCell ref="A225:P226"/>
    <mergeCell ref="A4:A7"/>
    <mergeCell ref="B4:I4"/>
    <mergeCell ref="J4:O4"/>
    <mergeCell ref="B5:G5"/>
    <mergeCell ref="H5:H7"/>
    <mergeCell ref="I5:I7"/>
    <mergeCell ref="O5:O7"/>
    <mergeCell ref="B6:D6"/>
    <mergeCell ref="P4:P7"/>
    <mergeCell ref="J5:J7"/>
    <mergeCell ref="K5:K7"/>
    <mergeCell ref="L5:L7"/>
    <mergeCell ref="M5:M7"/>
    <mergeCell ref="N5:N7"/>
    <mergeCell ref="E6:G6"/>
  </mergeCells>
  <hyperlinks>
    <hyperlink ref="A1" location="'Table de Matière'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81"/>
  <sheetViews>
    <sheetView workbookViewId="0">
      <pane xSplit="1" ySplit="7" topLeftCell="I65" activePane="bottomRight" state="frozen"/>
      <selection pane="topRight" activeCell="B1" sqref="B1"/>
      <selection pane="bottomLeft" activeCell="A8" sqref="A8"/>
      <selection pane="bottomRight" activeCell="Q83" sqref="Q83"/>
    </sheetView>
  </sheetViews>
  <sheetFormatPr baseColWidth="10" defaultColWidth="11.5546875" defaultRowHeight="15.75"/>
  <cols>
    <col min="1" max="1" width="24.109375" customWidth="1"/>
    <col min="2" max="2" width="15.5546875" bestFit="1" customWidth="1"/>
    <col min="3" max="3" width="14.33203125" customWidth="1"/>
    <col min="4" max="4" width="12.44140625" customWidth="1"/>
    <col min="5" max="6" width="16.21875" customWidth="1"/>
    <col min="7" max="7" width="11.5546875" customWidth="1"/>
    <col min="11" max="11" width="14.5546875" bestFit="1" customWidth="1"/>
    <col min="12" max="12" width="13.6640625" customWidth="1"/>
    <col min="14" max="14" width="30.5546875" customWidth="1"/>
    <col min="15" max="15" width="29.109375" customWidth="1"/>
    <col min="16" max="16" width="25.109375" customWidth="1"/>
    <col min="17" max="17" width="27.44140625" customWidth="1"/>
    <col min="18" max="18" width="13.5546875" customWidth="1"/>
  </cols>
  <sheetData>
    <row r="1" spans="1:26" ht="18.75">
      <c r="A1" s="14" t="s">
        <v>10</v>
      </c>
      <c r="B1" s="1"/>
      <c r="C1" s="2"/>
      <c r="D1" s="2"/>
      <c r="E1" s="2"/>
      <c r="F1" s="2"/>
      <c r="G1" s="3" t="s">
        <v>0</v>
      </c>
      <c r="H1" s="2"/>
      <c r="I1" s="4"/>
      <c r="J1" s="2"/>
      <c r="K1" s="2"/>
      <c r="L1" s="2"/>
      <c r="M1" s="2"/>
      <c r="N1" s="2"/>
      <c r="O1" s="2"/>
      <c r="P1" s="2" t="s">
        <v>53</v>
      </c>
      <c r="Q1" s="2"/>
      <c r="R1" s="2"/>
      <c r="S1" s="19"/>
    </row>
    <row r="2" spans="1:26" s="31" customFormat="1" ht="18.75">
      <c r="A2" s="26"/>
      <c r="B2" s="27" t="s">
        <v>38</v>
      </c>
      <c r="C2" s="28"/>
      <c r="D2" s="28"/>
      <c r="E2" s="28"/>
      <c r="F2" s="28"/>
      <c r="G2" s="28"/>
      <c r="H2" s="27" t="s">
        <v>39</v>
      </c>
      <c r="I2" s="28"/>
      <c r="J2" s="28"/>
      <c r="K2" s="28"/>
      <c r="L2" s="28"/>
      <c r="M2" s="28"/>
      <c r="N2" s="29"/>
      <c r="O2" s="28"/>
      <c r="P2" s="30"/>
    </row>
    <row r="3" spans="1:26" s="31" customFormat="1" ht="18.7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3"/>
      <c r="P3" s="35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s="37" customFormat="1" ht="19.5">
      <c r="A4" s="60" t="s">
        <v>40</v>
      </c>
      <c r="B4" s="63" t="s">
        <v>41</v>
      </c>
      <c r="C4" s="63"/>
      <c r="D4" s="63"/>
      <c r="E4" s="63"/>
      <c r="F4" s="63"/>
      <c r="G4" s="63"/>
      <c r="H4" s="63"/>
      <c r="I4" s="63"/>
      <c r="J4" s="63" t="s">
        <v>37</v>
      </c>
      <c r="K4" s="63"/>
      <c r="L4" s="63"/>
      <c r="M4" s="63"/>
      <c r="N4" s="63"/>
      <c r="O4" s="63"/>
      <c r="P4" s="66" t="s">
        <v>44</v>
      </c>
    </row>
    <row r="5" spans="1:26" s="37" customFormat="1" ht="15.75" customHeight="1">
      <c r="A5" s="61"/>
      <c r="B5" s="63" t="s">
        <v>30</v>
      </c>
      <c r="C5" s="63"/>
      <c r="D5" s="63"/>
      <c r="E5" s="63"/>
      <c r="F5" s="63"/>
      <c r="G5" s="63"/>
      <c r="H5" s="64" t="s">
        <v>31</v>
      </c>
      <c r="I5" s="65" t="s">
        <v>2</v>
      </c>
      <c r="J5" s="69" t="s">
        <v>42</v>
      </c>
      <c r="K5" s="69" t="s">
        <v>33</v>
      </c>
      <c r="L5" s="69" t="s">
        <v>34</v>
      </c>
      <c r="M5" s="69" t="s">
        <v>43</v>
      </c>
      <c r="N5" s="66" t="s">
        <v>36</v>
      </c>
      <c r="O5" s="66" t="s">
        <v>2</v>
      </c>
      <c r="P5" s="67"/>
    </row>
    <row r="6" spans="1:26" s="37" customFormat="1" ht="15.75" customHeight="1">
      <c r="A6" s="61"/>
      <c r="B6" s="63" t="s">
        <v>28</v>
      </c>
      <c r="C6" s="63"/>
      <c r="D6" s="63"/>
      <c r="E6" s="72" t="s">
        <v>96</v>
      </c>
      <c r="F6" s="73"/>
      <c r="G6" s="74"/>
      <c r="H6" s="64"/>
      <c r="I6" s="65"/>
      <c r="J6" s="70"/>
      <c r="K6" s="70"/>
      <c r="L6" s="70"/>
      <c r="M6" s="70"/>
      <c r="N6" s="67"/>
      <c r="O6" s="67"/>
      <c r="P6" s="67"/>
      <c r="Q6" s="38"/>
      <c r="R6" s="38"/>
      <c r="S6" s="38"/>
      <c r="T6" s="38"/>
    </row>
    <row r="7" spans="1:26" s="37" customFormat="1" ht="56.25">
      <c r="A7" s="62"/>
      <c r="B7" s="41" t="s">
        <v>27</v>
      </c>
      <c r="C7" s="42" t="s">
        <v>45</v>
      </c>
      <c r="D7" s="42" t="s">
        <v>2</v>
      </c>
      <c r="E7" s="41" t="s">
        <v>29</v>
      </c>
      <c r="F7" s="41" t="s">
        <v>97</v>
      </c>
      <c r="G7" s="42" t="s">
        <v>2</v>
      </c>
      <c r="H7" s="64"/>
      <c r="I7" s="65" t="s">
        <v>2</v>
      </c>
      <c r="J7" s="71"/>
      <c r="K7" s="71"/>
      <c r="L7" s="71"/>
      <c r="M7" s="71"/>
      <c r="N7" s="68"/>
      <c r="O7" s="68"/>
      <c r="P7" s="68"/>
      <c r="Q7" s="38"/>
      <c r="R7" s="38"/>
      <c r="S7" s="38"/>
      <c r="T7" s="38"/>
    </row>
    <row r="8" spans="1:26" s="50" customFormat="1">
      <c r="A8" s="45">
        <v>39508</v>
      </c>
      <c r="B8" s="46">
        <v>80644.800000000003</v>
      </c>
      <c r="C8" s="46">
        <v>168932.30000000002</v>
      </c>
      <c r="D8" s="47">
        <f t="shared" ref="D8:D18" si="0">SUM(B8:C8)</f>
        <v>249577.10000000003</v>
      </c>
      <c r="E8" s="46">
        <v>89083.5</v>
      </c>
      <c r="F8" s="46"/>
      <c r="G8" s="47">
        <f t="shared" ref="G8:G71" si="1">D8+F8+E8</f>
        <v>338660.60000000003</v>
      </c>
      <c r="H8" s="46">
        <v>59602.599999999991</v>
      </c>
      <c r="I8" s="46">
        <f t="shared" ref="I8:I36" si="2">G8+H8</f>
        <v>398263.2</v>
      </c>
      <c r="J8" s="46">
        <v>2145.1999999999998</v>
      </c>
      <c r="K8" s="46">
        <v>77281.8</v>
      </c>
      <c r="L8" s="48">
        <v>413.40000000000146</v>
      </c>
      <c r="M8" s="47" t="s">
        <v>1</v>
      </c>
      <c r="N8" s="49">
        <v>34660.9</v>
      </c>
      <c r="O8" s="47">
        <f t="shared" ref="O8:O36" si="3">SUM(J8:N8)</f>
        <v>114501.29999999999</v>
      </c>
      <c r="P8" s="47">
        <f t="shared" ref="P8:P36" si="4">I8+O8</f>
        <v>512764.5</v>
      </c>
    </row>
    <row r="9" spans="1:26" s="50" customFormat="1">
      <c r="A9" s="45">
        <v>39600</v>
      </c>
      <c r="B9" s="46">
        <v>99272.299999999988</v>
      </c>
      <c r="C9" s="46">
        <v>167031.90000000005</v>
      </c>
      <c r="D9" s="47">
        <f t="shared" si="0"/>
        <v>266304.20000000007</v>
      </c>
      <c r="E9" s="46">
        <v>86848.6</v>
      </c>
      <c r="F9" s="46"/>
      <c r="G9" s="47">
        <f t="shared" si="1"/>
        <v>353152.80000000005</v>
      </c>
      <c r="H9" s="46">
        <v>53497.899999999987</v>
      </c>
      <c r="I9" s="46">
        <f t="shared" si="2"/>
        <v>406650.7</v>
      </c>
      <c r="J9" s="46">
        <v>2889.3</v>
      </c>
      <c r="K9" s="46">
        <v>83148.5</v>
      </c>
      <c r="L9" s="48">
        <v>-1032.5000000000023</v>
      </c>
      <c r="M9" s="47" t="s">
        <v>1</v>
      </c>
      <c r="N9" s="49">
        <v>40089.300000000003</v>
      </c>
      <c r="O9" s="47">
        <f t="shared" si="3"/>
        <v>125094.6</v>
      </c>
      <c r="P9" s="47">
        <f t="shared" si="4"/>
        <v>531745.30000000005</v>
      </c>
    </row>
    <row r="10" spans="1:26" s="50" customFormat="1">
      <c r="A10" s="45">
        <v>39692</v>
      </c>
      <c r="B10" s="46">
        <v>110356.3</v>
      </c>
      <c r="C10" s="46">
        <v>184837.59999999998</v>
      </c>
      <c r="D10" s="47">
        <f t="shared" si="0"/>
        <v>295193.89999999997</v>
      </c>
      <c r="E10" s="46">
        <v>94519.900000000009</v>
      </c>
      <c r="F10" s="46"/>
      <c r="G10" s="47">
        <f t="shared" si="1"/>
        <v>389713.8</v>
      </c>
      <c r="H10" s="46">
        <v>63322.599999999984</v>
      </c>
      <c r="I10" s="46">
        <f t="shared" si="2"/>
        <v>453036.39999999997</v>
      </c>
      <c r="J10" s="46">
        <v>3473.3</v>
      </c>
      <c r="K10" s="46">
        <v>88403</v>
      </c>
      <c r="L10" s="48">
        <v>-626.20000000000437</v>
      </c>
      <c r="M10" s="47" t="s">
        <v>1</v>
      </c>
      <c r="N10" s="49">
        <v>33909.800000000003</v>
      </c>
      <c r="O10" s="47">
        <f t="shared" si="3"/>
        <v>125159.90000000001</v>
      </c>
      <c r="P10" s="47">
        <f t="shared" si="4"/>
        <v>578196.29999999993</v>
      </c>
    </row>
    <row r="11" spans="1:26" s="50" customFormat="1">
      <c r="A11" s="45">
        <v>39783</v>
      </c>
      <c r="B11" s="46">
        <v>112623.7</v>
      </c>
      <c r="C11" s="46">
        <v>207061.90000000005</v>
      </c>
      <c r="D11" s="47">
        <f t="shared" si="0"/>
        <v>319685.60000000003</v>
      </c>
      <c r="E11" s="46">
        <v>99838.999999999985</v>
      </c>
      <c r="F11" s="46"/>
      <c r="G11" s="47">
        <f t="shared" si="1"/>
        <v>419524.60000000003</v>
      </c>
      <c r="H11" s="46">
        <v>63073.699999999953</v>
      </c>
      <c r="I11" s="46">
        <f t="shared" si="2"/>
        <v>482598.3</v>
      </c>
      <c r="J11" s="46">
        <v>5225.7</v>
      </c>
      <c r="K11" s="46">
        <v>96829.8</v>
      </c>
      <c r="L11" s="48">
        <v>-1373.0999999999985</v>
      </c>
      <c r="M11" s="47" t="s">
        <v>1</v>
      </c>
      <c r="N11" s="49">
        <v>56705.1</v>
      </c>
      <c r="O11" s="47">
        <f t="shared" si="3"/>
        <v>157387.5</v>
      </c>
      <c r="P11" s="47">
        <f t="shared" si="4"/>
        <v>639985.80000000005</v>
      </c>
    </row>
    <row r="12" spans="1:26" s="50" customFormat="1">
      <c r="A12" s="45">
        <v>39873</v>
      </c>
      <c r="B12" s="46">
        <v>99941.4</v>
      </c>
      <c r="C12" s="46">
        <v>203598.3</v>
      </c>
      <c r="D12" s="47">
        <f t="shared" si="0"/>
        <v>303539.69999999995</v>
      </c>
      <c r="E12" s="46">
        <v>99993.599999999991</v>
      </c>
      <c r="F12" s="46"/>
      <c r="G12" s="47">
        <f t="shared" si="1"/>
        <v>403533.29999999993</v>
      </c>
      <c r="H12" s="46">
        <v>67860.600000000006</v>
      </c>
      <c r="I12" s="46">
        <f t="shared" si="2"/>
        <v>471393.89999999991</v>
      </c>
      <c r="J12" s="46">
        <v>5647.2</v>
      </c>
      <c r="K12" s="46">
        <v>98172.4</v>
      </c>
      <c r="L12" s="48">
        <v>2100.699999999998</v>
      </c>
      <c r="M12" s="47" t="s">
        <v>1</v>
      </c>
      <c r="N12" s="49">
        <v>24843.9</v>
      </c>
      <c r="O12" s="47">
        <f t="shared" si="3"/>
        <v>130764.19999999998</v>
      </c>
      <c r="P12" s="47">
        <f t="shared" si="4"/>
        <v>602158.09999999986</v>
      </c>
    </row>
    <row r="13" spans="1:26" s="50" customFormat="1">
      <c r="A13" s="45">
        <v>39965</v>
      </c>
      <c r="B13" s="46">
        <v>108019.4</v>
      </c>
      <c r="C13" s="46">
        <v>202721.79999999996</v>
      </c>
      <c r="D13" s="47">
        <f t="shared" si="0"/>
        <v>310741.19999999995</v>
      </c>
      <c r="E13" s="46">
        <v>106915.59999999998</v>
      </c>
      <c r="F13" s="46"/>
      <c r="G13" s="47">
        <f t="shared" si="1"/>
        <v>417656.79999999993</v>
      </c>
      <c r="H13" s="46">
        <v>69104.300000000017</v>
      </c>
      <c r="I13" s="46">
        <f t="shared" si="2"/>
        <v>486761.1</v>
      </c>
      <c r="J13" s="46">
        <v>3207.8999999999996</v>
      </c>
      <c r="K13" s="46">
        <v>109595.5</v>
      </c>
      <c r="L13" s="48">
        <v>2077.9000000000015</v>
      </c>
      <c r="M13" s="47" t="s">
        <v>1</v>
      </c>
      <c r="N13" s="49">
        <v>56552.3</v>
      </c>
      <c r="O13" s="47">
        <f t="shared" si="3"/>
        <v>171433.59999999998</v>
      </c>
      <c r="P13" s="47">
        <f t="shared" si="4"/>
        <v>658194.69999999995</v>
      </c>
    </row>
    <row r="14" spans="1:26" s="50" customFormat="1">
      <c r="A14" s="45">
        <v>40057</v>
      </c>
      <c r="B14" s="46">
        <v>104480.8</v>
      </c>
      <c r="C14" s="46">
        <v>228836.60000000006</v>
      </c>
      <c r="D14" s="47">
        <f t="shared" si="0"/>
        <v>333317.40000000008</v>
      </c>
      <c r="E14" s="46">
        <v>101524.9</v>
      </c>
      <c r="F14" s="46"/>
      <c r="G14" s="47">
        <f t="shared" si="1"/>
        <v>434842.30000000005</v>
      </c>
      <c r="H14" s="46">
        <v>71084.000000000015</v>
      </c>
      <c r="I14" s="46">
        <f t="shared" si="2"/>
        <v>505926.30000000005</v>
      </c>
      <c r="J14" s="46">
        <v>2277.6999999999998</v>
      </c>
      <c r="K14" s="46">
        <v>118465.1</v>
      </c>
      <c r="L14" s="48">
        <v>841.50000000000182</v>
      </c>
      <c r="M14" s="47" t="s">
        <v>1</v>
      </c>
      <c r="N14" s="49">
        <v>50438.6</v>
      </c>
      <c r="O14" s="47">
        <f t="shared" si="3"/>
        <v>172022.9</v>
      </c>
      <c r="P14" s="47">
        <f t="shared" si="4"/>
        <v>677949.20000000007</v>
      </c>
    </row>
    <row r="15" spans="1:26" s="50" customFormat="1">
      <c r="A15" s="45">
        <v>40148</v>
      </c>
      <c r="B15" s="46">
        <v>120915.70000000001</v>
      </c>
      <c r="C15" s="46">
        <v>246210.90000000002</v>
      </c>
      <c r="D15" s="47">
        <f t="shared" si="0"/>
        <v>367126.60000000003</v>
      </c>
      <c r="E15" s="46">
        <v>116937.90000000001</v>
      </c>
      <c r="F15" s="46"/>
      <c r="G15" s="47">
        <f t="shared" si="1"/>
        <v>484064.50000000006</v>
      </c>
      <c r="H15" s="46">
        <v>81245.400000000009</v>
      </c>
      <c r="I15" s="46">
        <f t="shared" si="2"/>
        <v>565309.9</v>
      </c>
      <c r="J15" s="46">
        <v>3627.5</v>
      </c>
      <c r="K15" s="46">
        <v>125656.8</v>
      </c>
      <c r="L15" s="48">
        <v>1713.6999999999935</v>
      </c>
      <c r="M15" s="47" t="s">
        <v>1</v>
      </c>
      <c r="N15" s="47">
        <v>76543.8</v>
      </c>
      <c r="O15" s="47">
        <f t="shared" si="3"/>
        <v>207541.8</v>
      </c>
      <c r="P15" s="47">
        <f t="shared" si="4"/>
        <v>772851.7</v>
      </c>
      <c r="Q15" s="51"/>
      <c r="R15" s="51"/>
    </row>
    <row r="16" spans="1:26" s="50" customFormat="1">
      <c r="A16" s="45">
        <v>40238</v>
      </c>
      <c r="B16" s="46">
        <v>109456.8</v>
      </c>
      <c r="C16" s="46">
        <v>257628.79999999996</v>
      </c>
      <c r="D16" s="47">
        <f t="shared" si="0"/>
        <v>367085.6</v>
      </c>
      <c r="E16" s="46">
        <v>121964.00000000003</v>
      </c>
      <c r="F16" s="46"/>
      <c r="G16" s="47">
        <f t="shared" si="1"/>
        <v>489049.59999999998</v>
      </c>
      <c r="H16" s="46">
        <v>82957.999999999913</v>
      </c>
      <c r="I16" s="46">
        <f t="shared" si="2"/>
        <v>572007.59999999986</v>
      </c>
      <c r="J16" s="46">
        <v>4455.2</v>
      </c>
      <c r="K16" s="46">
        <v>123737</v>
      </c>
      <c r="L16" s="48">
        <v>2342.7000000000025</v>
      </c>
      <c r="M16" s="47" t="s">
        <v>1</v>
      </c>
      <c r="N16" s="47">
        <v>49269.1</v>
      </c>
      <c r="O16" s="47">
        <f t="shared" si="3"/>
        <v>179804</v>
      </c>
      <c r="P16" s="47">
        <f t="shared" si="4"/>
        <v>751811.59999999986</v>
      </c>
      <c r="Q16" s="51"/>
      <c r="R16" s="51"/>
    </row>
    <row r="17" spans="1:18" s="50" customFormat="1">
      <c r="A17" s="45">
        <v>40330</v>
      </c>
      <c r="B17" s="46">
        <v>131110.6</v>
      </c>
      <c r="C17" s="46">
        <v>253277.9</v>
      </c>
      <c r="D17" s="47">
        <f t="shared" si="0"/>
        <v>384388.5</v>
      </c>
      <c r="E17" s="46">
        <v>127077.79999999997</v>
      </c>
      <c r="F17" s="46"/>
      <c r="G17" s="47">
        <f t="shared" si="1"/>
        <v>511466.3</v>
      </c>
      <c r="H17" s="46">
        <v>87855.799999999988</v>
      </c>
      <c r="I17" s="46">
        <f t="shared" si="2"/>
        <v>599322.1</v>
      </c>
      <c r="J17" s="46">
        <v>5313.2</v>
      </c>
      <c r="K17" s="46">
        <v>133172.20000000001</v>
      </c>
      <c r="L17" s="48">
        <v>-2224.0000000000009</v>
      </c>
      <c r="M17" s="47" t="s">
        <v>1</v>
      </c>
      <c r="N17" s="47">
        <v>29726.7</v>
      </c>
      <c r="O17" s="47">
        <f t="shared" si="3"/>
        <v>165988.10000000003</v>
      </c>
      <c r="P17" s="47">
        <f t="shared" si="4"/>
        <v>765310.2</v>
      </c>
      <c r="Q17" s="51"/>
      <c r="R17" s="51"/>
    </row>
    <row r="18" spans="1:18" s="50" customFormat="1">
      <c r="A18" s="45">
        <v>40422</v>
      </c>
      <c r="B18" s="46">
        <v>132533.90000000002</v>
      </c>
      <c r="C18" s="46">
        <v>281440.7</v>
      </c>
      <c r="D18" s="47">
        <f t="shared" si="0"/>
        <v>413974.60000000003</v>
      </c>
      <c r="E18" s="46">
        <v>135496.70000000004</v>
      </c>
      <c r="F18" s="46"/>
      <c r="G18" s="47">
        <f t="shared" si="1"/>
        <v>549471.30000000005</v>
      </c>
      <c r="H18" s="46">
        <v>87672.000000000015</v>
      </c>
      <c r="I18" s="46">
        <f t="shared" si="2"/>
        <v>637143.30000000005</v>
      </c>
      <c r="J18" s="46">
        <v>6642.8</v>
      </c>
      <c r="K18" s="46">
        <v>137623.70000000001</v>
      </c>
      <c r="L18" s="48">
        <v>2085.0999999999985</v>
      </c>
      <c r="M18" s="47" t="s">
        <v>1</v>
      </c>
      <c r="N18" s="47">
        <v>26001</v>
      </c>
      <c r="O18" s="47">
        <f t="shared" si="3"/>
        <v>172352.6</v>
      </c>
      <c r="P18" s="47">
        <f t="shared" si="4"/>
        <v>809495.9</v>
      </c>
      <c r="Q18" s="51"/>
      <c r="R18" s="51"/>
    </row>
    <row r="19" spans="1:18" s="50" customFormat="1">
      <c r="A19" s="45">
        <v>40513</v>
      </c>
      <c r="B19" s="46">
        <v>138053.90000000002</v>
      </c>
      <c r="C19" s="46">
        <v>325647.41550299997</v>
      </c>
      <c r="D19" s="47">
        <f t="shared" ref="D19:D28" si="5">SUM(B19:C19)</f>
        <v>463701.31550299999</v>
      </c>
      <c r="E19" s="46">
        <v>153042.70000000001</v>
      </c>
      <c r="F19" s="46"/>
      <c r="G19" s="47">
        <f t="shared" si="1"/>
        <v>616744.015503</v>
      </c>
      <c r="H19" s="46">
        <v>89619.9</v>
      </c>
      <c r="I19" s="46">
        <f t="shared" si="2"/>
        <v>706363.91550300003</v>
      </c>
      <c r="J19" s="46">
        <v>10515.6</v>
      </c>
      <c r="K19" s="46">
        <v>172514.8</v>
      </c>
      <c r="L19" s="48">
        <v>4306.184497000002</v>
      </c>
      <c r="M19" s="47" t="s">
        <v>1</v>
      </c>
      <c r="N19" s="47">
        <v>40475.69999999999</v>
      </c>
      <c r="O19" s="47">
        <f t="shared" si="3"/>
        <v>227812.28449699999</v>
      </c>
      <c r="P19" s="47">
        <f t="shared" si="4"/>
        <v>934176.2</v>
      </c>
      <c r="Q19" s="51"/>
      <c r="R19" s="51"/>
    </row>
    <row r="20" spans="1:18" s="50" customFormat="1">
      <c r="A20" s="45">
        <v>40603</v>
      </c>
      <c r="B20" s="46">
        <v>131315.125</v>
      </c>
      <c r="C20" s="46">
        <v>332429.51628799998</v>
      </c>
      <c r="D20" s="47">
        <f t="shared" si="5"/>
        <v>463744.64128799998</v>
      </c>
      <c r="E20" s="46">
        <v>155211.87500000003</v>
      </c>
      <c r="F20" s="46"/>
      <c r="G20" s="47">
        <f t="shared" si="1"/>
        <v>618956.51628800004</v>
      </c>
      <c r="H20" s="46">
        <v>73827.799999999945</v>
      </c>
      <c r="I20" s="46">
        <f t="shared" si="2"/>
        <v>692784.31628799997</v>
      </c>
      <c r="J20" s="46">
        <v>8476.4</v>
      </c>
      <c r="K20" s="46">
        <v>185645</v>
      </c>
      <c r="L20" s="48">
        <v>12609.658712000015</v>
      </c>
      <c r="M20" s="47" t="s">
        <v>1</v>
      </c>
      <c r="N20" s="47">
        <v>24337.974999999995</v>
      </c>
      <c r="O20" s="47">
        <f t="shared" si="3"/>
        <v>231069.033712</v>
      </c>
      <c r="P20" s="47">
        <f t="shared" si="4"/>
        <v>923853.35</v>
      </c>
      <c r="Q20" s="51"/>
      <c r="R20" s="51"/>
    </row>
    <row r="21" spans="1:18" s="50" customFormat="1">
      <c r="A21" s="45">
        <v>40695</v>
      </c>
      <c r="B21" s="46">
        <v>153431.15000000002</v>
      </c>
      <c r="C21" s="46">
        <v>329456.90872500004</v>
      </c>
      <c r="D21" s="47">
        <f t="shared" si="5"/>
        <v>482888.05872500007</v>
      </c>
      <c r="E21" s="46">
        <v>168226.65</v>
      </c>
      <c r="F21" s="46"/>
      <c r="G21" s="47">
        <f t="shared" si="1"/>
        <v>651114.70872500003</v>
      </c>
      <c r="H21" s="46">
        <v>77501.099999999991</v>
      </c>
      <c r="I21" s="46">
        <f t="shared" si="2"/>
        <v>728615.80872500001</v>
      </c>
      <c r="J21" s="46">
        <v>6058.6</v>
      </c>
      <c r="K21" s="46">
        <v>196864.30000000002</v>
      </c>
      <c r="L21" s="48">
        <v>17742.241274999993</v>
      </c>
      <c r="M21" s="47" t="s">
        <v>1</v>
      </c>
      <c r="N21" s="47">
        <v>19009.550000000017</v>
      </c>
      <c r="O21" s="47">
        <f t="shared" si="3"/>
        <v>239674.69127500002</v>
      </c>
      <c r="P21" s="47">
        <f t="shared" si="4"/>
        <v>968290.5</v>
      </c>
      <c r="Q21" s="51"/>
      <c r="R21" s="51"/>
    </row>
    <row r="22" spans="1:18" s="50" customFormat="1">
      <c r="A22" s="45">
        <v>40787</v>
      </c>
      <c r="B22" s="46">
        <v>150169.17500000002</v>
      </c>
      <c r="C22" s="46">
        <v>309630.78333333338</v>
      </c>
      <c r="D22" s="47">
        <f t="shared" si="5"/>
        <v>459799.95833333337</v>
      </c>
      <c r="E22" s="46">
        <v>183595.02499999999</v>
      </c>
      <c r="F22" s="46"/>
      <c r="G22" s="47">
        <f t="shared" si="1"/>
        <v>643394.9833333334</v>
      </c>
      <c r="H22" s="46">
        <v>83265.499999999985</v>
      </c>
      <c r="I22" s="46">
        <f t="shared" si="2"/>
        <v>726660.4833333334</v>
      </c>
      <c r="J22" s="46">
        <v>7790</v>
      </c>
      <c r="K22" s="46">
        <v>210105.59999999998</v>
      </c>
      <c r="L22" s="48">
        <v>7123.7750000000087</v>
      </c>
      <c r="M22" s="47" t="s">
        <v>1</v>
      </c>
      <c r="N22" s="47">
        <v>19506.641666666656</v>
      </c>
      <c r="O22" s="47">
        <f t="shared" si="3"/>
        <v>244526.01666666666</v>
      </c>
      <c r="P22" s="47">
        <f t="shared" si="4"/>
        <v>971186.5</v>
      </c>
      <c r="Q22" s="51"/>
      <c r="R22" s="51"/>
    </row>
    <row r="23" spans="1:18" s="50" customFormat="1">
      <c r="A23" s="45">
        <v>40878</v>
      </c>
      <c r="B23" s="46">
        <v>152063.9</v>
      </c>
      <c r="C23" s="46">
        <v>324233.86666666658</v>
      </c>
      <c r="D23" s="47">
        <f t="shared" si="5"/>
        <v>476297.7666666666</v>
      </c>
      <c r="E23" s="46">
        <v>190372.39999999997</v>
      </c>
      <c r="F23" s="46"/>
      <c r="G23" s="47">
        <f t="shared" si="1"/>
        <v>666670.16666666651</v>
      </c>
      <c r="H23" s="46">
        <v>89131.400000000009</v>
      </c>
      <c r="I23" s="46">
        <f t="shared" si="2"/>
        <v>755801.56666666653</v>
      </c>
      <c r="J23" s="46">
        <v>12302.2</v>
      </c>
      <c r="K23" s="46">
        <v>216433.19999999998</v>
      </c>
      <c r="L23" s="48">
        <v>11012.400000000005</v>
      </c>
      <c r="M23" s="47" t="s">
        <v>1</v>
      </c>
      <c r="N23" s="47">
        <v>58662.633333333324</v>
      </c>
      <c r="O23" s="47">
        <f t="shared" si="3"/>
        <v>298410.43333333329</v>
      </c>
      <c r="P23" s="47">
        <f t="shared" si="4"/>
        <v>1054211.9999999998</v>
      </c>
      <c r="Q23" s="51"/>
      <c r="R23" s="51"/>
    </row>
    <row r="24" spans="1:18" s="50" customFormat="1">
      <c r="A24" s="45">
        <v>40969</v>
      </c>
      <c r="B24" s="46">
        <v>145877.12499999997</v>
      </c>
      <c r="C24" s="46">
        <v>316120.97500000003</v>
      </c>
      <c r="D24" s="47">
        <f t="shared" si="5"/>
        <v>461998.1</v>
      </c>
      <c r="E24" s="46">
        <v>187065.34999999998</v>
      </c>
      <c r="F24" s="46"/>
      <c r="G24" s="47">
        <f t="shared" si="1"/>
        <v>649063.44999999995</v>
      </c>
      <c r="H24" s="46">
        <v>93410.300000000017</v>
      </c>
      <c r="I24" s="46">
        <f t="shared" si="2"/>
        <v>742473.75</v>
      </c>
      <c r="J24" s="46">
        <v>6964.2</v>
      </c>
      <c r="K24" s="46">
        <v>220656.02499999999</v>
      </c>
      <c r="L24" s="48">
        <v>1323.625</v>
      </c>
      <c r="M24" s="47" t="s">
        <v>1</v>
      </c>
      <c r="N24" s="47">
        <v>11271.950000000013</v>
      </c>
      <c r="O24" s="47">
        <f t="shared" si="3"/>
        <v>240215.80000000002</v>
      </c>
      <c r="P24" s="47">
        <f t="shared" si="4"/>
        <v>982689.55</v>
      </c>
      <c r="Q24" s="51"/>
      <c r="R24" s="51"/>
    </row>
    <row r="25" spans="1:18" s="50" customFormat="1">
      <c r="A25" s="45">
        <v>41061</v>
      </c>
      <c r="B25" s="46">
        <v>162900.85</v>
      </c>
      <c r="C25" s="46">
        <v>313118.61951733328</v>
      </c>
      <c r="D25" s="47">
        <f t="shared" si="5"/>
        <v>476019.46951733332</v>
      </c>
      <c r="E25" s="46">
        <v>188046.3</v>
      </c>
      <c r="F25" s="46"/>
      <c r="G25" s="47">
        <f t="shared" si="1"/>
        <v>664065.76951733325</v>
      </c>
      <c r="H25" s="46">
        <v>101671.69999999997</v>
      </c>
      <c r="I25" s="46">
        <f t="shared" si="2"/>
        <v>765737.4695173332</v>
      </c>
      <c r="J25" s="46">
        <v>9147.7000000000007</v>
      </c>
      <c r="K25" s="46">
        <v>234618.85000000003</v>
      </c>
      <c r="L25" s="48">
        <v>8876.013816000006</v>
      </c>
      <c r="M25" s="47" t="s">
        <v>1</v>
      </c>
      <c r="N25" s="47">
        <v>12453.466666666649</v>
      </c>
      <c r="O25" s="47">
        <f t="shared" si="3"/>
        <v>265096.03048266674</v>
      </c>
      <c r="P25" s="47">
        <f t="shared" si="4"/>
        <v>1030833.5</v>
      </c>
      <c r="Q25" s="51"/>
      <c r="R25" s="51"/>
    </row>
    <row r="26" spans="1:18" s="50" customFormat="1">
      <c r="A26" s="45">
        <v>41153</v>
      </c>
      <c r="B26" s="46">
        <v>160488.27499999997</v>
      </c>
      <c r="C26" s="46">
        <v>325976.74166666681</v>
      </c>
      <c r="D26" s="47">
        <f t="shared" si="5"/>
        <v>486465.01666666678</v>
      </c>
      <c r="E26" s="46">
        <v>192660.69999999998</v>
      </c>
      <c r="F26" s="46"/>
      <c r="G26" s="47">
        <f t="shared" si="1"/>
        <v>679125.71666666679</v>
      </c>
      <c r="H26" s="46">
        <v>129937.04999999999</v>
      </c>
      <c r="I26" s="46">
        <f t="shared" si="2"/>
        <v>809062.76666666684</v>
      </c>
      <c r="J26" s="46">
        <v>8142</v>
      </c>
      <c r="K26" s="46">
        <v>256688.17500000002</v>
      </c>
      <c r="L26" s="48">
        <v>-7545.9249999999993</v>
      </c>
      <c r="M26" s="47" t="s">
        <v>1</v>
      </c>
      <c r="N26" s="47">
        <v>8607.0833333333485</v>
      </c>
      <c r="O26" s="47">
        <f t="shared" si="3"/>
        <v>265891.33333333343</v>
      </c>
      <c r="P26" s="47">
        <f t="shared" si="4"/>
        <v>1074954.1000000003</v>
      </c>
      <c r="Q26" s="51"/>
      <c r="R26" s="51"/>
    </row>
    <row r="27" spans="1:18" s="50" customFormat="1">
      <c r="A27" s="45">
        <v>41244</v>
      </c>
      <c r="B27" s="46">
        <v>170995.69999999998</v>
      </c>
      <c r="C27" s="46">
        <v>351213.60000000003</v>
      </c>
      <c r="D27" s="47">
        <f t="shared" si="5"/>
        <v>522209.30000000005</v>
      </c>
      <c r="E27" s="46">
        <v>221036.7</v>
      </c>
      <c r="F27" s="46"/>
      <c r="G27" s="47">
        <f t="shared" si="1"/>
        <v>743246</v>
      </c>
      <c r="H27" s="46">
        <v>134007.29999999999</v>
      </c>
      <c r="I27" s="46">
        <f t="shared" si="2"/>
        <v>877253.3</v>
      </c>
      <c r="J27" s="46">
        <v>15658.2</v>
      </c>
      <c r="K27" s="46">
        <v>271963.90000000002</v>
      </c>
      <c r="L27" s="48">
        <v>2397.2999999999884</v>
      </c>
      <c r="M27" s="47" t="s">
        <v>1</v>
      </c>
      <c r="N27" s="47">
        <v>14404.000000000002</v>
      </c>
      <c r="O27" s="47">
        <f t="shared" si="3"/>
        <v>304423.40000000002</v>
      </c>
      <c r="P27" s="47">
        <f t="shared" si="4"/>
        <v>1181676.7000000002</v>
      </c>
      <c r="Q27" s="51"/>
      <c r="R27" s="51"/>
    </row>
    <row r="28" spans="1:18" s="50" customFormat="1">
      <c r="A28" s="45">
        <v>41334</v>
      </c>
      <c r="B28" s="46">
        <v>164162.25</v>
      </c>
      <c r="C28" s="46">
        <v>356362.55000000005</v>
      </c>
      <c r="D28" s="47">
        <f t="shared" si="5"/>
        <v>520524.80000000005</v>
      </c>
      <c r="E28" s="46">
        <v>231016.72499999998</v>
      </c>
      <c r="F28" s="46"/>
      <c r="G28" s="47">
        <f t="shared" si="1"/>
        <v>751541.52500000002</v>
      </c>
      <c r="H28" s="46">
        <v>142356.44999999995</v>
      </c>
      <c r="I28" s="46">
        <f t="shared" si="2"/>
        <v>893897.97499999998</v>
      </c>
      <c r="J28" s="46">
        <v>8762.2000000000007</v>
      </c>
      <c r="K28" s="46">
        <v>280819.80000000005</v>
      </c>
      <c r="L28" s="48">
        <v>2894.7500000000146</v>
      </c>
      <c r="M28" s="47" t="s">
        <v>1</v>
      </c>
      <c r="N28" s="47">
        <v>1776.2250000000056</v>
      </c>
      <c r="O28" s="47">
        <f t="shared" si="3"/>
        <v>294252.97500000003</v>
      </c>
      <c r="P28" s="47">
        <f t="shared" si="4"/>
        <v>1188150.95</v>
      </c>
      <c r="Q28" s="51"/>
      <c r="R28" s="51"/>
    </row>
    <row r="29" spans="1:18" s="50" customFormat="1">
      <c r="A29" s="45">
        <v>41426</v>
      </c>
      <c r="B29" s="46">
        <v>177850.59999999998</v>
      </c>
      <c r="C29" s="46">
        <v>369692.89999999985</v>
      </c>
      <c r="D29" s="47">
        <f t="shared" ref="D29:D46" si="6">SUM(B29:C29)</f>
        <v>547543.49999999977</v>
      </c>
      <c r="E29" s="46">
        <v>244693.94999999995</v>
      </c>
      <c r="F29" s="46"/>
      <c r="G29" s="47">
        <f t="shared" si="1"/>
        <v>792237.44999999972</v>
      </c>
      <c r="H29" s="46">
        <v>135685.39999999997</v>
      </c>
      <c r="I29" s="46">
        <f t="shared" si="2"/>
        <v>927922.84999999963</v>
      </c>
      <c r="J29" s="46">
        <v>3846.6</v>
      </c>
      <c r="K29" s="46">
        <v>280510.90000000002</v>
      </c>
      <c r="L29" s="48">
        <v>-1876.8999999999851</v>
      </c>
      <c r="M29" s="47" t="s">
        <v>1</v>
      </c>
      <c r="N29" s="47">
        <v>-9670.9499999999862</v>
      </c>
      <c r="O29" s="47">
        <f t="shared" si="3"/>
        <v>272809.65000000002</v>
      </c>
      <c r="P29" s="47">
        <f t="shared" si="4"/>
        <v>1200732.4999999995</v>
      </c>
      <c r="Q29" s="51"/>
      <c r="R29" s="51"/>
    </row>
    <row r="30" spans="1:18" s="50" customFormat="1">
      <c r="A30" s="45">
        <v>41518</v>
      </c>
      <c r="B30" s="46">
        <v>172463.65</v>
      </c>
      <c r="C30" s="46">
        <v>393038.25</v>
      </c>
      <c r="D30" s="47">
        <f t="shared" si="6"/>
        <v>565501.9</v>
      </c>
      <c r="E30" s="46">
        <v>256838.42499999999</v>
      </c>
      <c r="F30" s="46"/>
      <c r="G30" s="47">
        <f t="shared" si="1"/>
        <v>822340.32499999995</v>
      </c>
      <c r="H30" s="46">
        <v>134125.99999999997</v>
      </c>
      <c r="I30" s="46">
        <f t="shared" si="2"/>
        <v>956466.32499999995</v>
      </c>
      <c r="J30" s="46">
        <v>3616.6</v>
      </c>
      <c r="K30" s="46">
        <v>282852.2</v>
      </c>
      <c r="L30" s="48">
        <v>-8421.3500000000076</v>
      </c>
      <c r="M30" s="47" t="s">
        <v>1</v>
      </c>
      <c r="N30" s="47">
        <v>17850.075000000008</v>
      </c>
      <c r="O30" s="47">
        <f t="shared" si="3"/>
        <v>295897.52499999997</v>
      </c>
      <c r="P30" s="47">
        <f t="shared" si="4"/>
        <v>1252363.8499999999</v>
      </c>
      <c r="Q30" s="51"/>
      <c r="R30" s="51"/>
    </row>
    <row r="31" spans="1:18" s="50" customFormat="1">
      <c r="A31" s="45">
        <v>41609</v>
      </c>
      <c r="B31" s="46">
        <v>184204.80000000002</v>
      </c>
      <c r="C31" s="46">
        <v>402424.5</v>
      </c>
      <c r="D31" s="47">
        <f t="shared" si="6"/>
        <v>586629.30000000005</v>
      </c>
      <c r="E31" s="46">
        <v>264023.3</v>
      </c>
      <c r="F31" s="46"/>
      <c r="G31" s="47">
        <f t="shared" si="1"/>
        <v>850652.60000000009</v>
      </c>
      <c r="H31" s="46">
        <v>136096.19999999998</v>
      </c>
      <c r="I31" s="46">
        <f t="shared" si="2"/>
        <v>986748.8</v>
      </c>
      <c r="J31" s="46">
        <v>7533</v>
      </c>
      <c r="K31" s="46">
        <v>290526</v>
      </c>
      <c r="L31" s="48">
        <v>-4717.4000000000124</v>
      </c>
      <c r="M31" s="47"/>
      <c r="N31" s="47">
        <v>4645.9000000000397</v>
      </c>
      <c r="O31" s="47">
        <f t="shared" si="3"/>
        <v>297987.5</v>
      </c>
      <c r="P31" s="47">
        <f t="shared" si="4"/>
        <v>1284736.3</v>
      </c>
      <c r="Q31" s="51"/>
      <c r="R31" s="51"/>
    </row>
    <row r="32" spans="1:18" s="50" customFormat="1">
      <c r="A32" s="45">
        <v>41699</v>
      </c>
      <c r="B32" s="46">
        <v>169547.19999999998</v>
      </c>
      <c r="C32" s="46">
        <v>383013.09999999992</v>
      </c>
      <c r="D32" s="47">
        <f t="shared" si="6"/>
        <v>552560.29999999993</v>
      </c>
      <c r="E32" s="46">
        <v>285613.15000000002</v>
      </c>
      <c r="F32" s="46"/>
      <c r="G32" s="47">
        <f t="shared" si="1"/>
        <v>838173.45</v>
      </c>
      <c r="H32" s="46">
        <v>150060.39999999991</v>
      </c>
      <c r="I32" s="46">
        <f t="shared" si="2"/>
        <v>988233.84999999986</v>
      </c>
      <c r="J32" s="46">
        <v>6602.2</v>
      </c>
      <c r="K32" s="46">
        <v>289554.22499999998</v>
      </c>
      <c r="L32" s="48">
        <v>-9090.8500000000186</v>
      </c>
      <c r="M32" s="47"/>
      <c r="N32" s="47">
        <v>339.02500000002533</v>
      </c>
      <c r="O32" s="47">
        <f t="shared" si="3"/>
        <v>287404.59999999998</v>
      </c>
      <c r="P32" s="47">
        <f t="shared" si="4"/>
        <v>1275638.4499999997</v>
      </c>
      <c r="Q32" s="51"/>
      <c r="R32" s="51"/>
    </row>
    <row r="33" spans="1:18" s="50" customFormat="1">
      <c r="A33" s="45">
        <v>41791</v>
      </c>
      <c r="B33" s="46">
        <v>191954.09999999998</v>
      </c>
      <c r="C33" s="46">
        <v>422341.60000000003</v>
      </c>
      <c r="D33" s="47">
        <f t="shared" si="6"/>
        <v>614295.69999999995</v>
      </c>
      <c r="E33" s="46">
        <v>290332</v>
      </c>
      <c r="F33" s="46"/>
      <c r="G33" s="47">
        <f t="shared" si="1"/>
        <v>904627.7</v>
      </c>
      <c r="H33" s="46">
        <v>145971.70000000001</v>
      </c>
      <c r="I33" s="46">
        <f t="shared" si="2"/>
        <v>1050599.3999999999</v>
      </c>
      <c r="J33" s="46">
        <v>2743.8</v>
      </c>
      <c r="K33" s="46">
        <v>326418.64999999997</v>
      </c>
      <c r="L33" s="48">
        <v>-1666.1999999999935</v>
      </c>
      <c r="M33" s="47"/>
      <c r="N33" s="47">
        <v>-21981.850000000006</v>
      </c>
      <c r="O33" s="47">
        <f t="shared" si="3"/>
        <v>305514.39999999991</v>
      </c>
      <c r="P33" s="47">
        <f t="shared" si="4"/>
        <v>1356113.7999999998</v>
      </c>
      <c r="Q33" s="51"/>
      <c r="R33" s="51"/>
    </row>
    <row r="34" spans="1:18" s="50" customFormat="1">
      <c r="A34" s="45">
        <v>41883</v>
      </c>
      <c r="B34" s="46">
        <v>186501.79166666666</v>
      </c>
      <c r="C34" s="46">
        <v>430359.05277777778</v>
      </c>
      <c r="D34" s="47">
        <f t="shared" si="6"/>
        <v>616860.8444444444</v>
      </c>
      <c r="E34" s="46">
        <v>286361.9611111111</v>
      </c>
      <c r="F34" s="46"/>
      <c r="G34" s="47">
        <f t="shared" si="1"/>
        <v>903222.8055555555</v>
      </c>
      <c r="H34" s="46">
        <v>149361.39999999991</v>
      </c>
      <c r="I34" s="46">
        <f t="shared" si="2"/>
        <v>1052584.2055555554</v>
      </c>
      <c r="J34" s="46">
        <v>8443.4</v>
      </c>
      <c r="K34" s="46">
        <v>335103.93888888892</v>
      </c>
      <c r="L34" s="48">
        <v>-23162.602777777782</v>
      </c>
      <c r="M34" s="47"/>
      <c r="N34" s="47">
        <v>-35086.952777777733</v>
      </c>
      <c r="O34" s="47">
        <f t="shared" si="3"/>
        <v>285297.78333333344</v>
      </c>
      <c r="P34" s="47">
        <f t="shared" si="4"/>
        <v>1337881.9888888889</v>
      </c>
      <c r="Q34" s="51"/>
      <c r="R34" s="51"/>
    </row>
    <row r="35" spans="1:18" s="50" customFormat="1">
      <c r="A35" s="45">
        <v>41974</v>
      </c>
      <c r="B35" s="46">
        <v>195557.80000000002</v>
      </c>
      <c r="C35" s="46">
        <v>458310.60000000003</v>
      </c>
      <c r="D35" s="47">
        <f t="shared" si="6"/>
        <v>653868.4</v>
      </c>
      <c r="E35" s="46">
        <v>288594.30000000005</v>
      </c>
      <c r="F35" s="46"/>
      <c r="G35" s="47">
        <f t="shared" si="1"/>
        <v>942462.70000000007</v>
      </c>
      <c r="H35" s="46">
        <v>164626.70000000004</v>
      </c>
      <c r="I35" s="46">
        <f t="shared" si="2"/>
        <v>1107089.4000000001</v>
      </c>
      <c r="J35" s="46">
        <v>9222.6</v>
      </c>
      <c r="K35" s="46">
        <v>357476.6</v>
      </c>
      <c r="L35" s="48">
        <v>-2478.5999999999822</v>
      </c>
      <c r="M35" s="47"/>
      <c r="N35" s="47">
        <v>-48695.8</v>
      </c>
      <c r="O35" s="47">
        <f t="shared" si="3"/>
        <v>315524.8</v>
      </c>
      <c r="P35" s="47">
        <f t="shared" si="4"/>
        <v>1422614.2000000002</v>
      </c>
      <c r="Q35" s="51"/>
      <c r="R35" s="51"/>
    </row>
    <row r="36" spans="1:18" s="50" customFormat="1">
      <c r="A36" s="45">
        <v>42064</v>
      </c>
      <c r="B36" s="46">
        <v>190524.90000000002</v>
      </c>
      <c r="C36" s="46">
        <v>418133.04999999993</v>
      </c>
      <c r="D36" s="47">
        <f t="shared" si="6"/>
        <v>608657.94999999995</v>
      </c>
      <c r="E36" s="46">
        <v>306019.20000000007</v>
      </c>
      <c r="F36" s="46"/>
      <c r="G36" s="47">
        <f t="shared" si="1"/>
        <v>914677.15</v>
      </c>
      <c r="H36" s="46">
        <v>149561.5</v>
      </c>
      <c r="I36" s="46">
        <f t="shared" si="2"/>
        <v>1064238.6499999999</v>
      </c>
      <c r="J36" s="46">
        <v>10123.599999999999</v>
      </c>
      <c r="K36" s="46">
        <v>359855.25</v>
      </c>
      <c r="L36" s="48">
        <v>-16283.000000000018</v>
      </c>
      <c r="M36" s="47"/>
      <c r="N36" s="47">
        <v>-66300.700000000055</v>
      </c>
      <c r="O36" s="47">
        <f t="shared" si="3"/>
        <v>287395.14999999991</v>
      </c>
      <c r="P36" s="47">
        <f t="shared" si="4"/>
        <v>1351633.7999999998</v>
      </c>
      <c r="Q36" s="51"/>
      <c r="R36" s="51"/>
    </row>
    <row r="37" spans="1:18" s="50" customFormat="1">
      <c r="A37" s="45">
        <v>42156</v>
      </c>
      <c r="B37" s="46">
        <v>221510.5</v>
      </c>
      <c r="C37" s="46">
        <v>431261.09999999986</v>
      </c>
      <c r="D37" s="47">
        <f t="shared" si="6"/>
        <v>652771.59999999986</v>
      </c>
      <c r="E37" s="46">
        <v>315064.59999999986</v>
      </c>
      <c r="F37" s="46"/>
      <c r="G37" s="47">
        <f t="shared" si="1"/>
        <v>967836.19999999972</v>
      </c>
      <c r="H37" s="46">
        <v>136241.59999999995</v>
      </c>
      <c r="I37" s="46">
        <f t="shared" ref="I37:I75" si="7">G37+H37</f>
        <v>1104077.7999999996</v>
      </c>
      <c r="J37" s="46">
        <v>1293.3</v>
      </c>
      <c r="K37" s="46">
        <v>365687.6</v>
      </c>
      <c r="L37" s="48">
        <v>-9549.3999999999942</v>
      </c>
      <c r="M37" s="47"/>
      <c r="N37" s="47">
        <v>-61862.599999999926</v>
      </c>
      <c r="O37" s="47">
        <f t="shared" ref="O37:O46" si="8">SUM(J37:N37)</f>
        <v>295568.90000000008</v>
      </c>
      <c r="P37" s="47">
        <f t="shared" ref="P37:P75" si="9">I37+O37</f>
        <v>1399646.6999999997</v>
      </c>
      <c r="Q37" s="51"/>
      <c r="R37" s="51"/>
    </row>
    <row r="38" spans="1:18" s="50" customFormat="1">
      <c r="A38" s="45">
        <v>42248</v>
      </c>
      <c r="B38" s="46">
        <v>185946.70833333334</v>
      </c>
      <c r="C38" s="46">
        <v>458469.11111111112</v>
      </c>
      <c r="D38" s="47">
        <f t="shared" si="6"/>
        <v>644415.8194444445</v>
      </c>
      <c r="E38" s="46">
        <v>322042.07499999995</v>
      </c>
      <c r="F38" s="46"/>
      <c r="G38" s="47">
        <f t="shared" si="1"/>
        <v>966457.89444444445</v>
      </c>
      <c r="H38" s="46">
        <v>140695.09999999992</v>
      </c>
      <c r="I38" s="46">
        <f t="shared" si="7"/>
        <v>1107152.9944444443</v>
      </c>
      <c r="J38" s="46">
        <v>1252.3</v>
      </c>
      <c r="K38" s="46">
        <v>373120.84166666667</v>
      </c>
      <c r="L38" s="48">
        <v>-12752.83055555556</v>
      </c>
      <c r="M38" s="47"/>
      <c r="N38" s="47">
        <v>-51284.072222222181</v>
      </c>
      <c r="O38" s="47">
        <f t="shared" si="8"/>
        <v>310336.23888888891</v>
      </c>
      <c r="P38" s="47">
        <f t="shared" si="9"/>
        <v>1417489.2333333332</v>
      </c>
      <c r="Q38" s="51"/>
      <c r="R38" s="51"/>
    </row>
    <row r="39" spans="1:18" s="50" customFormat="1">
      <c r="A39" s="45">
        <v>42339</v>
      </c>
      <c r="B39" s="46">
        <v>202888.4</v>
      </c>
      <c r="C39" s="46">
        <v>440851.1999999999</v>
      </c>
      <c r="D39" s="47">
        <f t="shared" si="6"/>
        <v>643739.59999999986</v>
      </c>
      <c r="E39" s="46">
        <v>327388.60000000003</v>
      </c>
      <c r="F39" s="46"/>
      <c r="G39" s="47">
        <f t="shared" si="1"/>
        <v>971128.2</v>
      </c>
      <c r="H39" s="46">
        <v>135251.80000000002</v>
      </c>
      <c r="I39" s="46">
        <f t="shared" si="7"/>
        <v>1106380</v>
      </c>
      <c r="J39" s="46">
        <v>5645.1</v>
      </c>
      <c r="K39" s="46">
        <v>386204.69999999995</v>
      </c>
      <c r="L39" s="48">
        <v>-8712.7000000000025</v>
      </c>
      <c r="M39" s="47"/>
      <c r="N39" s="47">
        <v>-58999.399999999972</v>
      </c>
      <c r="O39" s="47">
        <f t="shared" si="8"/>
        <v>324137.69999999995</v>
      </c>
      <c r="P39" s="47">
        <f t="shared" si="9"/>
        <v>1430517.7</v>
      </c>
      <c r="Q39" s="51"/>
      <c r="R39" s="51"/>
    </row>
    <row r="40" spans="1:18" s="50" customFormat="1">
      <c r="A40" s="45">
        <v>42430</v>
      </c>
      <c r="B40" s="46">
        <v>188968.15</v>
      </c>
      <c r="C40" s="46">
        <v>463550.65</v>
      </c>
      <c r="D40" s="47">
        <f t="shared" si="6"/>
        <v>652518.80000000005</v>
      </c>
      <c r="E40" s="46">
        <v>308660.29999999993</v>
      </c>
      <c r="F40" s="46"/>
      <c r="G40" s="47">
        <f t="shared" si="1"/>
        <v>961179.1</v>
      </c>
      <c r="H40" s="46">
        <v>118414.49999999997</v>
      </c>
      <c r="I40" s="46">
        <f t="shared" si="7"/>
        <v>1079593.5999999999</v>
      </c>
      <c r="J40" s="46">
        <v>5204</v>
      </c>
      <c r="K40" s="46">
        <v>381137.07499999995</v>
      </c>
      <c r="L40" s="48">
        <v>-18118.075000000012</v>
      </c>
      <c r="M40" s="47"/>
      <c r="N40" s="47">
        <v>-49271.325000000004</v>
      </c>
      <c r="O40" s="47">
        <f t="shared" si="8"/>
        <v>318951.67499999993</v>
      </c>
      <c r="P40" s="47">
        <f t="shared" si="9"/>
        <v>1398545.2749999999</v>
      </c>
      <c r="Q40" s="51"/>
      <c r="R40" s="51"/>
    </row>
    <row r="41" spans="1:18" s="50" customFormat="1">
      <c r="A41" s="45">
        <v>42522</v>
      </c>
      <c r="B41" s="46">
        <v>224427.69999999998</v>
      </c>
      <c r="C41" s="46">
        <v>493677.1</v>
      </c>
      <c r="D41" s="47">
        <f t="shared" si="6"/>
        <v>718104.79999999993</v>
      </c>
      <c r="E41" s="46">
        <v>290293.49999999994</v>
      </c>
      <c r="F41" s="46"/>
      <c r="G41" s="47">
        <f t="shared" si="1"/>
        <v>1008398.2999999998</v>
      </c>
      <c r="H41" s="46">
        <v>113982</v>
      </c>
      <c r="I41" s="46">
        <f t="shared" si="7"/>
        <v>1122380.2999999998</v>
      </c>
      <c r="J41" s="46">
        <v>5535.4</v>
      </c>
      <c r="K41" s="46">
        <v>394415.35</v>
      </c>
      <c r="L41" s="48">
        <v>-8850.7500000000146</v>
      </c>
      <c r="M41" s="47"/>
      <c r="N41" s="47">
        <v>-26779.250000000036</v>
      </c>
      <c r="O41" s="47">
        <f t="shared" si="8"/>
        <v>364320.74999999994</v>
      </c>
      <c r="P41" s="47">
        <f t="shared" si="9"/>
        <v>1486701.0499999998</v>
      </c>
      <c r="Q41" s="51"/>
      <c r="R41" s="51"/>
    </row>
    <row r="42" spans="1:18" s="50" customFormat="1">
      <c r="A42" s="45">
        <v>42614</v>
      </c>
      <c r="B42" s="46">
        <v>218884.8</v>
      </c>
      <c r="C42" s="46">
        <v>522711.89999999997</v>
      </c>
      <c r="D42" s="47">
        <f t="shared" si="6"/>
        <v>741596.7</v>
      </c>
      <c r="E42" s="46">
        <v>288204.5</v>
      </c>
      <c r="F42" s="46"/>
      <c r="G42" s="47">
        <f t="shared" si="1"/>
        <v>1029801.2</v>
      </c>
      <c r="H42" s="46">
        <v>107052.3</v>
      </c>
      <c r="I42" s="46">
        <f t="shared" si="7"/>
        <v>1136853.5</v>
      </c>
      <c r="J42" s="46">
        <v>5791.3</v>
      </c>
      <c r="K42" s="46">
        <v>397504.52499999997</v>
      </c>
      <c r="L42" s="48">
        <v>-1588.8250000000116</v>
      </c>
      <c r="M42" s="47"/>
      <c r="N42" s="47">
        <v>-20672.874999999964</v>
      </c>
      <c r="O42" s="47">
        <f t="shared" si="8"/>
        <v>381034.125</v>
      </c>
      <c r="P42" s="47">
        <f t="shared" si="9"/>
        <v>1517887.625</v>
      </c>
      <c r="Q42" s="51"/>
      <c r="R42" s="51"/>
    </row>
    <row r="43" spans="1:18" s="50" customFormat="1">
      <c r="A43" s="45">
        <v>42705</v>
      </c>
      <c r="B43" s="46">
        <v>231253.8</v>
      </c>
      <c r="C43" s="46">
        <v>579093.39986500004</v>
      </c>
      <c r="D43" s="47">
        <f t="shared" si="6"/>
        <v>810347.19986500009</v>
      </c>
      <c r="E43" s="46">
        <v>282784.59999999998</v>
      </c>
      <c r="F43" s="46"/>
      <c r="G43" s="47">
        <f t="shared" si="1"/>
        <v>1093131.7998649999</v>
      </c>
      <c r="H43" s="46">
        <v>93970.000135000024</v>
      </c>
      <c r="I43" s="46">
        <f t="shared" si="7"/>
        <v>1187101.8</v>
      </c>
      <c r="J43" s="46">
        <v>12385</v>
      </c>
      <c r="K43" s="46">
        <v>412697.8</v>
      </c>
      <c r="L43" s="48">
        <v>-4376.2000000000262</v>
      </c>
      <c r="M43" s="47"/>
      <c r="N43" s="47">
        <v>-17209.100000000042</v>
      </c>
      <c r="O43" s="47">
        <f t="shared" si="8"/>
        <v>403497.49999999994</v>
      </c>
      <c r="P43" s="47">
        <f t="shared" si="9"/>
        <v>1590599.3</v>
      </c>
      <c r="Q43" s="51"/>
      <c r="R43" s="51"/>
    </row>
    <row r="44" spans="1:18" s="50" customFormat="1">
      <c r="A44" s="45">
        <v>42825</v>
      </c>
      <c r="B44" s="46">
        <v>229178.10000000003</v>
      </c>
      <c r="C44" s="46">
        <v>642469.65</v>
      </c>
      <c r="D44" s="47">
        <f t="shared" si="6"/>
        <v>871647.75</v>
      </c>
      <c r="E44" s="46">
        <v>306584.55</v>
      </c>
      <c r="F44" s="46"/>
      <c r="G44" s="47">
        <f t="shared" si="1"/>
        <v>1178232.3</v>
      </c>
      <c r="H44" s="46">
        <v>121247.4</v>
      </c>
      <c r="I44" s="46">
        <f t="shared" si="7"/>
        <v>1299479.7</v>
      </c>
      <c r="J44" s="46">
        <v>24941.399999999998</v>
      </c>
      <c r="K44" s="46">
        <v>412105.35</v>
      </c>
      <c r="L44" s="48">
        <v>7031.8000000000757</v>
      </c>
      <c r="M44" s="47"/>
      <c r="N44" s="47">
        <v>-109406.20000000004</v>
      </c>
      <c r="O44" s="47">
        <f t="shared" si="8"/>
        <v>334672.34999999998</v>
      </c>
      <c r="P44" s="47">
        <f t="shared" si="9"/>
        <v>1634152.0499999998</v>
      </c>
      <c r="Q44" s="51"/>
      <c r="R44" s="51"/>
    </row>
    <row r="45" spans="1:18" s="50" customFormat="1">
      <c r="A45" s="45">
        <v>42916</v>
      </c>
      <c r="B45" s="46">
        <v>261701.90000000002</v>
      </c>
      <c r="C45" s="46">
        <v>705438.70000000007</v>
      </c>
      <c r="D45" s="47">
        <f t="shared" si="6"/>
        <v>967140.60000000009</v>
      </c>
      <c r="E45" s="46">
        <v>309096.69999999995</v>
      </c>
      <c r="F45" s="46"/>
      <c r="G45" s="47">
        <f t="shared" si="1"/>
        <v>1276237.3</v>
      </c>
      <c r="H45" s="46">
        <v>140815.79999999999</v>
      </c>
      <c r="I45" s="46">
        <f t="shared" si="7"/>
        <v>1417053.1</v>
      </c>
      <c r="J45" s="46">
        <v>28009</v>
      </c>
      <c r="K45" s="46">
        <v>425103</v>
      </c>
      <c r="L45" s="48">
        <v>-30492.099999999991</v>
      </c>
      <c r="M45" s="47"/>
      <c r="N45" s="47">
        <v>-111311.1</v>
      </c>
      <c r="O45" s="47">
        <f t="shared" si="8"/>
        <v>311308.80000000005</v>
      </c>
      <c r="P45" s="47">
        <f t="shared" si="9"/>
        <v>1728361.9000000001</v>
      </c>
      <c r="Q45" s="51"/>
      <c r="R45" s="51"/>
    </row>
    <row r="46" spans="1:18" s="50" customFormat="1">
      <c r="A46" s="45">
        <v>43008</v>
      </c>
      <c r="B46" s="46">
        <v>250057.99999999997</v>
      </c>
      <c r="C46" s="46">
        <v>713705.45000000019</v>
      </c>
      <c r="D46" s="47">
        <f t="shared" si="6"/>
        <v>963763.45000000019</v>
      </c>
      <c r="E46" s="46">
        <v>322085.59999999998</v>
      </c>
      <c r="F46" s="46"/>
      <c r="G46" s="47">
        <f t="shared" si="1"/>
        <v>1285849.0500000003</v>
      </c>
      <c r="H46" s="46">
        <v>142228.70000000001</v>
      </c>
      <c r="I46" s="46">
        <f t="shared" si="7"/>
        <v>1428077.7500000002</v>
      </c>
      <c r="J46" s="46">
        <v>32252.799999999999</v>
      </c>
      <c r="K46" s="46">
        <v>440549.10000000003</v>
      </c>
      <c r="L46" s="48">
        <v>5762.7999999999884</v>
      </c>
      <c r="M46" s="47"/>
      <c r="N46" s="47">
        <v>-124787.99999999999</v>
      </c>
      <c r="O46" s="47">
        <f t="shared" si="8"/>
        <v>353776.7</v>
      </c>
      <c r="P46" s="47">
        <f t="shared" si="9"/>
        <v>1781854.4500000002</v>
      </c>
      <c r="Q46" s="51"/>
      <c r="R46" s="51"/>
    </row>
    <row r="47" spans="1:18" s="50" customFormat="1">
      <c r="A47" s="45">
        <v>43100</v>
      </c>
      <c r="B47" s="46">
        <v>263500.5</v>
      </c>
      <c r="C47" s="46">
        <v>732242.5</v>
      </c>
      <c r="D47" s="47">
        <f t="shared" ref="D47" si="10">SUM(B47:C47)</f>
        <v>995743</v>
      </c>
      <c r="E47" s="46">
        <v>345183.6</v>
      </c>
      <c r="F47" s="46"/>
      <c r="G47" s="47">
        <f t="shared" si="1"/>
        <v>1340926.6000000001</v>
      </c>
      <c r="H47" s="46">
        <v>158586.29999999999</v>
      </c>
      <c r="I47" s="46">
        <f t="shared" si="7"/>
        <v>1499512.9000000001</v>
      </c>
      <c r="J47" s="46">
        <v>17665.900000000001</v>
      </c>
      <c r="K47" s="46">
        <v>418937.1</v>
      </c>
      <c r="L47" s="48">
        <v>-3474.2</v>
      </c>
      <c r="M47" s="47"/>
      <c r="N47" s="47">
        <v>-82075.5</v>
      </c>
      <c r="O47" s="47">
        <f t="shared" ref="O47" si="11">SUM(J47:N47)</f>
        <v>351053.3</v>
      </c>
      <c r="P47" s="47">
        <f t="shared" si="9"/>
        <v>1850566.2000000002</v>
      </c>
      <c r="Q47" s="51"/>
      <c r="R47" s="51"/>
    </row>
    <row r="48" spans="1:18" s="50" customFormat="1">
      <c r="A48" s="45">
        <v>43190</v>
      </c>
      <c r="B48" s="46">
        <v>249515.69999999998</v>
      </c>
      <c r="C48" s="46">
        <v>788754.29999999993</v>
      </c>
      <c r="D48" s="47">
        <f t="shared" ref="D48:D51" si="12">SUM(B48:C48)</f>
        <v>1038269.9999999999</v>
      </c>
      <c r="E48" s="46">
        <v>366927.89999999991</v>
      </c>
      <c r="F48" s="46"/>
      <c r="G48" s="47">
        <f t="shared" si="1"/>
        <v>1405197.9</v>
      </c>
      <c r="H48" s="46">
        <v>171240.60000000003</v>
      </c>
      <c r="I48" s="46">
        <f t="shared" si="7"/>
        <v>1576438.5</v>
      </c>
      <c r="J48" s="46">
        <v>25616.3</v>
      </c>
      <c r="K48" s="46">
        <v>421583.39999999997</v>
      </c>
      <c r="L48" s="48">
        <v>-40601.5</v>
      </c>
      <c r="M48" s="47"/>
      <c r="N48" s="47">
        <v>-97225</v>
      </c>
      <c r="O48" s="47">
        <f t="shared" ref="O48:O51" si="13">SUM(J48:N48)</f>
        <v>309373.19999999995</v>
      </c>
      <c r="P48" s="47">
        <f t="shared" si="9"/>
        <v>1885811.7</v>
      </c>
      <c r="Q48" s="51"/>
      <c r="R48" s="51"/>
    </row>
    <row r="49" spans="1:18" s="50" customFormat="1">
      <c r="A49" s="45">
        <v>43281</v>
      </c>
      <c r="B49" s="46">
        <v>282446.7</v>
      </c>
      <c r="C49" s="46">
        <v>798303.60000000009</v>
      </c>
      <c r="D49" s="47">
        <f t="shared" si="12"/>
        <v>1080750.3</v>
      </c>
      <c r="E49" s="46">
        <v>382070.9</v>
      </c>
      <c r="F49" s="46"/>
      <c r="G49" s="47">
        <f t="shared" si="1"/>
        <v>1462821.2000000002</v>
      </c>
      <c r="H49" s="46">
        <v>157640.1</v>
      </c>
      <c r="I49" s="46">
        <f t="shared" si="7"/>
        <v>1620461.3000000003</v>
      </c>
      <c r="J49" s="46">
        <v>18656.7</v>
      </c>
      <c r="K49" s="46">
        <v>449644.9</v>
      </c>
      <c r="L49" s="48">
        <v>-9323.7999999999993</v>
      </c>
      <c r="M49" s="47"/>
      <c r="N49" s="47">
        <v>-120740.50000000004</v>
      </c>
      <c r="O49" s="47">
        <f t="shared" si="13"/>
        <v>338237.3</v>
      </c>
      <c r="P49" s="47">
        <f t="shared" si="9"/>
        <v>1958698.6000000003</v>
      </c>
      <c r="Q49" s="51"/>
      <c r="R49" s="51"/>
    </row>
    <row r="50" spans="1:18" s="50" customFormat="1">
      <c r="A50" s="45">
        <v>43373</v>
      </c>
      <c r="B50" s="46">
        <v>265670.50000000006</v>
      </c>
      <c r="C50" s="46">
        <v>836454.60000000009</v>
      </c>
      <c r="D50" s="47">
        <f t="shared" si="12"/>
        <v>1102125.1000000001</v>
      </c>
      <c r="E50" s="46">
        <v>409943.79999999993</v>
      </c>
      <c r="F50" s="46"/>
      <c r="G50" s="47">
        <f t="shared" si="1"/>
        <v>1512068.9</v>
      </c>
      <c r="H50" s="46">
        <v>176854.19999999998</v>
      </c>
      <c r="I50" s="46">
        <f t="shared" si="7"/>
        <v>1688923.0999999999</v>
      </c>
      <c r="J50" s="46">
        <v>26368.5</v>
      </c>
      <c r="K50" s="46">
        <v>472643.69999999995</v>
      </c>
      <c r="L50" s="48">
        <v>-987.5</v>
      </c>
      <c r="M50" s="47"/>
      <c r="N50" s="47">
        <v>-138983.69999999995</v>
      </c>
      <c r="O50" s="47">
        <f t="shared" si="13"/>
        <v>359041</v>
      </c>
      <c r="P50" s="47">
        <f t="shared" si="9"/>
        <v>2047964.0999999999</v>
      </c>
      <c r="Q50" s="51"/>
      <c r="R50" s="51"/>
    </row>
    <row r="51" spans="1:18" s="50" customFormat="1">
      <c r="A51" s="45">
        <v>43465</v>
      </c>
      <c r="B51" s="46">
        <v>295598.59999999998</v>
      </c>
      <c r="C51" s="46">
        <v>914642.00000000012</v>
      </c>
      <c r="D51" s="47">
        <f t="shared" si="12"/>
        <v>1210240.6000000001</v>
      </c>
      <c r="E51" s="46">
        <v>415718.1</v>
      </c>
      <c r="F51" s="46"/>
      <c r="G51" s="47">
        <f t="shared" si="1"/>
        <v>1625958.7000000002</v>
      </c>
      <c r="H51" s="46">
        <v>171510.19999999998</v>
      </c>
      <c r="I51" s="46">
        <f t="shared" si="7"/>
        <v>1797468.9000000001</v>
      </c>
      <c r="J51" s="46">
        <v>20055.699999999997</v>
      </c>
      <c r="K51" s="46">
        <v>484250.50000000006</v>
      </c>
      <c r="L51" s="48">
        <v>5979.5</v>
      </c>
      <c r="M51" s="47"/>
      <c r="N51" s="47">
        <v>-141470.00000000003</v>
      </c>
      <c r="O51" s="47">
        <f t="shared" si="13"/>
        <v>368815.70000000007</v>
      </c>
      <c r="P51" s="47">
        <f t="shared" si="9"/>
        <v>2166284.6</v>
      </c>
      <c r="Q51" s="51"/>
      <c r="R51" s="51"/>
    </row>
    <row r="52" spans="1:18" s="50" customFormat="1">
      <c r="A52" s="45">
        <v>43555</v>
      </c>
      <c r="B52" s="46">
        <v>275569.39999999997</v>
      </c>
      <c r="C52" s="46">
        <v>1001634.5999999999</v>
      </c>
      <c r="D52" s="47">
        <f t="shared" ref="D52:D53" si="14">SUM(B52:C52)</f>
        <v>1277203.9999999998</v>
      </c>
      <c r="E52" s="46">
        <v>422729.69999999984</v>
      </c>
      <c r="F52" s="46"/>
      <c r="G52" s="47">
        <f t="shared" si="1"/>
        <v>1699933.6999999997</v>
      </c>
      <c r="H52" s="46">
        <v>185301.5</v>
      </c>
      <c r="I52" s="46">
        <f t="shared" si="7"/>
        <v>1885235.1999999997</v>
      </c>
      <c r="J52" s="46">
        <v>34809.4</v>
      </c>
      <c r="K52" s="46">
        <v>504109.49999999994</v>
      </c>
      <c r="L52" s="48">
        <v>-14809.200000000186</v>
      </c>
      <c r="M52" s="47"/>
      <c r="N52" s="47">
        <v>-182303.79999999996</v>
      </c>
      <c r="O52" s="47">
        <f t="shared" ref="O52:O53" si="15">SUM(J52:N52)</f>
        <v>341805.89999999979</v>
      </c>
      <c r="P52" s="47">
        <f t="shared" si="9"/>
        <v>2227041.0999999996</v>
      </c>
      <c r="Q52" s="51"/>
      <c r="R52" s="51"/>
    </row>
    <row r="53" spans="1:18" s="50" customFormat="1">
      <c r="A53" s="45">
        <v>43646</v>
      </c>
      <c r="B53" s="46">
        <v>318404.59999999998</v>
      </c>
      <c r="C53" s="46">
        <v>1074559.1000000001</v>
      </c>
      <c r="D53" s="47">
        <f t="shared" si="14"/>
        <v>1392963.7000000002</v>
      </c>
      <c r="E53" s="46">
        <v>458268.4</v>
      </c>
      <c r="F53" s="46"/>
      <c r="G53" s="47">
        <f t="shared" si="1"/>
        <v>1851232.1</v>
      </c>
      <c r="H53" s="46">
        <v>178256.6</v>
      </c>
      <c r="I53" s="46">
        <f t="shared" si="7"/>
        <v>2029488.7000000002</v>
      </c>
      <c r="J53" s="46">
        <v>38420.699999999997</v>
      </c>
      <c r="K53" s="46">
        <v>496297.5</v>
      </c>
      <c r="L53" s="48">
        <v>-5312.3000000000466</v>
      </c>
      <c r="M53" s="47"/>
      <c r="N53" s="47">
        <v>-174821.50000000003</v>
      </c>
      <c r="O53" s="47">
        <f t="shared" si="15"/>
        <v>354584.39999999991</v>
      </c>
      <c r="P53" s="47">
        <f t="shared" si="9"/>
        <v>2384073.1</v>
      </c>
      <c r="Q53" s="51"/>
      <c r="R53" s="51"/>
    </row>
    <row r="54" spans="1:18" s="50" customFormat="1">
      <c r="A54" s="45">
        <v>43738</v>
      </c>
      <c r="B54" s="46">
        <v>317565.40000000002</v>
      </c>
      <c r="C54" s="46">
        <v>1118003.3</v>
      </c>
      <c r="D54" s="47">
        <f t="shared" ref="D54:D58" si="16">SUM(B54:C54)</f>
        <v>1435568.7000000002</v>
      </c>
      <c r="E54" s="46">
        <v>454128</v>
      </c>
      <c r="F54" s="46"/>
      <c r="G54" s="47">
        <f t="shared" si="1"/>
        <v>1889696.7000000002</v>
      </c>
      <c r="H54" s="46">
        <v>185112.4</v>
      </c>
      <c r="I54" s="46">
        <f t="shared" si="7"/>
        <v>2074809.1</v>
      </c>
      <c r="J54" s="46">
        <v>29487.1</v>
      </c>
      <c r="K54" s="46">
        <v>543514.79999999993</v>
      </c>
      <c r="L54" s="48">
        <v>-8815.6</v>
      </c>
      <c r="M54" s="47"/>
      <c r="N54" s="47">
        <f>2696.8-186865.4</f>
        <v>-184168.6</v>
      </c>
      <c r="O54" s="47">
        <f t="shared" ref="O54:O57" si="17">SUM(J54:N54)</f>
        <v>380017.69999999995</v>
      </c>
      <c r="P54" s="47">
        <f t="shared" si="9"/>
        <v>2454826.7999999998</v>
      </c>
      <c r="Q54" s="51"/>
      <c r="R54" s="51"/>
    </row>
    <row r="55" spans="1:18" s="50" customFormat="1">
      <c r="A55" s="45">
        <v>43830</v>
      </c>
      <c r="B55" s="46">
        <v>359960.00000000006</v>
      </c>
      <c r="C55" s="46">
        <v>1070136.7999999998</v>
      </c>
      <c r="D55" s="47">
        <f t="shared" si="16"/>
        <v>1430096.7999999998</v>
      </c>
      <c r="E55" s="46">
        <v>584633</v>
      </c>
      <c r="F55" s="46"/>
      <c r="G55" s="47">
        <f t="shared" si="1"/>
        <v>2014729.7999999998</v>
      </c>
      <c r="H55" s="46">
        <v>188088.8</v>
      </c>
      <c r="I55" s="46">
        <f t="shared" si="7"/>
        <v>2202818.5999999996</v>
      </c>
      <c r="J55" s="46">
        <v>59688.299999999996</v>
      </c>
      <c r="K55" s="46">
        <v>572483.4</v>
      </c>
      <c r="L55" s="48">
        <v>12335.5</v>
      </c>
      <c r="M55" s="47"/>
      <c r="N55" s="47">
        <f>1902.6-227983.4</f>
        <v>-226080.8</v>
      </c>
      <c r="O55" s="47">
        <f t="shared" si="17"/>
        <v>418426.40000000008</v>
      </c>
      <c r="P55" s="47">
        <f t="shared" si="9"/>
        <v>2621244.9999999995</v>
      </c>
      <c r="Q55" s="51"/>
      <c r="R55" s="51"/>
    </row>
    <row r="56" spans="1:18" s="50" customFormat="1">
      <c r="A56" s="45">
        <v>43921</v>
      </c>
      <c r="B56" s="46">
        <v>330762.59999999998</v>
      </c>
      <c r="C56" s="46">
        <v>1082118.7</v>
      </c>
      <c r="D56" s="47">
        <f t="shared" si="16"/>
        <v>1412881.2999999998</v>
      </c>
      <c r="E56" s="46">
        <v>609190.6</v>
      </c>
      <c r="F56" s="46"/>
      <c r="G56" s="47">
        <f t="shared" si="1"/>
        <v>2022071.9</v>
      </c>
      <c r="H56" s="46">
        <v>190685.09999999998</v>
      </c>
      <c r="I56" s="46">
        <f t="shared" si="7"/>
        <v>2212757</v>
      </c>
      <c r="J56" s="46">
        <v>58131.8</v>
      </c>
      <c r="K56" s="46">
        <v>579611.4</v>
      </c>
      <c r="L56" s="48">
        <v>17868.499999999884</v>
      </c>
      <c r="M56" s="47"/>
      <c r="N56" s="47">
        <f>2473.5-247249.6</f>
        <v>-244776.1</v>
      </c>
      <c r="O56" s="47">
        <f t="shared" si="17"/>
        <v>410835.6</v>
      </c>
      <c r="P56" s="47">
        <f t="shared" si="9"/>
        <v>2623592.6</v>
      </c>
      <c r="Q56" s="51"/>
      <c r="R56" s="51"/>
    </row>
    <row r="57" spans="1:18" s="50" customFormat="1">
      <c r="A57" s="45">
        <v>44012</v>
      </c>
      <c r="B57" s="46">
        <v>378103.8</v>
      </c>
      <c r="C57" s="46">
        <v>1180168.2999999998</v>
      </c>
      <c r="D57" s="47">
        <f t="shared" si="16"/>
        <v>1558272.0999999999</v>
      </c>
      <c r="E57" s="46">
        <v>642361.4</v>
      </c>
      <c r="F57" s="46"/>
      <c r="G57" s="47">
        <f t="shared" si="1"/>
        <v>2200633.5</v>
      </c>
      <c r="H57" s="46">
        <v>200919</v>
      </c>
      <c r="I57" s="46">
        <f t="shared" si="7"/>
        <v>2401552.5</v>
      </c>
      <c r="J57" s="46">
        <v>55808.9</v>
      </c>
      <c r="K57" s="46">
        <v>623208.19999999995</v>
      </c>
      <c r="L57" s="48">
        <v>14942.699999999837</v>
      </c>
      <c r="M57" s="47"/>
      <c r="N57" s="47">
        <f>2129.7-325618.6</f>
        <v>-323488.89999999997</v>
      </c>
      <c r="O57" s="47">
        <f t="shared" si="17"/>
        <v>370470.89999999985</v>
      </c>
      <c r="P57" s="47">
        <f t="shared" si="9"/>
        <v>2772023.4</v>
      </c>
      <c r="Q57" s="51"/>
      <c r="R57" s="51"/>
    </row>
    <row r="58" spans="1:18" s="50" customFormat="1">
      <c r="A58" s="45">
        <v>44104</v>
      </c>
      <c r="B58" s="46">
        <v>389406.69999999995</v>
      </c>
      <c r="C58" s="46">
        <v>1295715.9000000001</v>
      </c>
      <c r="D58" s="47">
        <f t="shared" si="16"/>
        <v>1685122.6</v>
      </c>
      <c r="E58" s="46">
        <v>678223.39999999991</v>
      </c>
      <c r="F58" s="46"/>
      <c r="G58" s="47">
        <f t="shared" si="1"/>
        <v>2363346</v>
      </c>
      <c r="H58" s="46">
        <v>214148.39999999997</v>
      </c>
      <c r="I58" s="46">
        <f t="shared" si="7"/>
        <v>2577494.4</v>
      </c>
      <c r="J58" s="46">
        <v>65861.7</v>
      </c>
      <c r="K58" s="46">
        <v>648725.4</v>
      </c>
      <c r="L58" s="48">
        <v>27836.800000000047</v>
      </c>
      <c r="M58" s="47"/>
      <c r="N58" s="47">
        <f>2240.2-198051.8</f>
        <v>-195811.59999999998</v>
      </c>
      <c r="O58" s="47">
        <f t="shared" ref="O58" si="18">SUM(J58:N58)</f>
        <v>546612.30000000005</v>
      </c>
      <c r="P58" s="47">
        <f t="shared" si="9"/>
        <v>3124106.7</v>
      </c>
      <c r="Q58" s="51"/>
      <c r="R58" s="51"/>
    </row>
    <row r="59" spans="1:18" s="50" customFormat="1">
      <c r="A59" s="45">
        <v>44166</v>
      </c>
      <c r="B59" s="46">
        <v>433279.2</v>
      </c>
      <c r="C59" s="46">
        <v>1369841.3000000003</v>
      </c>
      <c r="D59" s="47">
        <f t="shared" ref="D59:D75" si="19">SUM(B59:C59)</f>
        <v>1803120.5000000002</v>
      </c>
      <c r="E59" s="46">
        <v>723397.99999999988</v>
      </c>
      <c r="F59" s="46"/>
      <c r="G59" s="47">
        <f t="shared" si="1"/>
        <v>2526518.5</v>
      </c>
      <c r="H59" s="46">
        <v>207328.49999999997</v>
      </c>
      <c r="I59" s="46">
        <f t="shared" si="7"/>
        <v>2733847</v>
      </c>
      <c r="J59" s="46">
        <v>63218.3</v>
      </c>
      <c r="K59" s="46">
        <v>656262.9</v>
      </c>
      <c r="L59" s="48">
        <v>25423.799999999988</v>
      </c>
      <c r="M59" s="47"/>
      <c r="N59" s="47">
        <f>2040.4-222775.8</f>
        <v>-220735.4</v>
      </c>
      <c r="O59" s="47">
        <f t="shared" ref="O59:O75" si="20">SUM(J59:N59)</f>
        <v>524169.6</v>
      </c>
      <c r="P59" s="47">
        <f t="shared" si="9"/>
        <v>3258016.6</v>
      </c>
      <c r="Q59" s="51"/>
      <c r="R59" s="51"/>
    </row>
    <row r="60" spans="1:18" s="50" customFormat="1">
      <c r="A60" s="45">
        <v>44286</v>
      </c>
      <c r="B60" s="46">
        <v>396465.3</v>
      </c>
      <c r="C60" s="46">
        <v>1445542.8999999997</v>
      </c>
      <c r="D60" s="47">
        <f t="shared" si="19"/>
        <v>1842008.1999999997</v>
      </c>
      <c r="E60" s="46">
        <v>773663.29999999993</v>
      </c>
      <c r="F60" s="46"/>
      <c r="G60" s="47">
        <f t="shared" si="1"/>
        <v>2615671.4999999995</v>
      </c>
      <c r="H60" s="46">
        <v>224018.69999999992</v>
      </c>
      <c r="I60" s="46">
        <f t="shared" si="7"/>
        <v>2839690.1999999993</v>
      </c>
      <c r="J60" s="46">
        <v>64851.1</v>
      </c>
      <c r="K60" s="46">
        <v>674743.89999999991</v>
      </c>
      <c r="L60" s="48">
        <v>38659.599999999948</v>
      </c>
      <c r="M60" s="47"/>
      <c r="N60" s="47">
        <v>-260608.2</v>
      </c>
      <c r="O60" s="47">
        <f t="shared" si="20"/>
        <v>517646.39999999985</v>
      </c>
      <c r="P60" s="47">
        <f t="shared" si="9"/>
        <v>3357336.5999999992</v>
      </c>
      <c r="Q60" s="51"/>
      <c r="R60" s="51"/>
    </row>
    <row r="61" spans="1:18" s="50" customFormat="1">
      <c r="A61" s="45">
        <v>44377</v>
      </c>
      <c r="B61" s="46">
        <v>458296.4</v>
      </c>
      <c r="C61" s="46">
        <v>1589876.0300000003</v>
      </c>
      <c r="D61" s="47">
        <f t="shared" si="19"/>
        <v>2048172.4300000002</v>
      </c>
      <c r="E61" s="46">
        <v>821663.4</v>
      </c>
      <c r="F61" s="46"/>
      <c r="G61" s="47">
        <f t="shared" si="1"/>
        <v>2869835.83</v>
      </c>
      <c r="H61" s="46">
        <v>225156.69999999995</v>
      </c>
      <c r="I61" s="46">
        <f t="shared" si="7"/>
        <v>3094992.5300000003</v>
      </c>
      <c r="J61" s="46">
        <v>65638.100000000006</v>
      </c>
      <c r="K61" s="46">
        <v>693492.5</v>
      </c>
      <c r="L61" s="48">
        <v>-14995.100000000006</v>
      </c>
      <c r="M61" s="47"/>
      <c r="N61" s="47">
        <v>-272523</v>
      </c>
      <c r="O61" s="47">
        <f t="shared" si="20"/>
        <v>471612.5</v>
      </c>
      <c r="P61" s="47">
        <f t="shared" si="9"/>
        <v>3566605.0300000003</v>
      </c>
      <c r="Q61" s="51"/>
      <c r="R61" s="51"/>
    </row>
    <row r="62" spans="1:18" s="50" customFormat="1">
      <c r="A62" s="45">
        <v>44440</v>
      </c>
      <c r="B62" s="46">
        <v>452797.99999999994</v>
      </c>
      <c r="C62" s="46">
        <v>1675444.2</v>
      </c>
      <c r="D62" s="47">
        <f t="shared" si="19"/>
        <v>2128242.1999999997</v>
      </c>
      <c r="E62" s="46">
        <v>964342.7</v>
      </c>
      <c r="F62" s="46"/>
      <c r="G62" s="47">
        <f t="shared" si="1"/>
        <v>3092584.8999999994</v>
      </c>
      <c r="H62" s="46">
        <v>234167.69999999998</v>
      </c>
      <c r="I62" s="46">
        <f t="shared" si="7"/>
        <v>3326752.5999999996</v>
      </c>
      <c r="J62" s="46">
        <v>56628.299999999996</v>
      </c>
      <c r="K62" s="46">
        <v>790867.4</v>
      </c>
      <c r="L62" s="48">
        <v>-24869.199999999953</v>
      </c>
      <c r="M62" s="47"/>
      <c r="N62" s="47">
        <v>-245299.3</v>
      </c>
      <c r="O62" s="47">
        <f t="shared" si="20"/>
        <v>577327.20000000019</v>
      </c>
      <c r="P62" s="47">
        <f t="shared" si="9"/>
        <v>3904079.8</v>
      </c>
      <c r="Q62" s="51"/>
      <c r="R62" s="51"/>
    </row>
    <row r="63" spans="1:18" s="50" customFormat="1">
      <c r="A63" s="45">
        <v>44532</v>
      </c>
      <c r="B63" s="46">
        <v>478831.7</v>
      </c>
      <c r="C63" s="46">
        <v>1569167.3999999997</v>
      </c>
      <c r="D63" s="47">
        <f t="shared" si="19"/>
        <v>2047999.0999999996</v>
      </c>
      <c r="E63" s="46">
        <v>987235.6</v>
      </c>
      <c r="F63" s="46"/>
      <c r="G63" s="47">
        <f t="shared" si="1"/>
        <v>3035234.6999999997</v>
      </c>
      <c r="H63" s="46">
        <v>254710.69999999998</v>
      </c>
      <c r="I63" s="46">
        <f t="shared" si="7"/>
        <v>3289945.4</v>
      </c>
      <c r="J63" s="46">
        <v>56884.399999999994</v>
      </c>
      <c r="K63" s="46">
        <v>844856.1</v>
      </c>
      <c r="L63" s="48">
        <v>20100.100000000035</v>
      </c>
      <c r="M63" s="47"/>
      <c r="N63" s="47">
        <v>-226463.90000000002</v>
      </c>
      <c r="O63" s="47">
        <f t="shared" si="20"/>
        <v>695376.70000000007</v>
      </c>
      <c r="P63" s="47">
        <f t="shared" si="9"/>
        <v>3985322.1</v>
      </c>
      <c r="Q63" s="51"/>
      <c r="R63" s="51"/>
    </row>
    <row r="64" spans="1:18" s="50" customFormat="1">
      <c r="A64" s="45">
        <v>44622</v>
      </c>
      <c r="B64" s="46">
        <v>449058.3</v>
      </c>
      <c r="C64" s="46">
        <v>1688455.5999999999</v>
      </c>
      <c r="D64" s="47">
        <f t="shared" si="19"/>
        <v>2137513.9</v>
      </c>
      <c r="E64" s="46">
        <v>1035025.2999999999</v>
      </c>
      <c r="F64" s="46"/>
      <c r="G64" s="47">
        <f t="shared" si="1"/>
        <v>3172539.1999999997</v>
      </c>
      <c r="H64" s="46">
        <v>287866.70000000007</v>
      </c>
      <c r="I64" s="46">
        <f t="shared" si="7"/>
        <v>3460405.9</v>
      </c>
      <c r="J64" s="46">
        <v>68013.899999999994</v>
      </c>
      <c r="K64" s="46">
        <v>871231.10000000009</v>
      </c>
      <c r="L64" s="48">
        <v>-15648.200000000012</v>
      </c>
      <c r="M64" s="47"/>
      <c r="N64" s="47">
        <v>-214595.9</v>
      </c>
      <c r="O64" s="47">
        <f t="shared" si="20"/>
        <v>709000.9</v>
      </c>
      <c r="P64" s="47">
        <f t="shared" si="9"/>
        <v>4169406.8</v>
      </c>
      <c r="Q64" s="51"/>
      <c r="R64" s="51"/>
    </row>
    <row r="65" spans="1:18" s="50" customFormat="1">
      <c r="A65" s="45">
        <v>44715</v>
      </c>
      <c r="B65" s="46">
        <v>519257.59999999998</v>
      </c>
      <c r="C65" s="46">
        <v>1917479.9999999998</v>
      </c>
      <c r="D65" s="47">
        <f t="shared" si="19"/>
        <v>2436737.5999999996</v>
      </c>
      <c r="E65" s="46">
        <v>1025782.5</v>
      </c>
      <c r="F65" s="46"/>
      <c r="G65" s="47">
        <f t="shared" si="1"/>
        <v>3462520.0999999996</v>
      </c>
      <c r="H65" s="46">
        <v>272594.40000000002</v>
      </c>
      <c r="I65" s="46">
        <f t="shared" si="7"/>
        <v>3735114.4999999995</v>
      </c>
      <c r="J65" s="46">
        <v>53079.899999999994</v>
      </c>
      <c r="K65" s="46">
        <v>953857.79999999981</v>
      </c>
      <c r="L65" s="48">
        <v>57377.20000000007</v>
      </c>
      <c r="M65" s="47"/>
      <c r="N65" s="47">
        <v>-79219.100000000006</v>
      </c>
      <c r="O65" s="47">
        <f t="shared" si="20"/>
        <v>985095.79999999993</v>
      </c>
      <c r="P65" s="47">
        <f t="shared" si="9"/>
        <v>4720210.3</v>
      </c>
      <c r="Q65" s="51"/>
      <c r="R65" s="51"/>
    </row>
    <row r="66" spans="1:18" s="50" customFormat="1">
      <c r="A66" s="45">
        <v>44808</v>
      </c>
      <c r="B66" s="46">
        <v>524394.80000000005</v>
      </c>
      <c r="C66" s="46">
        <v>2187680.2999999998</v>
      </c>
      <c r="D66" s="47">
        <f t="shared" si="19"/>
        <v>2712075.0999999996</v>
      </c>
      <c r="E66" s="46">
        <v>1122699.0999999999</v>
      </c>
      <c r="F66" s="46"/>
      <c r="G66" s="47">
        <f t="shared" si="1"/>
        <v>3834774.1999999993</v>
      </c>
      <c r="H66" s="46">
        <v>278710.39999999997</v>
      </c>
      <c r="I66" s="46">
        <f t="shared" si="7"/>
        <v>4113484.5999999992</v>
      </c>
      <c r="J66" s="46">
        <v>63262.399999999994</v>
      </c>
      <c r="K66" s="46">
        <v>1024613</v>
      </c>
      <c r="L66" s="48">
        <v>105928.30000000013</v>
      </c>
      <c r="M66" s="47"/>
      <c r="N66" s="47">
        <v>-124472.5</v>
      </c>
      <c r="O66" s="47">
        <f t="shared" si="20"/>
        <v>1069331.2</v>
      </c>
      <c r="P66" s="47">
        <f t="shared" si="9"/>
        <v>5182815.7999999989</v>
      </c>
      <c r="Q66" s="51"/>
      <c r="R66" s="51"/>
    </row>
    <row r="67" spans="1:18" s="50" customFormat="1">
      <c r="A67" s="45" t="s">
        <v>66</v>
      </c>
      <c r="B67" s="46">
        <v>565046.5</v>
      </c>
      <c r="C67" s="46">
        <v>2411608.6</v>
      </c>
      <c r="D67" s="47">
        <f t="shared" si="19"/>
        <v>2976655.1</v>
      </c>
      <c r="E67" s="46">
        <v>1235637.5000000002</v>
      </c>
      <c r="F67" s="46"/>
      <c r="G67" s="47">
        <f t="shared" si="1"/>
        <v>4212292.6000000006</v>
      </c>
      <c r="H67" s="46">
        <v>300212.10000000009</v>
      </c>
      <c r="I67" s="46">
        <f t="shared" si="7"/>
        <v>4512504.7000000011</v>
      </c>
      <c r="J67" s="46">
        <v>86450.8</v>
      </c>
      <c r="K67" s="46">
        <v>1043229.7000000002</v>
      </c>
      <c r="L67" s="48">
        <v>-48915.199999999852</v>
      </c>
      <c r="M67" s="47"/>
      <c r="N67" s="47">
        <v>-210271.59999999998</v>
      </c>
      <c r="O67" s="47">
        <f t="shared" si="20"/>
        <v>870493.7000000003</v>
      </c>
      <c r="P67" s="47">
        <f t="shared" si="9"/>
        <v>5382998.4000000013</v>
      </c>
      <c r="Q67" s="51"/>
      <c r="R67" s="51"/>
    </row>
    <row r="68" spans="1:18" s="50" customFormat="1">
      <c r="A68" s="45" t="s">
        <v>69</v>
      </c>
      <c r="B68" s="46">
        <v>577685.30000000005</v>
      </c>
      <c r="C68" s="46">
        <v>2312277.2999999993</v>
      </c>
      <c r="D68" s="47">
        <f t="shared" si="19"/>
        <v>2889962.5999999996</v>
      </c>
      <c r="E68" s="46">
        <v>1237861.6999999995</v>
      </c>
      <c r="F68" s="46"/>
      <c r="G68" s="47">
        <f t="shared" si="1"/>
        <v>4127824.2999999989</v>
      </c>
      <c r="H68" s="46">
        <v>358218.3</v>
      </c>
      <c r="I68" s="46">
        <f t="shared" si="7"/>
        <v>4486042.5999999987</v>
      </c>
      <c r="J68" s="46">
        <v>82625.5</v>
      </c>
      <c r="K68" s="46">
        <v>1029361</v>
      </c>
      <c r="L68" s="48">
        <v>38070.200000000114</v>
      </c>
      <c r="M68" s="47"/>
      <c r="N68" s="47">
        <v>-93397.800000000148</v>
      </c>
      <c r="O68" s="47">
        <f t="shared" si="20"/>
        <v>1056658.9000000001</v>
      </c>
      <c r="P68" s="47">
        <f t="shared" si="9"/>
        <v>5542701.4999999991</v>
      </c>
      <c r="Q68" s="51"/>
      <c r="R68" s="51"/>
    </row>
    <row r="69" spans="1:18" s="50" customFormat="1">
      <c r="A69" s="45" t="s">
        <v>72</v>
      </c>
      <c r="B69" s="46">
        <v>472167.1</v>
      </c>
      <c r="C69" s="46">
        <v>2670780.8999999994</v>
      </c>
      <c r="D69" s="47">
        <f t="shared" si="19"/>
        <v>3142947.9999999995</v>
      </c>
      <c r="E69" s="46">
        <v>1326273.2000000002</v>
      </c>
      <c r="F69" s="46"/>
      <c r="G69" s="47">
        <f t="shared" si="1"/>
        <v>4469221.1999999993</v>
      </c>
      <c r="H69" s="46">
        <v>452245.5</v>
      </c>
      <c r="I69" s="46">
        <f t="shared" si="7"/>
        <v>4921466.6999999993</v>
      </c>
      <c r="J69" s="46">
        <v>112474.9</v>
      </c>
      <c r="K69" s="46">
        <v>600111.09999999986</v>
      </c>
      <c r="L69" s="48">
        <v>-29075.899999999849</v>
      </c>
      <c r="M69" s="47"/>
      <c r="N69" s="47">
        <v>-30851.900000000009</v>
      </c>
      <c r="O69" s="47">
        <f t="shared" si="20"/>
        <v>652658.20000000007</v>
      </c>
      <c r="P69" s="47">
        <f t="shared" si="9"/>
        <v>5574124.8999999994</v>
      </c>
      <c r="Q69" s="51"/>
      <c r="R69" s="51"/>
    </row>
    <row r="70" spans="1:18" s="50" customFormat="1">
      <c r="A70" s="45" t="s">
        <v>75</v>
      </c>
      <c r="B70" s="46">
        <v>562711.20000000007</v>
      </c>
      <c r="C70" s="46">
        <v>2536137.9</v>
      </c>
      <c r="D70" s="47">
        <f t="shared" si="19"/>
        <v>3098849.1</v>
      </c>
      <c r="E70" s="46">
        <v>1334757.0999999999</v>
      </c>
      <c r="F70" s="46"/>
      <c r="G70" s="47">
        <f t="shared" si="1"/>
        <v>4433606.2</v>
      </c>
      <c r="H70" s="46">
        <v>577988.6</v>
      </c>
      <c r="I70" s="46">
        <f t="shared" si="7"/>
        <v>5011594.8</v>
      </c>
      <c r="J70" s="46">
        <v>109347.5</v>
      </c>
      <c r="K70" s="46">
        <v>658318.80000000005</v>
      </c>
      <c r="L70" s="48">
        <v>60104.200000000157</v>
      </c>
      <c r="M70" s="47"/>
      <c r="N70" s="47">
        <v>35477.299999999916</v>
      </c>
      <c r="O70" s="47">
        <f t="shared" si="20"/>
        <v>863247.80000000016</v>
      </c>
      <c r="P70" s="47">
        <f t="shared" si="9"/>
        <v>5874842.5999999996</v>
      </c>
      <c r="Q70" s="51"/>
      <c r="R70" s="51"/>
    </row>
    <row r="71" spans="1:18" s="50" customFormat="1">
      <c r="A71" s="45" t="s">
        <v>78</v>
      </c>
      <c r="B71" s="46">
        <v>634816.70000000007</v>
      </c>
      <c r="C71" s="46">
        <v>2668450.9999999995</v>
      </c>
      <c r="D71" s="47">
        <f t="shared" si="19"/>
        <v>3303267.6999999997</v>
      </c>
      <c r="E71" s="46">
        <v>1403020.7999999998</v>
      </c>
      <c r="F71" s="46"/>
      <c r="G71" s="47">
        <f t="shared" si="1"/>
        <v>4706288.5</v>
      </c>
      <c r="H71" s="46">
        <v>592259</v>
      </c>
      <c r="I71" s="46">
        <f t="shared" si="7"/>
        <v>5298547.5</v>
      </c>
      <c r="J71" s="46">
        <v>72406.5</v>
      </c>
      <c r="K71" s="46">
        <v>878192.60000000009</v>
      </c>
      <c r="L71" s="48">
        <v>7639.0000000004075</v>
      </c>
      <c r="M71" s="47"/>
      <c r="N71" s="47">
        <v>14794.500000000118</v>
      </c>
      <c r="O71" s="47">
        <f t="shared" si="20"/>
        <v>973032.60000000068</v>
      </c>
      <c r="P71" s="47">
        <f t="shared" si="9"/>
        <v>6271580.1000000006</v>
      </c>
      <c r="Q71" s="51"/>
      <c r="R71" s="51"/>
    </row>
    <row r="72" spans="1:18" s="50" customFormat="1">
      <c r="A72" s="45" t="s">
        <v>81</v>
      </c>
      <c r="B72" s="46">
        <v>594035.4</v>
      </c>
      <c r="C72" s="46">
        <v>2616199.9000000008</v>
      </c>
      <c r="D72" s="47">
        <f t="shared" si="19"/>
        <v>3210235.3000000007</v>
      </c>
      <c r="E72" s="46">
        <v>1446052.7</v>
      </c>
      <c r="F72" s="46"/>
      <c r="G72" s="47">
        <f t="shared" ref="G72:G75" si="21">D72+F72+E72</f>
        <v>4656288.0000000009</v>
      </c>
      <c r="H72" s="46">
        <v>602455.9</v>
      </c>
      <c r="I72" s="46">
        <f t="shared" si="7"/>
        <v>5258743.9000000013</v>
      </c>
      <c r="J72" s="46">
        <v>31890.100000000002</v>
      </c>
      <c r="K72" s="46">
        <v>918875.20000000019</v>
      </c>
      <c r="L72" s="48">
        <v>7890.3999999998141</v>
      </c>
      <c r="M72" s="47"/>
      <c r="N72" s="47">
        <v>57472.7</v>
      </c>
      <c r="O72" s="47">
        <f t="shared" si="20"/>
        <v>1016128.3999999999</v>
      </c>
      <c r="P72" s="47">
        <f t="shared" si="9"/>
        <v>6274872.3000000007</v>
      </c>
      <c r="Q72" s="51"/>
      <c r="R72" s="51"/>
    </row>
    <row r="73" spans="1:18" s="50" customFormat="1">
      <c r="A73" s="45" t="s">
        <v>84</v>
      </c>
      <c r="B73" s="46">
        <v>808279.70000000007</v>
      </c>
      <c r="C73" s="46">
        <v>2882701.8</v>
      </c>
      <c r="D73" s="47">
        <f t="shared" si="19"/>
        <v>3690981.5</v>
      </c>
      <c r="E73" s="46">
        <v>1500227.0000000005</v>
      </c>
      <c r="F73" s="46"/>
      <c r="G73" s="47">
        <f t="shared" si="21"/>
        <v>5191208.5</v>
      </c>
      <c r="H73" s="46">
        <v>540671.6</v>
      </c>
      <c r="I73" s="46">
        <f t="shared" si="7"/>
        <v>5731880.0999999996</v>
      </c>
      <c r="J73" s="46">
        <v>45845.4</v>
      </c>
      <c r="K73" s="46">
        <v>916088.7</v>
      </c>
      <c r="L73" s="48">
        <v>-173082.56999999995</v>
      </c>
      <c r="M73" s="47"/>
      <c r="N73" s="47">
        <v>62753.200000000106</v>
      </c>
      <c r="O73" s="47">
        <f t="shared" si="20"/>
        <v>851604.7300000001</v>
      </c>
      <c r="P73" s="47">
        <f t="shared" si="9"/>
        <v>6583484.8300000001</v>
      </c>
      <c r="Q73" s="51"/>
      <c r="R73" s="51"/>
    </row>
    <row r="74" spans="1:18" s="50" customFormat="1">
      <c r="A74" s="45" t="s">
        <v>87</v>
      </c>
      <c r="B74" s="46">
        <v>923390.2</v>
      </c>
      <c r="C74" s="46">
        <v>3096146.4000000004</v>
      </c>
      <c r="D74" s="47">
        <f t="shared" si="19"/>
        <v>4019536.6000000006</v>
      </c>
      <c r="E74" s="46">
        <v>1560106.4000000004</v>
      </c>
      <c r="F74" s="46"/>
      <c r="G74" s="47">
        <f t="shared" si="21"/>
        <v>5579643.0000000009</v>
      </c>
      <c r="H74" s="46">
        <v>549514.70000000007</v>
      </c>
      <c r="I74" s="46">
        <f t="shared" si="7"/>
        <v>6129157.7000000011</v>
      </c>
      <c r="J74" s="46">
        <v>31325.1</v>
      </c>
      <c r="K74" s="46">
        <v>930592.29999999993</v>
      </c>
      <c r="L74" s="48">
        <v>-120211.99999999983</v>
      </c>
      <c r="M74" s="47"/>
      <c r="N74" s="47">
        <v>128881.69999999982</v>
      </c>
      <c r="O74" s="47">
        <f t="shared" si="20"/>
        <v>970587.1</v>
      </c>
      <c r="P74" s="47">
        <f t="shared" si="9"/>
        <v>7099744.8000000007</v>
      </c>
      <c r="Q74" s="51"/>
      <c r="R74" s="51"/>
    </row>
    <row r="75" spans="1:18" s="50" customFormat="1">
      <c r="A75" s="45" t="s">
        <v>90</v>
      </c>
      <c r="B75" s="46">
        <v>1045417.9</v>
      </c>
      <c r="C75" s="46">
        <v>3419024.5999999992</v>
      </c>
      <c r="D75" s="47">
        <f t="shared" si="19"/>
        <v>4464442.4999999991</v>
      </c>
      <c r="E75" s="46">
        <v>1623035.3</v>
      </c>
      <c r="F75" s="46"/>
      <c r="G75" s="47">
        <f t="shared" si="21"/>
        <v>6087477.7999999989</v>
      </c>
      <c r="H75" s="46">
        <v>596084.29999999993</v>
      </c>
      <c r="I75" s="46">
        <f t="shared" si="7"/>
        <v>6683562.0999999987</v>
      </c>
      <c r="J75" s="46">
        <v>13661.300000000001</v>
      </c>
      <c r="K75" s="46">
        <v>1229985.6000000001</v>
      </c>
      <c r="L75" s="48">
        <v>-18679.300000000047</v>
      </c>
      <c r="M75" s="47"/>
      <c r="N75" s="47">
        <v>15581.900000000052</v>
      </c>
      <c r="O75" s="47">
        <f t="shared" si="20"/>
        <v>1240549.5000000002</v>
      </c>
      <c r="P75" s="47">
        <f t="shared" si="9"/>
        <v>7924111.5999999987</v>
      </c>
      <c r="Q75" s="51"/>
      <c r="R75" s="51"/>
    </row>
    <row r="76" spans="1:18" s="50" customFormat="1">
      <c r="A76" s="45" t="s">
        <v>93</v>
      </c>
      <c r="B76" s="46">
        <v>1041607.3999999999</v>
      </c>
      <c r="C76" s="46">
        <v>3560229</v>
      </c>
      <c r="D76" s="47">
        <v>4601836.4000000004</v>
      </c>
      <c r="E76" s="46">
        <v>1656425.7000000002</v>
      </c>
      <c r="F76" s="46">
        <v>1000</v>
      </c>
      <c r="G76" s="47">
        <v>6259262.1000000006</v>
      </c>
      <c r="H76" s="46">
        <v>653185.99999999988</v>
      </c>
      <c r="I76" s="46">
        <v>6912448.1000000006</v>
      </c>
      <c r="J76" s="46">
        <v>78755.5</v>
      </c>
      <c r="K76" s="46">
        <v>1034130.0999999999</v>
      </c>
      <c r="L76" s="48">
        <v>11951.399999999936</v>
      </c>
      <c r="M76" s="47"/>
      <c r="N76" s="47">
        <v>4554.6999999999844</v>
      </c>
      <c r="O76" s="47">
        <v>1129391.6999999997</v>
      </c>
      <c r="P76" s="47">
        <v>8041839.8000000007</v>
      </c>
      <c r="Q76" s="51"/>
      <c r="R76" s="51"/>
    </row>
    <row r="77" spans="1:18" s="50" customFormat="1">
      <c r="A77" s="45" t="s">
        <v>100</v>
      </c>
      <c r="B77" s="46">
        <v>1203885.7</v>
      </c>
      <c r="C77" s="46">
        <v>3698111.1</v>
      </c>
      <c r="D77" s="47">
        <v>4901996.8</v>
      </c>
      <c r="E77" s="46">
        <v>1745835.0999999996</v>
      </c>
      <c r="F77" s="46">
        <v>1000</v>
      </c>
      <c r="G77" s="47">
        <v>6648831.8999999994</v>
      </c>
      <c r="H77" s="46">
        <v>660664.79999999993</v>
      </c>
      <c r="I77" s="46">
        <v>7309496.6999999993</v>
      </c>
      <c r="J77" s="46">
        <v>78723.200000000012</v>
      </c>
      <c r="K77" s="46">
        <v>1113441.7000000002</v>
      </c>
      <c r="L77" s="48">
        <v>49305.899999999907</v>
      </c>
      <c r="M77" s="47"/>
      <c r="N77" s="47">
        <v>282122.40000000014</v>
      </c>
      <c r="O77" s="47">
        <v>1523593.2000000002</v>
      </c>
      <c r="P77" s="47">
        <v>8833089.8999999985</v>
      </c>
      <c r="Q77" s="51"/>
      <c r="R77" s="51"/>
    </row>
    <row r="78" spans="1:18" s="50" customFormat="1">
      <c r="A78" s="45" t="s">
        <v>103</v>
      </c>
      <c r="B78" s="46">
        <v>1175164.5999999999</v>
      </c>
      <c r="C78" s="46">
        <v>3891300.9</v>
      </c>
      <c r="D78" s="47">
        <v>5066465.5</v>
      </c>
      <c r="E78" s="46">
        <v>1806296.2000000002</v>
      </c>
      <c r="F78" s="46">
        <v>1000</v>
      </c>
      <c r="G78" s="47">
        <v>6873761.7000000002</v>
      </c>
      <c r="H78" s="46">
        <v>657028.5</v>
      </c>
      <c r="I78" s="46">
        <v>7530790.2000000002</v>
      </c>
      <c r="J78" s="46">
        <v>79090.2</v>
      </c>
      <c r="K78" s="46">
        <v>1223387.8</v>
      </c>
      <c r="L78" s="48">
        <v>52551.53700000004</v>
      </c>
      <c r="M78" s="47"/>
      <c r="N78" s="47">
        <v>173740.7630000005</v>
      </c>
      <c r="O78" s="47">
        <v>1528770.3000000005</v>
      </c>
      <c r="P78" s="47">
        <v>9059560.5</v>
      </c>
      <c r="Q78" s="51"/>
      <c r="R78" s="51"/>
    </row>
    <row r="79" spans="1:18" s="50" customFormat="1">
      <c r="A79" s="45" t="s">
        <v>108</v>
      </c>
      <c r="B79" s="46">
        <v>1251766.0999999999</v>
      </c>
      <c r="C79" s="46">
        <v>4158565.7</v>
      </c>
      <c r="D79" s="47">
        <v>5410331.7999999998</v>
      </c>
      <c r="E79" s="46">
        <v>1857136.0999999996</v>
      </c>
      <c r="F79" s="46">
        <v>1000</v>
      </c>
      <c r="G79" s="47">
        <v>7268467.8999999994</v>
      </c>
      <c r="H79" s="46">
        <v>738639.6</v>
      </c>
      <c r="I79" s="46">
        <v>8007107.4999999991</v>
      </c>
      <c r="J79" s="46">
        <v>79447.8</v>
      </c>
      <c r="K79" s="46">
        <v>1328849.0000000002</v>
      </c>
      <c r="L79" s="48">
        <v>9206.9999999996617</v>
      </c>
      <c r="M79" s="47"/>
      <c r="N79" s="47">
        <v>87645.399999999732</v>
      </c>
      <c r="O79" s="47">
        <v>1505149.1999999997</v>
      </c>
      <c r="P79" s="47">
        <v>9512256.6999999993</v>
      </c>
      <c r="Q79" s="51"/>
      <c r="R79" s="51"/>
    </row>
    <row r="80" spans="1:18" s="51" customFormat="1">
      <c r="A80" s="54" t="s">
        <v>46</v>
      </c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6"/>
    </row>
    <row r="81" spans="1:16" s="50" customFormat="1">
      <c r="A81" s="57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9"/>
    </row>
  </sheetData>
  <mergeCells count="16">
    <mergeCell ref="A80:P81"/>
    <mergeCell ref="A4:A7"/>
    <mergeCell ref="B4:I4"/>
    <mergeCell ref="J4:O4"/>
    <mergeCell ref="P4:P7"/>
    <mergeCell ref="B5:G5"/>
    <mergeCell ref="H5:H7"/>
    <mergeCell ref="N5:N7"/>
    <mergeCell ref="O5:O7"/>
    <mergeCell ref="B6:D6"/>
    <mergeCell ref="I5:I7"/>
    <mergeCell ref="J5:J7"/>
    <mergeCell ref="K5:K7"/>
    <mergeCell ref="L5:L7"/>
    <mergeCell ref="M5:M7"/>
    <mergeCell ref="E6:G6"/>
  </mergeCells>
  <hyperlinks>
    <hyperlink ref="A1" location="'Table de Matière'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28"/>
  <sheetViews>
    <sheetView workbookViewId="0">
      <pane xSplit="1" ySplit="7" topLeftCell="K8" activePane="bottomRight" state="frozen"/>
      <selection pane="topRight" activeCell="B1" sqref="B1"/>
      <selection pane="bottomLeft" activeCell="A8" sqref="A8"/>
      <selection pane="bottomRight" activeCell="T23" sqref="T23"/>
    </sheetView>
  </sheetViews>
  <sheetFormatPr baseColWidth="10" defaultColWidth="11.5546875" defaultRowHeight="15.75"/>
  <cols>
    <col min="1" max="1" width="20.77734375" customWidth="1"/>
    <col min="2" max="2" width="18.77734375" customWidth="1"/>
    <col min="3" max="3" width="13.77734375" customWidth="1"/>
    <col min="4" max="4" width="10.44140625" customWidth="1"/>
    <col min="5" max="6" width="16.21875" customWidth="1"/>
    <col min="10" max="10" width="16.44140625" customWidth="1"/>
    <col min="11" max="11" width="16.109375" customWidth="1"/>
    <col min="12" max="12" width="14.44140625" customWidth="1"/>
    <col min="13" max="13" width="9.88671875" customWidth="1"/>
    <col min="14" max="14" width="12.6640625" customWidth="1"/>
    <col min="15" max="15" width="27.44140625" customWidth="1"/>
    <col min="16" max="16" width="25.88671875" customWidth="1"/>
    <col min="17" max="17" width="16" customWidth="1"/>
    <col min="18" max="18" width="15.77734375" customWidth="1"/>
    <col min="19" max="19" width="12" bestFit="1" customWidth="1"/>
  </cols>
  <sheetData>
    <row r="1" spans="1:26" ht="18.75">
      <c r="A1" s="14" t="s">
        <v>3</v>
      </c>
      <c r="B1" s="1"/>
      <c r="C1" s="2"/>
      <c r="D1" s="2"/>
      <c r="E1" s="2"/>
      <c r="F1" s="2"/>
      <c r="G1" s="3" t="s">
        <v>0</v>
      </c>
      <c r="H1" s="2"/>
      <c r="I1" s="4"/>
      <c r="J1" s="2"/>
      <c r="K1" s="2"/>
      <c r="L1" s="2"/>
      <c r="M1" s="2"/>
      <c r="N1" s="2"/>
      <c r="O1" s="2"/>
      <c r="P1" s="2" t="s">
        <v>53</v>
      </c>
      <c r="Q1" s="5"/>
      <c r="R1" s="2"/>
      <c r="T1" s="19"/>
    </row>
    <row r="2" spans="1:26" s="31" customFormat="1" ht="18.75">
      <c r="A2" s="26"/>
      <c r="B2" s="27" t="s">
        <v>38</v>
      </c>
      <c r="C2" s="28"/>
      <c r="D2" s="28"/>
      <c r="E2" s="28"/>
      <c r="F2" s="28"/>
      <c r="G2" s="28"/>
      <c r="H2" s="27" t="s">
        <v>39</v>
      </c>
      <c r="I2" s="28"/>
      <c r="J2" s="28"/>
      <c r="K2" s="28"/>
      <c r="L2" s="28"/>
      <c r="M2" s="28"/>
      <c r="N2" s="29"/>
      <c r="O2" s="28"/>
      <c r="P2" s="30"/>
    </row>
    <row r="3" spans="1:26" s="31" customFormat="1" ht="18.7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3"/>
      <c r="P3" s="35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s="37" customFormat="1" ht="19.5">
      <c r="A4" s="60" t="s">
        <v>40</v>
      </c>
      <c r="B4" s="63" t="s">
        <v>41</v>
      </c>
      <c r="C4" s="63"/>
      <c r="D4" s="63"/>
      <c r="E4" s="63"/>
      <c r="F4" s="63"/>
      <c r="G4" s="63"/>
      <c r="H4" s="63"/>
      <c r="I4" s="63"/>
      <c r="J4" s="63" t="s">
        <v>37</v>
      </c>
      <c r="K4" s="63"/>
      <c r="L4" s="63"/>
      <c r="M4" s="63"/>
      <c r="N4" s="63"/>
      <c r="O4" s="63"/>
      <c r="P4" s="66" t="s">
        <v>44</v>
      </c>
    </row>
    <row r="5" spans="1:26" s="37" customFormat="1" ht="15.75" customHeight="1">
      <c r="A5" s="61"/>
      <c r="B5" s="63" t="s">
        <v>30</v>
      </c>
      <c r="C5" s="63"/>
      <c r="D5" s="63"/>
      <c r="E5" s="63"/>
      <c r="F5" s="63"/>
      <c r="G5" s="63"/>
      <c r="H5" s="64" t="s">
        <v>31</v>
      </c>
      <c r="I5" s="65" t="s">
        <v>2</v>
      </c>
      <c r="J5" s="69" t="s">
        <v>42</v>
      </c>
      <c r="K5" s="69" t="s">
        <v>33</v>
      </c>
      <c r="L5" s="69" t="s">
        <v>34</v>
      </c>
      <c r="M5" s="69" t="s">
        <v>43</v>
      </c>
      <c r="N5" s="66" t="s">
        <v>36</v>
      </c>
      <c r="O5" s="66" t="s">
        <v>2</v>
      </c>
      <c r="P5" s="67"/>
    </row>
    <row r="6" spans="1:26" s="37" customFormat="1" ht="15.75" customHeight="1">
      <c r="A6" s="61"/>
      <c r="B6" s="63" t="s">
        <v>28</v>
      </c>
      <c r="C6" s="63"/>
      <c r="D6" s="63"/>
      <c r="E6" s="72" t="s">
        <v>96</v>
      </c>
      <c r="F6" s="73"/>
      <c r="G6" s="74"/>
      <c r="H6" s="64"/>
      <c r="I6" s="65"/>
      <c r="J6" s="70"/>
      <c r="K6" s="70"/>
      <c r="L6" s="70"/>
      <c r="M6" s="70"/>
      <c r="N6" s="67"/>
      <c r="O6" s="67"/>
      <c r="P6" s="67"/>
      <c r="Q6" s="38"/>
      <c r="R6" s="38"/>
      <c r="S6" s="38"/>
      <c r="T6" s="38"/>
    </row>
    <row r="7" spans="1:26" s="37" customFormat="1" ht="56.25">
      <c r="A7" s="62"/>
      <c r="B7" s="41" t="s">
        <v>27</v>
      </c>
      <c r="C7" s="42" t="s">
        <v>45</v>
      </c>
      <c r="D7" s="42" t="s">
        <v>2</v>
      </c>
      <c r="E7" s="41" t="s">
        <v>29</v>
      </c>
      <c r="F7" s="41" t="s">
        <v>97</v>
      </c>
      <c r="G7" s="42" t="s">
        <v>2</v>
      </c>
      <c r="H7" s="64"/>
      <c r="I7" s="65" t="s">
        <v>2</v>
      </c>
      <c r="J7" s="71"/>
      <c r="K7" s="71"/>
      <c r="L7" s="71"/>
      <c r="M7" s="71"/>
      <c r="N7" s="68"/>
      <c r="O7" s="68"/>
      <c r="P7" s="68"/>
      <c r="Q7" s="38"/>
      <c r="R7" s="38"/>
      <c r="S7" s="38"/>
      <c r="T7" s="38"/>
    </row>
    <row r="8" spans="1:26" s="50" customFormat="1">
      <c r="A8" s="44">
        <v>2008</v>
      </c>
      <c r="B8" s="46">
        <v>112623.7</v>
      </c>
      <c r="C8" s="46">
        <v>207061.90000000005</v>
      </c>
      <c r="D8" s="47">
        <f t="shared" ref="D8:D16" si="0">SUM(B8:C8)</f>
        <v>319685.60000000003</v>
      </c>
      <c r="E8" s="46">
        <v>99838.999999999985</v>
      </c>
      <c r="F8" s="46"/>
      <c r="G8" s="47">
        <f t="shared" ref="G8:G24" si="1">D8+E8</f>
        <v>419524.60000000003</v>
      </c>
      <c r="H8" s="46">
        <v>63073.699999999953</v>
      </c>
      <c r="I8" s="46">
        <f t="shared" ref="I8:I24" si="2">G8+H8</f>
        <v>482598.3</v>
      </c>
      <c r="J8" s="46">
        <v>5225.7</v>
      </c>
      <c r="K8" s="46">
        <v>96829.8</v>
      </c>
      <c r="L8" s="48">
        <v>-1373.0999999999985</v>
      </c>
      <c r="M8" s="47" t="s">
        <v>1</v>
      </c>
      <c r="N8" s="49">
        <v>56705.1</v>
      </c>
      <c r="O8" s="47">
        <f t="shared" ref="O8:O24" si="3">SUM(J8:N8)</f>
        <v>157387.5</v>
      </c>
      <c r="P8" s="47">
        <f t="shared" ref="P8:P24" si="4">I8+O8</f>
        <v>639985.80000000005</v>
      </c>
    </row>
    <row r="9" spans="1:26" s="50" customFormat="1">
      <c r="A9" s="44">
        <v>2009</v>
      </c>
      <c r="B9" s="46">
        <v>120915.70000000001</v>
      </c>
      <c r="C9" s="46">
        <v>246210.90000000002</v>
      </c>
      <c r="D9" s="47">
        <f t="shared" si="0"/>
        <v>367126.60000000003</v>
      </c>
      <c r="E9" s="46">
        <v>116937.90000000001</v>
      </c>
      <c r="F9" s="46"/>
      <c r="G9" s="47">
        <f t="shared" si="1"/>
        <v>484064.50000000006</v>
      </c>
      <c r="H9" s="46">
        <v>81245.400000000009</v>
      </c>
      <c r="I9" s="46">
        <f t="shared" si="2"/>
        <v>565309.9</v>
      </c>
      <c r="J9" s="46">
        <v>3627.5</v>
      </c>
      <c r="K9" s="46">
        <v>125656.8</v>
      </c>
      <c r="L9" s="48">
        <v>1713.6999999999935</v>
      </c>
      <c r="M9" s="47" t="s">
        <v>1</v>
      </c>
      <c r="N9" s="47">
        <v>76543.8</v>
      </c>
      <c r="O9" s="47">
        <f t="shared" si="3"/>
        <v>207541.8</v>
      </c>
      <c r="P9" s="47">
        <f t="shared" si="4"/>
        <v>772851.7</v>
      </c>
      <c r="Q9" s="51"/>
      <c r="R9" s="51"/>
    </row>
    <row r="10" spans="1:26" s="50" customFormat="1">
      <c r="A10" s="44">
        <v>2010</v>
      </c>
      <c r="B10" s="46">
        <v>138053.90000000002</v>
      </c>
      <c r="C10" s="46">
        <v>325647.41550299997</v>
      </c>
      <c r="D10" s="47">
        <f t="shared" si="0"/>
        <v>463701.31550299999</v>
      </c>
      <c r="E10" s="46">
        <v>153042.70000000001</v>
      </c>
      <c r="F10" s="46"/>
      <c r="G10" s="47">
        <f t="shared" si="1"/>
        <v>616744.015503</v>
      </c>
      <c r="H10" s="46">
        <v>89619.9</v>
      </c>
      <c r="I10" s="46">
        <f t="shared" si="2"/>
        <v>706363.91550300003</v>
      </c>
      <c r="J10" s="46">
        <v>10515.6</v>
      </c>
      <c r="K10" s="46">
        <v>172514.8</v>
      </c>
      <c r="L10" s="48">
        <v>4306.184497000002</v>
      </c>
      <c r="M10" s="47" t="s">
        <v>1</v>
      </c>
      <c r="N10" s="47">
        <v>40475.69999999999</v>
      </c>
      <c r="O10" s="47">
        <f t="shared" si="3"/>
        <v>227812.28449699999</v>
      </c>
      <c r="P10" s="47">
        <f t="shared" si="4"/>
        <v>934176.2</v>
      </c>
      <c r="Q10" s="51"/>
      <c r="R10" s="51"/>
    </row>
    <row r="11" spans="1:26" s="50" customFormat="1">
      <c r="A11" s="44">
        <v>2011</v>
      </c>
      <c r="B11" s="46">
        <v>152063.9</v>
      </c>
      <c r="C11" s="46">
        <v>324233.86666666658</v>
      </c>
      <c r="D11" s="47">
        <f t="shared" si="0"/>
        <v>476297.7666666666</v>
      </c>
      <c r="E11" s="46">
        <v>190372.39999999997</v>
      </c>
      <c r="F11" s="46"/>
      <c r="G11" s="47">
        <f t="shared" si="1"/>
        <v>666670.16666666651</v>
      </c>
      <c r="H11" s="46">
        <v>89131.400000000009</v>
      </c>
      <c r="I11" s="46">
        <f t="shared" si="2"/>
        <v>755801.56666666653</v>
      </c>
      <c r="J11" s="46">
        <v>12302.2</v>
      </c>
      <c r="K11" s="46">
        <v>216433.19999999998</v>
      </c>
      <c r="L11" s="48">
        <v>11012.400000000005</v>
      </c>
      <c r="M11" s="47" t="s">
        <v>1</v>
      </c>
      <c r="N11" s="47">
        <v>58662.633333333324</v>
      </c>
      <c r="O11" s="47">
        <f t="shared" si="3"/>
        <v>298410.43333333329</v>
      </c>
      <c r="P11" s="47">
        <f t="shared" si="4"/>
        <v>1054211.9999999998</v>
      </c>
      <c r="Q11" s="51"/>
      <c r="R11" s="51"/>
    </row>
    <row r="12" spans="1:26" s="50" customFormat="1">
      <c r="A12" s="44">
        <v>2012</v>
      </c>
      <c r="B12" s="46">
        <v>170995.69999999998</v>
      </c>
      <c r="C12" s="46">
        <v>351213.60000000003</v>
      </c>
      <c r="D12" s="47">
        <f t="shared" si="0"/>
        <v>522209.30000000005</v>
      </c>
      <c r="E12" s="46">
        <v>221036.7</v>
      </c>
      <c r="F12" s="46"/>
      <c r="G12" s="47">
        <f t="shared" si="1"/>
        <v>743246</v>
      </c>
      <c r="H12" s="46">
        <v>134007.29999999999</v>
      </c>
      <c r="I12" s="46">
        <f t="shared" si="2"/>
        <v>877253.3</v>
      </c>
      <c r="J12" s="46">
        <v>15658.2</v>
      </c>
      <c r="K12" s="46">
        <v>271963.90000000002</v>
      </c>
      <c r="L12" s="48">
        <v>2397.2999999999884</v>
      </c>
      <c r="M12" s="47" t="s">
        <v>1</v>
      </c>
      <c r="N12" s="47">
        <v>14404.000000000002</v>
      </c>
      <c r="O12" s="47">
        <f t="shared" si="3"/>
        <v>304423.40000000002</v>
      </c>
      <c r="P12" s="47">
        <f t="shared" si="4"/>
        <v>1181676.7000000002</v>
      </c>
      <c r="Q12" s="51"/>
      <c r="R12" s="51"/>
    </row>
    <row r="13" spans="1:26" s="50" customFormat="1">
      <c r="A13" s="44">
        <v>2013</v>
      </c>
      <c r="B13" s="46">
        <v>184204.80000000002</v>
      </c>
      <c r="C13" s="46">
        <v>402424.5</v>
      </c>
      <c r="D13" s="47">
        <f t="shared" si="0"/>
        <v>586629.30000000005</v>
      </c>
      <c r="E13" s="46">
        <v>264023.3</v>
      </c>
      <c r="F13" s="46"/>
      <c r="G13" s="47">
        <f t="shared" si="1"/>
        <v>850652.60000000009</v>
      </c>
      <c r="H13" s="46">
        <v>136096.19999999998</v>
      </c>
      <c r="I13" s="46">
        <f t="shared" si="2"/>
        <v>986748.8</v>
      </c>
      <c r="J13" s="46">
        <v>7533</v>
      </c>
      <c r="K13" s="46">
        <v>290526</v>
      </c>
      <c r="L13" s="48">
        <v>-4717.4000000000124</v>
      </c>
      <c r="M13" s="47"/>
      <c r="N13" s="47">
        <v>4645.9000000000397</v>
      </c>
      <c r="O13" s="47">
        <f t="shared" si="3"/>
        <v>297987.5</v>
      </c>
      <c r="P13" s="47">
        <f t="shared" si="4"/>
        <v>1284736.3</v>
      </c>
      <c r="Q13" s="51"/>
      <c r="R13" s="51"/>
    </row>
    <row r="14" spans="1:26" s="50" customFormat="1">
      <c r="A14" s="44">
        <v>2014</v>
      </c>
      <c r="B14" s="46">
        <v>195557.80000000002</v>
      </c>
      <c r="C14" s="46">
        <v>458310.60000000003</v>
      </c>
      <c r="D14" s="47">
        <f t="shared" si="0"/>
        <v>653868.4</v>
      </c>
      <c r="E14" s="46">
        <v>288594.30000000005</v>
      </c>
      <c r="F14" s="46"/>
      <c r="G14" s="47">
        <f t="shared" si="1"/>
        <v>942462.70000000007</v>
      </c>
      <c r="H14" s="46">
        <v>164626.70000000004</v>
      </c>
      <c r="I14" s="46">
        <f t="shared" si="2"/>
        <v>1107089.4000000001</v>
      </c>
      <c r="J14" s="46">
        <v>9222.6</v>
      </c>
      <c r="K14" s="46">
        <v>357476.6</v>
      </c>
      <c r="L14" s="48">
        <v>-2478.5999999999822</v>
      </c>
      <c r="M14" s="47"/>
      <c r="N14" s="47">
        <v>-48695.8</v>
      </c>
      <c r="O14" s="47">
        <f t="shared" si="3"/>
        <v>315524.8</v>
      </c>
      <c r="P14" s="47">
        <f t="shared" si="4"/>
        <v>1422614.2000000002</v>
      </c>
      <c r="Q14" s="51"/>
      <c r="R14" s="51"/>
    </row>
    <row r="15" spans="1:26" s="50" customFormat="1">
      <c r="A15" s="44">
        <v>2015</v>
      </c>
      <c r="B15" s="46">
        <v>202888.4</v>
      </c>
      <c r="C15" s="46">
        <v>440851.1999999999</v>
      </c>
      <c r="D15" s="47">
        <f t="shared" si="0"/>
        <v>643739.59999999986</v>
      </c>
      <c r="E15" s="46">
        <v>327388.60000000003</v>
      </c>
      <c r="F15" s="46"/>
      <c r="G15" s="47">
        <f t="shared" si="1"/>
        <v>971128.2</v>
      </c>
      <c r="H15" s="46">
        <v>135251.80000000002</v>
      </c>
      <c r="I15" s="46">
        <f t="shared" si="2"/>
        <v>1106380</v>
      </c>
      <c r="J15" s="46">
        <v>5645.1</v>
      </c>
      <c r="K15" s="46">
        <v>386204.69999999995</v>
      </c>
      <c r="L15" s="48">
        <v>-8712.7000000000025</v>
      </c>
      <c r="M15" s="47"/>
      <c r="N15" s="47">
        <v>-58999.399999999972</v>
      </c>
      <c r="O15" s="47">
        <f t="shared" si="3"/>
        <v>324137.69999999995</v>
      </c>
      <c r="P15" s="47">
        <f t="shared" si="4"/>
        <v>1430517.7</v>
      </c>
      <c r="Q15" s="51"/>
      <c r="R15" s="51"/>
    </row>
    <row r="16" spans="1:26" s="50" customFormat="1">
      <c r="A16" s="44">
        <v>2016</v>
      </c>
      <c r="B16" s="46">
        <v>231253.8</v>
      </c>
      <c r="C16" s="46">
        <v>579093.39986500004</v>
      </c>
      <c r="D16" s="47">
        <f t="shared" si="0"/>
        <v>810347.19986500009</v>
      </c>
      <c r="E16" s="46">
        <v>282784.59999999998</v>
      </c>
      <c r="F16" s="46"/>
      <c r="G16" s="47">
        <f t="shared" si="1"/>
        <v>1093131.7998649999</v>
      </c>
      <c r="H16" s="46">
        <v>93970.000135000024</v>
      </c>
      <c r="I16" s="46">
        <f t="shared" si="2"/>
        <v>1187101.8</v>
      </c>
      <c r="J16" s="46">
        <v>12385</v>
      </c>
      <c r="K16" s="46">
        <v>412697.8</v>
      </c>
      <c r="L16" s="48">
        <v>-4376.2000000000262</v>
      </c>
      <c r="M16" s="47"/>
      <c r="N16" s="47">
        <v>-17209.100000000042</v>
      </c>
      <c r="O16" s="47">
        <f t="shared" si="3"/>
        <v>403497.49999999994</v>
      </c>
      <c r="P16" s="47">
        <f t="shared" si="4"/>
        <v>1590599.3</v>
      </c>
      <c r="Q16" s="51"/>
      <c r="R16" s="51"/>
    </row>
    <row r="17" spans="1:18" s="50" customFormat="1">
      <c r="A17" s="44">
        <v>2017</v>
      </c>
      <c r="B17" s="46">
        <v>263500.5</v>
      </c>
      <c r="C17" s="46">
        <v>732242.5</v>
      </c>
      <c r="D17" s="47">
        <f t="shared" ref="D17:D24" si="5">SUM(B17:C17)</f>
        <v>995743</v>
      </c>
      <c r="E17" s="46">
        <v>345183.6</v>
      </c>
      <c r="F17" s="46"/>
      <c r="G17" s="47">
        <f t="shared" si="1"/>
        <v>1340926.6000000001</v>
      </c>
      <c r="H17" s="46">
        <v>158586.29999999999</v>
      </c>
      <c r="I17" s="46">
        <f t="shared" si="2"/>
        <v>1499512.9000000001</v>
      </c>
      <c r="J17" s="46">
        <v>17665.900000000001</v>
      </c>
      <c r="K17" s="46">
        <v>418937.1</v>
      </c>
      <c r="L17" s="48">
        <v>-3474.2</v>
      </c>
      <c r="M17" s="47"/>
      <c r="N17" s="47">
        <v>-82075.5</v>
      </c>
      <c r="O17" s="47">
        <f t="shared" si="3"/>
        <v>351053.3</v>
      </c>
      <c r="P17" s="47">
        <f t="shared" si="4"/>
        <v>1850566.2000000002</v>
      </c>
      <c r="Q17" s="51"/>
      <c r="R17" s="51"/>
    </row>
    <row r="18" spans="1:18" s="50" customFormat="1">
      <c r="A18" s="44">
        <v>2018</v>
      </c>
      <c r="B18" s="46">
        <v>295598.59999999998</v>
      </c>
      <c r="C18" s="46">
        <v>914642</v>
      </c>
      <c r="D18" s="47">
        <f t="shared" si="5"/>
        <v>1210240.6000000001</v>
      </c>
      <c r="E18" s="46">
        <v>415718.1</v>
      </c>
      <c r="F18" s="46"/>
      <c r="G18" s="47">
        <f t="shared" si="1"/>
        <v>1625958.7000000002</v>
      </c>
      <c r="H18" s="46">
        <v>171510.19999999998</v>
      </c>
      <c r="I18" s="46">
        <f t="shared" si="2"/>
        <v>1797468.9000000001</v>
      </c>
      <c r="J18" s="46">
        <v>20055.699999999997</v>
      </c>
      <c r="K18" s="46">
        <v>484250.5</v>
      </c>
      <c r="L18" s="48">
        <v>5979.5</v>
      </c>
      <c r="M18" s="47"/>
      <c r="N18" s="47">
        <v>-141470</v>
      </c>
      <c r="O18" s="47">
        <f t="shared" si="3"/>
        <v>368815.7</v>
      </c>
      <c r="P18" s="47">
        <f t="shared" si="4"/>
        <v>2166284.6</v>
      </c>
      <c r="Q18" s="51"/>
      <c r="R18" s="51"/>
    </row>
    <row r="19" spans="1:18" s="50" customFormat="1">
      <c r="A19" s="44">
        <v>2019</v>
      </c>
      <c r="B19" s="46">
        <v>359960.00000000006</v>
      </c>
      <c r="C19" s="46">
        <v>1070136.7999999998</v>
      </c>
      <c r="D19" s="47">
        <f t="shared" si="5"/>
        <v>1430096.7999999998</v>
      </c>
      <c r="E19" s="46">
        <v>584633</v>
      </c>
      <c r="F19" s="46"/>
      <c r="G19" s="47">
        <f t="shared" si="1"/>
        <v>2014729.7999999998</v>
      </c>
      <c r="H19" s="46">
        <v>188088.8</v>
      </c>
      <c r="I19" s="46">
        <f t="shared" si="2"/>
        <v>2202818.5999999996</v>
      </c>
      <c r="J19" s="46">
        <v>59688.299999999996</v>
      </c>
      <c r="K19" s="46">
        <v>572483.4</v>
      </c>
      <c r="L19" s="48">
        <v>12335.5</v>
      </c>
      <c r="M19" s="47"/>
      <c r="N19" s="47">
        <f>1902.6-227983.4</f>
        <v>-226080.8</v>
      </c>
      <c r="O19" s="47">
        <f t="shared" si="3"/>
        <v>418426.40000000008</v>
      </c>
      <c r="P19" s="47">
        <f t="shared" si="4"/>
        <v>2621244.9999999995</v>
      </c>
      <c r="Q19" s="51"/>
      <c r="R19" s="51"/>
    </row>
    <row r="20" spans="1:18" s="50" customFormat="1">
      <c r="A20" s="44">
        <v>2020</v>
      </c>
      <c r="B20" s="46">
        <v>433279.2</v>
      </c>
      <c r="C20" s="46">
        <v>1369841.3000000003</v>
      </c>
      <c r="D20" s="47">
        <f t="shared" si="5"/>
        <v>1803120.5000000002</v>
      </c>
      <c r="E20" s="46">
        <v>723397.99999999988</v>
      </c>
      <c r="F20" s="46"/>
      <c r="G20" s="47">
        <f t="shared" si="1"/>
        <v>2526518.5</v>
      </c>
      <c r="H20" s="46">
        <v>207328.49999999997</v>
      </c>
      <c r="I20" s="46">
        <f t="shared" si="2"/>
        <v>2733847</v>
      </c>
      <c r="J20" s="46">
        <v>63218.3</v>
      </c>
      <c r="K20" s="46">
        <v>656262.9</v>
      </c>
      <c r="L20" s="48">
        <v>25423.799999999988</v>
      </c>
      <c r="M20" s="47"/>
      <c r="N20" s="47">
        <f>2040.4-222775.8</f>
        <v>-220735.4</v>
      </c>
      <c r="O20" s="47">
        <f t="shared" si="3"/>
        <v>524169.6</v>
      </c>
      <c r="P20" s="47">
        <f t="shared" si="4"/>
        <v>3258016.6</v>
      </c>
      <c r="Q20" s="51"/>
      <c r="R20" s="51"/>
    </row>
    <row r="21" spans="1:18" s="50" customFormat="1">
      <c r="A21" s="44">
        <v>2021</v>
      </c>
      <c r="B21" s="46">
        <v>478831.7</v>
      </c>
      <c r="C21" s="46">
        <v>1569167.3999999997</v>
      </c>
      <c r="D21" s="47">
        <f t="shared" si="5"/>
        <v>2047999.0999999996</v>
      </c>
      <c r="E21" s="46">
        <v>987235.6</v>
      </c>
      <c r="F21" s="46"/>
      <c r="G21" s="47">
        <f t="shared" si="1"/>
        <v>3035234.6999999997</v>
      </c>
      <c r="H21" s="46">
        <v>254710.69999999998</v>
      </c>
      <c r="I21" s="46">
        <f t="shared" si="2"/>
        <v>3289945.4</v>
      </c>
      <c r="J21" s="46">
        <v>56884.399999999994</v>
      </c>
      <c r="K21" s="46">
        <v>844856.1</v>
      </c>
      <c r="L21" s="48">
        <v>20100.100000000035</v>
      </c>
      <c r="M21" s="47"/>
      <c r="N21" s="47">
        <v>-226463.90000000002</v>
      </c>
      <c r="O21" s="47">
        <f t="shared" si="3"/>
        <v>695376.70000000007</v>
      </c>
      <c r="P21" s="47">
        <f t="shared" si="4"/>
        <v>3985322.1</v>
      </c>
      <c r="Q21" s="51"/>
      <c r="R21" s="51"/>
    </row>
    <row r="22" spans="1:18" s="50" customFormat="1">
      <c r="A22" s="44" t="s">
        <v>94</v>
      </c>
      <c r="B22" s="46">
        <v>565046.5</v>
      </c>
      <c r="C22" s="46">
        <v>2411608.6</v>
      </c>
      <c r="D22" s="47">
        <f t="shared" si="5"/>
        <v>2976655.1</v>
      </c>
      <c r="E22" s="46">
        <v>1235637.5000000002</v>
      </c>
      <c r="F22" s="46"/>
      <c r="G22" s="47">
        <f t="shared" si="1"/>
        <v>4212292.6000000006</v>
      </c>
      <c r="H22" s="46">
        <v>300212.10000000009</v>
      </c>
      <c r="I22" s="46">
        <f t="shared" si="2"/>
        <v>4512504.7000000011</v>
      </c>
      <c r="J22" s="46">
        <v>86450.8</v>
      </c>
      <c r="K22" s="46">
        <v>1043229.7000000002</v>
      </c>
      <c r="L22" s="48">
        <v>-48915.199999999852</v>
      </c>
      <c r="M22" s="47"/>
      <c r="N22" s="47">
        <v>-210271.59999999998</v>
      </c>
      <c r="O22" s="47">
        <f t="shared" si="3"/>
        <v>870493.7000000003</v>
      </c>
      <c r="P22" s="47">
        <f t="shared" si="4"/>
        <v>5382998.4000000013</v>
      </c>
      <c r="Q22" s="51"/>
      <c r="R22" s="51"/>
    </row>
    <row r="23" spans="1:18" s="50" customFormat="1">
      <c r="A23" s="44" t="s">
        <v>95</v>
      </c>
      <c r="B23" s="46">
        <v>634816.70000000007</v>
      </c>
      <c r="C23" s="46">
        <v>2668450.9999999995</v>
      </c>
      <c r="D23" s="47">
        <f t="shared" si="5"/>
        <v>3303267.6999999997</v>
      </c>
      <c r="E23" s="46">
        <v>1403020.7999999998</v>
      </c>
      <c r="F23" s="46"/>
      <c r="G23" s="47">
        <f t="shared" si="1"/>
        <v>4706288.5</v>
      </c>
      <c r="H23" s="46">
        <v>592259</v>
      </c>
      <c r="I23" s="46">
        <f t="shared" si="2"/>
        <v>5298547.5</v>
      </c>
      <c r="J23" s="46">
        <v>72406.5</v>
      </c>
      <c r="K23" s="46">
        <v>878192.60000000009</v>
      </c>
      <c r="L23" s="48">
        <v>7639.0000000004075</v>
      </c>
      <c r="M23" s="47"/>
      <c r="N23" s="47">
        <v>14794.500000000118</v>
      </c>
      <c r="O23" s="47">
        <f t="shared" si="3"/>
        <v>973032.60000000068</v>
      </c>
      <c r="P23" s="47">
        <f t="shared" si="4"/>
        <v>6271580.1000000006</v>
      </c>
      <c r="Q23" s="51"/>
      <c r="R23" s="51"/>
    </row>
    <row r="24" spans="1:18" s="50" customFormat="1">
      <c r="A24" s="44" t="s">
        <v>54</v>
      </c>
      <c r="B24" s="46">
        <v>1045417.9</v>
      </c>
      <c r="C24" s="46">
        <v>3419024.5999999992</v>
      </c>
      <c r="D24" s="47">
        <f t="shared" si="5"/>
        <v>4464442.4999999991</v>
      </c>
      <c r="E24" s="46">
        <v>1623035.3</v>
      </c>
      <c r="F24" s="46"/>
      <c r="G24" s="47">
        <f t="shared" si="1"/>
        <v>6087477.7999999989</v>
      </c>
      <c r="H24" s="46">
        <v>596084.29999999993</v>
      </c>
      <c r="I24" s="46">
        <f t="shared" si="2"/>
        <v>6683562.0999999987</v>
      </c>
      <c r="J24" s="46">
        <v>13661.300000000001</v>
      </c>
      <c r="K24" s="46">
        <v>1229985.6000000001</v>
      </c>
      <c r="L24" s="48">
        <v>-18679.300000000047</v>
      </c>
      <c r="M24" s="47"/>
      <c r="N24" s="47">
        <v>15581.900000000052</v>
      </c>
      <c r="O24" s="47">
        <f t="shared" si="3"/>
        <v>1240549.5000000002</v>
      </c>
      <c r="P24" s="47">
        <f t="shared" si="4"/>
        <v>7924111.5999999987</v>
      </c>
      <c r="Q24" s="51"/>
      <c r="R24" s="51"/>
    </row>
    <row r="25" spans="1:18" s="50" customFormat="1">
      <c r="A25" s="44" t="s">
        <v>107</v>
      </c>
      <c r="B25" s="46">
        <v>1251766.0999999999</v>
      </c>
      <c r="C25" s="46">
        <v>4158565.7</v>
      </c>
      <c r="D25" s="47">
        <v>5410331.7999999998</v>
      </c>
      <c r="E25" s="46">
        <v>1857136.0999999996</v>
      </c>
      <c r="F25" s="46">
        <v>1000</v>
      </c>
      <c r="G25" s="47">
        <v>7268467.8999999994</v>
      </c>
      <c r="H25" s="46">
        <v>738639.6</v>
      </c>
      <c r="I25" s="46">
        <v>8007107.4999999991</v>
      </c>
      <c r="J25" s="46">
        <v>79447.8</v>
      </c>
      <c r="K25" s="46">
        <v>1328849.0000000002</v>
      </c>
      <c r="L25" s="48">
        <v>9206.9999999996617</v>
      </c>
      <c r="M25" s="47"/>
      <c r="N25" s="47">
        <v>87645.399999999732</v>
      </c>
      <c r="O25" s="47">
        <v>1505149.1999999997</v>
      </c>
      <c r="P25" s="47">
        <v>9512256.6999999993</v>
      </c>
      <c r="Q25" s="51"/>
      <c r="R25" s="51"/>
    </row>
    <row r="26" spans="1:18" s="51" customFormat="1">
      <c r="A26" s="54" t="s">
        <v>46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6"/>
    </row>
    <row r="27" spans="1:18" s="50" customFormat="1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9"/>
    </row>
    <row r="28" spans="1:18" s="52" customFormat="1"/>
  </sheetData>
  <mergeCells count="16">
    <mergeCell ref="A26:P27"/>
    <mergeCell ref="N5:N7"/>
    <mergeCell ref="O5:O7"/>
    <mergeCell ref="B6:D6"/>
    <mergeCell ref="I5:I7"/>
    <mergeCell ref="J5:J7"/>
    <mergeCell ref="K5:K7"/>
    <mergeCell ref="L5:L7"/>
    <mergeCell ref="M5:M7"/>
    <mergeCell ref="A4:A7"/>
    <mergeCell ref="B4:I4"/>
    <mergeCell ref="J4:O4"/>
    <mergeCell ref="P4:P7"/>
    <mergeCell ref="B5:G5"/>
    <mergeCell ref="H5:H7"/>
    <mergeCell ref="E6:G6"/>
  </mergeCells>
  <hyperlinks>
    <hyperlink ref="A1" location="'Table de Matière'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 de 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IRATUZI Gad</cp:lastModifiedBy>
  <cp:lastPrinted>2020-05-13T08:56:01Z</cp:lastPrinted>
  <dcterms:created xsi:type="dcterms:W3CDTF">2000-07-11T13:49:14Z</dcterms:created>
  <dcterms:modified xsi:type="dcterms:W3CDTF">2026-03-10T14:56:07Z</dcterms:modified>
</cp:coreProperties>
</file>