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P1\JLBNet\BDP\TABLEAUX DU SITE WEB DE LA BRB\Secteur Réel\2026\05\Français\"/>
    </mc:Choice>
  </mc:AlternateContent>
  <bookViews>
    <workbookView xWindow="0" yWindow="0" windowWidth="20490" windowHeight="7755" firstSheet="1" activeTab="1"/>
  </bookViews>
  <sheets>
    <sheet name="Table_de_matière" sheetId="6" state="hidden" r:id="rId1"/>
    <sheet name="Table-de-matière" sheetId="7" r:id="rId2"/>
    <sheet name="Données_mensuelles" sheetId="3" r:id="rId3"/>
    <sheet name="Données_trimestrielles" sheetId="4" r:id="rId4"/>
    <sheet name="Données_annuelles" sheetId="5" r:id="rId5"/>
  </sheets>
  <definedNames>
    <definedName name="Zone_impres_MI">#REF!</definedName>
  </definedNames>
  <calcPr calcId="152511"/>
</workbook>
</file>

<file path=xl/calcChain.xml><?xml version="1.0" encoding="utf-8"?>
<calcChain xmlns="http://schemas.openxmlformats.org/spreadsheetml/2006/main">
  <c r="C108" i="4" l="1"/>
  <c r="D108" i="4"/>
  <c r="E108" i="4"/>
  <c r="B108" i="4"/>
  <c r="C107" i="4" l="1"/>
  <c r="D107" i="4"/>
  <c r="E107" i="4"/>
  <c r="B107" i="4"/>
  <c r="D103" i="4" l="1"/>
  <c r="C102" i="4"/>
  <c r="C105" i="4"/>
  <c r="B103" i="4"/>
  <c r="B105" i="4"/>
  <c r="D105" i="4" l="1"/>
  <c r="E105" i="4"/>
  <c r="C104" i="4" l="1"/>
  <c r="C37" i="5" s="1"/>
  <c r="D104" i="4"/>
  <c r="D37" i="5" s="1"/>
  <c r="E104" i="4"/>
  <c r="E37" i="5" s="1"/>
  <c r="B104" i="4"/>
  <c r="B37" i="5" s="1"/>
  <c r="C103" i="4" l="1"/>
  <c r="E103" i="4"/>
  <c r="D102" i="4" l="1"/>
  <c r="E102" i="4"/>
  <c r="B102" i="4"/>
  <c r="C101" i="4" l="1"/>
  <c r="D101" i="4"/>
  <c r="E101" i="4"/>
  <c r="B101" i="4"/>
  <c r="C100" i="4" l="1"/>
  <c r="C36" i="5" s="1"/>
  <c r="D100" i="4"/>
  <c r="D36" i="5" s="1"/>
  <c r="E100" i="4"/>
  <c r="E36" i="5" s="1"/>
  <c r="B100" i="4"/>
  <c r="B36" i="5" s="1"/>
  <c r="C98" i="4" l="1"/>
  <c r="D98" i="4"/>
  <c r="E98" i="4"/>
  <c r="B98" i="4"/>
  <c r="C97" i="4" l="1"/>
  <c r="C35" i="5" s="1"/>
  <c r="D97" i="4"/>
  <c r="D35" i="5" s="1"/>
  <c r="E97" i="4"/>
  <c r="E35" i="5" s="1"/>
  <c r="B97" i="4"/>
  <c r="B35" i="5" s="1"/>
  <c r="E95" i="4" l="1"/>
  <c r="D95" i="4"/>
  <c r="C95" i="4"/>
  <c r="B95" i="4"/>
  <c r="C93" i="4" l="1"/>
  <c r="C34" i="5" s="1"/>
  <c r="D93" i="4"/>
  <c r="D34" i="5" s="1"/>
  <c r="E93" i="4"/>
  <c r="E34" i="5" s="1"/>
  <c r="B93" i="4"/>
  <c r="B34" i="5" s="1"/>
  <c r="C91" i="4" l="1"/>
  <c r="C33" i="5" s="1"/>
  <c r="D91" i="4"/>
  <c r="D33" i="5" s="1"/>
  <c r="E91" i="4"/>
  <c r="E33" i="5" s="1"/>
  <c r="B91" i="4"/>
  <c r="B33" i="5" s="1"/>
  <c r="C86" i="4" l="1"/>
  <c r="D86" i="4"/>
  <c r="E86" i="4"/>
  <c r="B86" i="4"/>
  <c r="D168" i="3"/>
  <c r="D167" i="3"/>
  <c r="E166" i="3"/>
  <c r="D166" i="3"/>
  <c r="D165" i="3"/>
  <c r="D164" i="3"/>
  <c r="B164" i="3"/>
  <c r="E158" i="3"/>
  <c r="D158" i="3"/>
  <c r="B158" i="3"/>
  <c r="B154" i="3"/>
  <c r="D146" i="3"/>
  <c r="B146" i="3"/>
  <c r="D143" i="3"/>
  <c r="D142" i="3"/>
  <c r="C140" i="3"/>
  <c r="C138" i="3"/>
  <c r="C132" i="3"/>
  <c r="B132" i="3"/>
  <c r="C116" i="3"/>
  <c r="B108" i="3"/>
  <c r="D107" i="3"/>
  <c r="E106" i="3"/>
  <c r="D106" i="3"/>
  <c r="B106" i="3"/>
  <c r="D104" i="3"/>
  <c r="C104" i="3"/>
  <c r="B104" i="3"/>
  <c r="B103" i="3"/>
  <c r="D43" i="3"/>
  <c r="D40" i="3"/>
  <c r="B40" i="3"/>
  <c r="D39" i="3"/>
  <c r="B39" i="3"/>
  <c r="D38" i="3"/>
  <c r="B38" i="3"/>
  <c r="D37" i="3"/>
  <c r="B37" i="3"/>
  <c r="D33" i="3"/>
  <c r="B33" i="3"/>
  <c r="D32" i="3"/>
  <c r="B32" i="3"/>
</calcChain>
</file>

<file path=xl/sharedStrings.xml><?xml version="1.0" encoding="utf-8"?>
<sst xmlns="http://schemas.openxmlformats.org/spreadsheetml/2006/main" count="158" uniqueCount="66">
  <si>
    <t xml:space="preserve">   Pétrole</t>
  </si>
  <si>
    <t xml:space="preserve">  Gas oil</t>
  </si>
  <si>
    <t xml:space="preserve">  J.P.1</t>
  </si>
  <si>
    <t>1995</t>
  </si>
  <si>
    <t>1996</t>
  </si>
  <si>
    <t>-</t>
  </si>
  <si>
    <t>1997</t>
  </si>
  <si>
    <t>1998</t>
  </si>
  <si>
    <t xml:space="preserve">               -</t>
  </si>
  <si>
    <t xml:space="preserve">  -</t>
  </si>
  <si>
    <t>2003</t>
  </si>
  <si>
    <t>2004</t>
  </si>
  <si>
    <t>2005</t>
  </si>
  <si>
    <t>2006</t>
  </si>
  <si>
    <t>V.4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</si>
  <si>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</si>
  <si>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</si>
  <si>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</si>
  <si>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</si>
  <si>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</si>
  <si>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</si>
  <si>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</si>
  <si>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</si>
  <si>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</si>
  <si>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</si>
  <si>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</si>
  <si>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Essence Super</t>
  </si>
  <si>
    <t>1999</t>
  </si>
  <si>
    <t>2000</t>
  </si>
  <si>
    <t>2001</t>
  </si>
  <si>
    <t>2002</t>
  </si>
  <si>
    <t>Table de Matière</t>
  </si>
  <si>
    <t>Cliquez dans cette feuille pour voir les données</t>
  </si>
  <si>
    <t>Nom des Feuilles</t>
  </si>
  <si>
    <t>Decription des données</t>
  </si>
  <si>
    <t>Fréquence</t>
  </si>
  <si>
    <t>Dernière date de publication</t>
  </si>
  <si>
    <t>Mensuelle</t>
  </si>
  <si>
    <t>Trimestrielle</t>
  </si>
  <si>
    <t>Annuelle</t>
  </si>
  <si>
    <t>Date de Publication</t>
  </si>
  <si>
    <t>Dernière date de Publication</t>
  </si>
  <si>
    <t>Excel File Name:</t>
  </si>
  <si>
    <t>Available from Web Page:</t>
  </si>
  <si>
    <t>http://www.brb.bi/fr/content/autres</t>
  </si>
  <si>
    <t>Entrées des principaux produits pétroliers</t>
  </si>
  <si>
    <t>Principaux Produits Pétroliers</t>
  </si>
  <si>
    <t>Entrées des principaux produits pétroliers.xls</t>
  </si>
  <si>
    <t>Retour au table de matière</t>
  </si>
  <si>
    <t>Periode</t>
  </si>
  <si>
    <t>Produit</t>
  </si>
  <si>
    <t xml:space="preserve">                                                  </t>
  </si>
  <si>
    <t>BANQUE DE LA REPUBLIQUE</t>
  </si>
  <si>
    <r>
      <t xml:space="preserve">         </t>
    </r>
    <r>
      <rPr>
        <b/>
        <u/>
        <sz val="12"/>
        <rFont val="Times New Roman"/>
        <family val="1"/>
      </rPr>
      <t>DU BURUNDI</t>
    </r>
  </si>
  <si>
    <r>
      <t>ENTREES DES PRINCIPAUX PRODUITS PETROLIERS (en milliers de litres)</t>
    </r>
    <r>
      <rPr>
        <b/>
        <vertAlign val="superscript"/>
        <sz val="12"/>
        <rFont val="Garamond"/>
        <family val="1"/>
      </rPr>
      <t xml:space="preserve"> (1)</t>
    </r>
  </si>
  <si>
    <t>2018</t>
  </si>
  <si>
    <t>2019</t>
  </si>
  <si>
    <t>2020</t>
  </si>
  <si>
    <t>2021</t>
  </si>
  <si>
    <t>oct,-24</t>
  </si>
  <si>
    <t>nov,-24</t>
  </si>
  <si>
    <t>déc,-24</t>
  </si>
  <si>
    <r>
      <t xml:space="preserve">ENTREES DES PRINCIPAUX PRODUITS PETROLIERS (en milliers de litres) </t>
    </r>
    <r>
      <rPr>
        <b/>
        <vertAlign val="superscript"/>
        <sz val="12"/>
        <rFont val="Garamond"/>
        <family val="1"/>
      </rPr>
      <t>(1)</t>
    </r>
  </si>
  <si>
    <t>Source des données :Commerce extérieur(OBR)</t>
  </si>
  <si>
    <t>2025</t>
  </si>
  <si>
    <t>T1- 2026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</si>
</sst>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\ _F_-;\-* #,##0.00\ _F_-;_-* &quot;-&quot;??\ _F_-;_-@_-"/>
    <numFmt numFmtId="165" formatCode="0.0_)"/>
    <numFmt numFmtId="166" formatCode="[$-409]dd\-mmm\-yy;@"/>
    <numFmt numFmtId="167" formatCode="General_)"/>
    <numFmt numFmtId="168" formatCode="[$-40C]mmm\-yy;@"/>
    <numFmt numFmtId="169" formatCode="#,##0.000000\ _€;\-#,##0.000000\ _€"/>
    <numFmt numFmtId="170" formatCode="0_ ;\-0\ "/>
  </numFmts>
  <fonts count="16" x14ac:knownFonts="1">
    <font>
      <sz val="12"/>
      <name val="Helv"/>
    </font>
    <font>
      <sz val="10"/>
      <name val="Arial"/>
      <family val="2"/>
    </font>
    <font>
      <u/>
      <sz val="9.6"/>
      <color indexed="12"/>
      <name val="Helv"/>
    </font>
    <font>
      <sz val="12"/>
      <name val="Garamond"/>
      <family val="1"/>
    </font>
    <font>
      <b/>
      <sz val="12"/>
      <name val="Garamond"/>
      <family val="1"/>
    </font>
    <font>
      <b/>
      <vertAlign val="superscript"/>
      <sz val="12"/>
      <name val="Garamond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2"/>
      <color theme="1"/>
      <name val="Garamond"/>
      <family val="1"/>
    </font>
    <font>
      <b/>
      <sz val="14"/>
      <color rgb="FF002060"/>
      <name val="Garamond"/>
      <family val="1"/>
    </font>
    <font>
      <b/>
      <i/>
      <sz val="14"/>
      <color rgb="FF0070C0"/>
      <name val="Garamond"/>
      <family val="1"/>
    </font>
    <font>
      <b/>
      <sz val="12"/>
      <color theme="0"/>
      <name val="Garamond"/>
      <family val="1"/>
    </font>
    <font>
      <sz val="12"/>
      <color rgb="FF0070C0"/>
      <name val="Garamond"/>
      <family val="1"/>
    </font>
    <font>
      <b/>
      <sz val="12"/>
      <name val="Calibri"/>
      <family val="2"/>
      <scheme val="minor"/>
    </font>
    <font>
      <b/>
      <i/>
      <sz val="20"/>
      <name val="Calibri"/>
      <family val="2"/>
      <scheme val="minor"/>
    </font>
    <font>
      <u/>
      <sz val="12"/>
      <color indexed="12"/>
      <name val="Garamond"/>
      <family val="1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37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83">
    <xf numFmtId="37" fontId="0" fillId="0" borderId="0" xfId="0"/>
    <xf numFmtId="37" fontId="8" fillId="0" borderId="0" xfId="0" applyFont="1"/>
    <xf numFmtId="37" fontId="9" fillId="0" borderId="0" xfId="0" applyFont="1"/>
    <xf numFmtId="37" fontId="10" fillId="0" borderId="0" xfId="0" applyFont="1"/>
    <xf numFmtId="37" fontId="11" fillId="2" borderId="4" xfId="0" applyFont="1" applyFill="1" applyBorder="1"/>
    <xf numFmtId="0" fontId="2" fillId="3" borderId="0" xfId="1" applyFill="1" applyAlignment="1" applyProtection="1"/>
    <xf numFmtId="37" fontId="8" fillId="3" borderId="0" xfId="0" applyFont="1" applyFill="1"/>
    <xf numFmtId="49" fontId="8" fillId="3" borderId="0" xfId="0" applyNumberFormat="1" applyFont="1" applyFill="1" applyAlignment="1">
      <alignment horizontal="right"/>
    </xf>
    <xf numFmtId="49" fontId="8" fillId="3" borderId="0" xfId="0" quotePrefix="1" applyNumberFormat="1" applyFont="1" applyFill="1" applyAlignment="1">
      <alignment horizontal="right"/>
    </xf>
    <xf numFmtId="37" fontId="12" fillId="3" borderId="5" xfId="0" applyFont="1" applyFill="1" applyBorder="1"/>
    <xf numFmtId="37" fontId="8" fillId="3" borderId="5" xfId="0" applyFont="1" applyFill="1" applyBorder="1"/>
    <xf numFmtId="166" fontId="8" fillId="0" borderId="0" xfId="0" applyNumberFormat="1" applyFont="1" applyAlignment="1">
      <alignment horizontal="left"/>
    </xf>
    <xf numFmtId="167" fontId="2" fillId="0" borderId="0" xfId="1" applyNumberFormat="1" applyAlignment="1" applyProtection="1"/>
    <xf numFmtId="37" fontId="3" fillId="0" borderId="6" xfId="0" applyFont="1" applyFill="1" applyBorder="1" applyAlignment="1">
      <alignment horizontal="center"/>
    </xf>
    <xf numFmtId="37" fontId="3" fillId="0" borderId="7" xfId="0" applyFont="1" applyFill="1" applyBorder="1" applyAlignment="1">
      <alignment horizontal="center"/>
    </xf>
    <xf numFmtId="37" fontId="3" fillId="0" borderId="1" xfId="0" applyFont="1" applyFill="1" applyBorder="1" applyAlignment="1">
      <alignment horizontal="center"/>
    </xf>
    <xf numFmtId="37" fontId="3" fillId="0" borderId="0" xfId="0" applyFont="1" applyFill="1" applyBorder="1" applyAlignment="1">
      <alignment horizontal="center"/>
    </xf>
    <xf numFmtId="37" fontId="3" fillId="0" borderId="3" xfId="0" applyFont="1" applyFill="1" applyBorder="1" applyAlignment="1">
      <alignment horizontal="center"/>
    </xf>
    <xf numFmtId="37" fontId="4" fillId="4" borderId="7" xfId="0" applyFont="1" applyFill="1" applyBorder="1" applyAlignment="1">
      <alignment horizontal="right"/>
    </xf>
    <xf numFmtId="37" fontId="4" fillId="4" borderId="3" xfId="0" applyFont="1" applyFill="1" applyBorder="1" applyAlignment="1">
      <alignment horizontal="left"/>
    </xf>
    <xf numFmtId="37" fontId="3" fillId="0" borderId="9" xfId="0" applyFont="1" applyFill="1" applyBorder="1" applyAlignment="1">
      <alignment horizontal="center"/>
    </xf>
    <xf numFmtId="37" fontId="3" fillId="0" borderId="3" xfId="0" applyNumberFormat="1" applyFont="1" applyFill="1" applyBorder="1" applyAlignment="1" applyProtection="1">
      <alignment horizontal="center"/>
    </xf>
    <xf numFmtId="37" fontId="4" fillId="0" borderId="1" xfId="0" applyFont="1" applyFill="1" applyBorder="1" applyAlignment="1">
      <alignment horizontal="center"/>
    </xf>
    <xf numFmtId="165" fontId="3" fillId="0" borderId="0" xfId="0" applyNumberFormat="1" applyFont="1" applyFill="1" applyBorder="1" applyAlignment="1" applyProtection="1">
      <alignment horizontal="center"/>
    </xf>
    <xf numFmtId="39" fontId="3" fillId="0" borderId="3" xfId="0" applyNumberFormat="1" applyFont="1" applyFill="1" applyBorder="1" applyAlignment="1" applyProtection="1">
      <alignment horizontal="center"/>
    </xf>
    <xf numFmtId="37" fontId="3" fillId="0" borderId="12" xfId="0" applyFont="1" applyFill="1" applyBorder="1" applyAlignment="1">
      <alignment horizontal="center"/>
    </xf>
    <xf numFmtId="165" fontId="3" fillId="0" borderId="10" xfId="0" applyNumberFormat="1" applyFont="1" applyFill="1" applyBorder="1" applyAlignment="1" applyProtection="1">
      <alignment horizontal="center"/>
    </xf>
    <xf numFmtId="37" fontId="3" fillId="0" borderId="8" xfId="0" applyNumberFormat="1" applyFont="1" applyFill="1" applyBorder="1" applyAlignment="1" applyProtection="1">
      <alignment horizontal="center"/>
    </xf>
    <xf numFmtId="37" fontId="3" fillId="0" borderId="0" xfId="0" applyFont="1"/>
    <xf numFmtId="37" fontId="13" fillId="6" borderId="13" xfId="0" applyFont="1" applyFill="1" applyBorder="1" applyAlignment="1">
      <alignment horizontal="center"/>
    </xf>
    <xf numFmtId="37" fontId="13" fillId="6" borderId="2" xfId="0" applyFont="1" applyFill="1" applyBorder="1" applyAlignment="1">
      <alignment horizontal="center"/>
    </xf>
    <xf numFmtId="37" fontId="13" fillId="6" borderId="11" xfId="0" applyFont="1" applyFill="1" applyBorder="1" applyAlignment="1">
      <alignment horizontal="center"/>
    </xf>
    <xf numFmtId="37" fontId="6" fillId="0" borderId="0" xfId="0" applyFont="1" applyAlignment="1">
      <alignment horizontal="justify" vertical="center"/>
    </xf>
    <xf numFmtId="168" fontId="8" fillId="3" borderId="0" xfId="0" applyNumberFormat="1" applyFont="1" applyFill="1" applyAlignment="1">
      <alignment horizontal="right"/>
    </xf>
    <xf numFmtId="37" fontId="3" fillId="0" borderId="8" xfId="0" applyFont="1" applyFill="1" applyBorder="1" applyAlignment="1">
      <alignment horizontal="center"/>
    </xf>
    <xf numFmtId="37" fontId="4" fillId="4" borderId="8" xfId="0" applyFont="1" applyFill="1" applyBorder="1" applyAlignment="1">
      <alignment horizontal="left"/>
    </xf>
    <xf numFmtId="168" fontId="3" fillId="0" borderId="2" xfId="0" applyNumberFormat="1" applyFont="1" applyFill="1" applyBorder="1" applyAlignment="1">
      <alignment horizontal="center"/>
    </xf>
    <xf numFmtId="168" fontId="3" fillId="0" borderId="2" xfId="0" quotePrefix="1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/>
    </xf>
    <xf numFmtId="168" fontId="3" fillId="0" borderId="1" xfId="0" quotePrefix="1" applyNumberFormat="1" applyFont="1" applyFill="1" applyBorder="1" applyAlignment="1">
      <alignment horizontal="center"/>
    </xf>
    <xf numFmtId="167" fontId="15" fillId="0" borderId="13" xfId="1" applyNumberFormat="1" applyFont="1" applyFill="1" applyBorder="1" applyAlignment="1" applyProtection="1">
      <alignment horizontal="left"/>
    </xf>
    <xf numFmtId="37" fontId="3" fillId="8" borderId="9" xfId="0" applyFont="1" applyFill="1" applyBorder="1" applyAlignment="1">
      <alignment horizontal="center"/>
    </xf>
    <xf numFmtId="37" fontId="3" fillId="8" borderId="6" xfId="0" applyFont="1" applyFill="1" applyBorder="1" applyAlignment="1">
      <alignment horizontal="center"/>
    </xf>
    <xf numFmtId="37" fontId="4" fillId="8" borderId="7" xfId="0" applyFont="1" applyFill="1" applyBorder="1" applyAlignment="1">
      <alignment horizontal="right"/>
    </xf>
    <xf numFmtId="37" fontId="4" fillId="8" borderId="10" xfId="0" applyFont="1" applyFill="1" applyBorder="1" applyAlignment="1"/>
    <xf numFmtId="37" fontId="3" fillId="8" borderId="10" xfId="0" applyFont="1" applyFill="1" applyBorder="1" applyAlignment="1"/>
    <xf numFmtId="37" fontId="3" fillId="8" borderId="8" xfId="0" applyFont="1" applyFill="1" applyBorder="1" applyAlignment="1"/>
    <xf numFmtId="37" fontId="4" fillId="8" borderId="7" xfId="0" applyFont="1" applyFill="1" applyBorder="1" applyAlignment="1">
      <alignment horizontal="center"/>
    </xf>
    <xf numFmtId="37" fontId="3" fillId="8" borderId="10" xfId="0" applyFont="1" applyFill="1" applyBorder="1" applyAlignment="1">
      <alignment horizontal="center"/>
    </xf>
    <xf numFmtId="37" fontId="3" fillId="8" borderId="8" xfId="0" applyFont="1" applyFill="1" applyBorder="1" applyAlignment="1">
      <alignment horizontal="center"/>
    </xf>
    <xf numFmtId="3" fontId="3" fillId="0" borderId="0" xfId="2" applyNumberFormat="1" applyFont="1" applyFill="1" applyBorder="1" applyAlignment="1">
      <alignment horizontal="center"/>
    </xf>
    <xf numFmtId="3" fontId="3" fillId="0" borderId="2" xfId="0" applyNumberFormat="1" applyFont="1" applyFill="1" applyBorder="1" applyAlignment="1">
      <alignment horizontal="center"/>
    </xf>
    <xf numFmtId="3" fontId="3" fillId="0" borderId="2" xfId="2" applyNumberFormat="1" applyFont="1" applyFill="1" applyBorder="1" applyAlignment="1">
      <alignment horizontal="center"/>
    </xf>
    <xf numFmtId="3" fontId="3" fillId="0" borderId="3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/>
    </xf>
    <xf numFmtId="165" fontId="3" fillId="0" borderId="0" xfId="0" applyNumberFormat="1" applyFont="1" applyAlignment="1" applyProtection="1">
      <alignment horizontal="center"/>
    </xf>
    <xf numFmtId="37" fontId="3" fillId="0" borderId="0" xfId="0" applyNumberFormat="1" applyFont="1" applyAlignment="1" applyProtection="1">
      <alignment horizontal="center"/>
    </xf>
    <xf numFmtId="37" fontId="3" fillId="0" borderId="0" xfId="0" applyFont="1" applyAlignment="1">
      <alignment horizontal="center"/>
    </xf>
    <xf numFmtId="37" fontId="4" fillId="8" borderId="1" xfId="0" applyFont="1" applyFill="1" applyBorder="1" applyAlignment="1"/>
    <xf numFmtId="37" fontId="3" fillId="8" borderId="0" xfId="0" applyFont="1" applyFill="1" applyBorder="1" applyAlignment="1"/>
    <xf numFmtId="37" fontId="3" fillId="8" borderId="0" xfId="0" applyFont="1" applyFill="1" applyBorder="1" applyAlignment="1">
      <alignment horizontal="center"/>
    </xf>
    <xf numFmtId="37" fontId="3" fillId="8" borderId="3" xfId="0" applyFont="1" applyFill="1" applyBorder="1" applyAlignment="1">
      <alignment horizontal="center"/>
    </xf>
    <xf numFmtId="168" fontId="3" fillId="0" borderId="13" xfId="0" applyNumberFormat="1" applyFont="1" applyFill="1" applyBorder="1" applyAlignment="1">
      <alignment horizontal="center"/>
    </xf>
    <xf numFmtId="37" fontId="3" fillId="0" borderId="0" xfId="0" applyFont="1" applyBorder="1"/>
    <xf numFmtId="3" fontId="3" fillId="0" borderId="13" xfId="2" applyNumberFormat="1" applyFont="1" applyFill="1" applyBorder="1" applyAlignment="1">
      <alignment horizontal="center"/>
    </xf>
    <xf numFmtId="169" fontId="3" fillId="0" borderId="0" xfId="0" applyNumberFormat="1" applyFont="1" applyAlignment="1">
      <alignment horizontal="center"/>
    </xf>
    <xf numFmtId="170" fontId="3" fillId="0" borderId="3" xfId="0" applyNumberFormat="1" applyFont="1" applyFill="1" applyBorder="1" applyAlignment="1">
      <alignment horizontal="center"/>
    </xf>
    <xf numFmtId="37" fontId="3" fillId="5" borderId="0" xfId="0" applyFont="1" applyFill="1"/>
    <xf numFmtId="165" fontId="3" fillId="5" borderId="0" xfId="0" applyNumberFormat="1" applyFont="1" applyFill="1" applyProtection="1"/>
    <xf numFmtId="37" fontId="3" fillId="5" borderId="0" xfId="0" applyNumberFormat="1" applyFont="1" applyFill="1" applyProtection="1"/>
    <xf numFmtId="168" fontId="3" fillId="0" borderId="12" xfId="0" quotePrefix="1" applyNumberFormat="1" applyFont="1" applyFill="1" applyBorder="1" applyAlignment="1">
      <alignment horizontal="center"/>
    </xf>
    <xf numFmtId="3" fontId="3" fillId="0" borderId="10" xfId="0" applyNumberFormat="1" applyFont="1" applyFill="1" applyBorder="1" applyAlignment="1">
      <alignment horizontal="center"/>
    </xf>
    <xf numFmtId="3" fontId="3" fillId="0" borderId="11" xfId="0" applyNumberFormat="1" applyFont="1" applyFill="1" applyBorder="1" applyAlignment="1">
      <alignment horizontal="center"/>
    </xf>
    <xf numFmtId="170" fontId="3" fillId="0" borderId="0" xfId="0" applyNumberFormat="1" applyFont="1" applyFill="1" applyBorder="1" applyAlignment="1">
      <alignment horizontal="center"/>
    </xf>
    <xf numFmtId="37" fontId="14" fillId="7" borderId="13" xfId="0" applyFont="1" applyFill="1" applyBorder="1" applyAlignment="1">
      <alignment horizontal="center" vertical="center"/>
    </xf>
    <xf numFmtId="37" fontId="14" fillId="7" borderId="2" xfId="0" applyFont="1" applyFill="1" applyBorder="1" applyAlignment="1">
      <alignment horizontal="center" vertical="center"/>
    </xf>
    <xf numFmtId="37" fontId="14" fillId="7" borderId="11" xfId="0" applyFont="1" applyFill="1" applyBorder="1" applyAlignment="1">
      <alignment horizontal="center" vertical="center"/>
    </xf>
    <xf numFmtId="37" fontId="4" fillId="8" borderId="1" xfId="0" applyFont="1" applyFill="1" applyBorder="1" applyAlignment="1">
      <alignment horizontal="center"/>
    </xf>
    <xf numFmtId="37" fontId="3" fillId="8" borderId="0" xfId="0" applyFont="1" applyFill="1" applyBorder="1" applyAlignment="1">
      <alignment horizontal="center"/>
    </xf>
    <xf numFmtId="37" fontId="3" fillId="8" borderId="3" xfId="0" applyFont="1" applyFill="1" applyBorder="1" applyAlignment="1">
      <alignment horizontal="center"/>
    </xf>
    <xf numFmtId="37" fontId="4" fillId="4" borderId="13" xfId="0" applyFont="1" applyFill="1" applyBorder="1" applyAlignment="1">
      <alignment horizontal="center" vertical="center"/>
    </xf>
    <xf numFmtId="37" fontId="4" fillId="4" borderId="11" xfId="0" applyFont="1" applyFill="1" applyBorder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828675</xdr:colOff>
      <xdr:row>0</xdr:row>
      <xdr:rowOff>114300</xdr:rowOff>
    </xdr:from>
    <xdr:to>
      <xdr:col>1</xdr:col>
      <xdr:colOff>1657350</xdr:colOff>
      <xdr:row>2</xdr:row>
      <xdr:rowOff>161925</xdr:rowOff>
    </xdr:to>
    <xdr:pic>
      <xdr:nvPicPr>
        <xdr:cNvPr id="414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114300"/>
          <a:ext cx="828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828675</xdr:colOff>
      <xdr:row>3</xdr:row>
      <xdr:rowOff>47625</xdr:rowOff>
    </xdr:to>
    <xdr:pic>
      <xdr:nvPicPr>
        <xdr:cNvPr id="2" name="Imag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00025"/>
          <a:ext cx="8286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1</xdr:col>
      <xdr:colOff>28575</xdr:colOff>
      <xdr:row>6</xdr:row>
      <xdr:rowOff>190500</xdr:rowOff>
    </xdr:to>
    <xdr:cxnSp macro="">
      <xdr:nvCxnSpPr>
        <xdr:cNvPr id="1071" name="Connecteur droit 1"/>
        <xdr:cNvCxnSpPr>
          <a:cxnSpLocks noChangeShapeType="1"/>
        </xdr:cNvCxnSpPr>
      </xdr:nvCxnSpPr>
      <xdr:spPr bwMode="auto">
        <a:xfrm>
          <a:off x="0" y="1028700"/>
          <a:ext cx="1114425" cy="3714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1</xdr:col>
      <xdr:colOff>28575</xdr:colOff>
      <xdr:row>6</xdr:row>
      <xdr:rowOff>190500</xdr:rowOff>
    </xdr:to>
    <xdr:cxnSp macro="">
      <xdr:nvCxnSpPr>
        <xdr:cNvPr id="2095" name="Connecteur droit 1"/>
        <xdr:cNvCxnSpPr>
          <a:cxnSpLocks noChangeShapeType="1"/>
        </xdr:cNvCxnSpPr>
      </xdr:nvCxnSpPr>
      <xdr:spPr bwMode="auto">
        <a:xfrm>
          <a:off x="0" y="1047750"/>
          <a:ext cx="1171575" cy="3714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1</xdr:col>
      <xdr:colOff>28575</xdr:colOff>
      <xdr:row>6</xdr:row>
      <xdr:rowOff>190500</xdr:rowOff>
    </xdr:to>
    <xdr:cxnSp macro="">
      <xdr:nvCxnSpPr>
        <xdr:cNvPr id="3119" name="Connecteur droit 2"/>
        <xdr:cNvCxnSpPr>
          <a:cxnSpLocks noChangeShapeType="1"/>
        </xdr:cNvCxnSpPr>
      </xdr:nvCxnSpPr>
      <xdr:spPr bwMode="auto">
        <a:xfrm>
          <a:off x="0" y="1047750"/>
          <a:ext cx="1238250" cy="371475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rb.bi/fr/content/autre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brb.bi/fr/content/autre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2:E242"/>
  <sheetViews>
    <sheetView topLeftCell="A13" workbookViewId="0">
      <selection activeCell="E25" sqref="E25"/>
    </sheetView>
  </sheetViews>
  <sheetFormatPr defaultColWidth="8.88671875" defaultRowHeight="15.75" x14ac:dyDescent="0.25"/>
  <cols>
    <col min="1" max="1" width="4.21875" style="1" customWidth="1"/>
    <col min="2" max="2" width="68.6640625" style="1" bestFit="1" customWidth="1"/>
    <col min="3" max="3" width="46.109375" style="1" bestFit="1" customWidth="1"/>
    <col min="4" max="4" width="17.109375" style="1" bestFit="1" customWidth="1"/>
    <col min="5" max="5" width="15.88671875" style="1" customWidth="1"/>
    <col min="6" max="16384" width="8.88671875" style="1"/>
  </cols>
  <sheetData>
    <row r="2" spans="2:5" x14ac:dyDescent="0.25">
      <c r="B2" s="32" t="s">
        <v>51</v>
      </c>
    </row>
    <row r="3" spans="2:5" x14ac:dyDescent="0.25">
      <c r="B3" s="32"/>
    </row>
    <row r="4" spans="2:5" x14ac:dyDescent="0.25">
      <c r="B4" s="32" t="s">
        <v>52</v>
      </c>
    </row>
    <row r="5" spans="2:5" x14ac:dyDescent="0.25">
      <c r="B5" s="32" t="s">
        <v>53</v>
      </c>
    </row>
    <row r="8" spans="2:5" ht="18.75" x14ac:dyDescent="0.3">
      <c r="B8" s="2" t="s">
        <v>31</v>
      </c>
    </row>
    <row r="9" spans="2:5" ht="18.75" x14ac:dyDescent="0.3">
      <c r="B9" s="3" t="s">
        <v>45</v>
      </c>
    </row>
    <row r="11" spans="2:5" x14ac:dyDescent="0.25">
      <c r="B11" s="1" t="s">
        <v>32</v>
      </c>
    </row>
    <row r="12" spans="2:5" ht="16.5" thickBot="1" x14ac:dyDescent="0.3">
      <c r="B12" s="4" t="s">
        <v>33</v>
      </c>
      <c r="C12" s="4" t="s">
        <v>34</v>
      </c>
      <c r="D12" s="4" t="s">
        <v>35</v>
      </c>
      <c r="E12" s="4" t="s">
        <v>36</v>
      </c>
    </row>
    <row r="13" spans="2:5" x14ac:dyDescent="0.25">
      <c r="B13" s="5" t="s">
        <v>37</v>
      </c>
      <c r="C13" s="6" t="s">
        <v>45</v>
      </c>
      <c r="D13" s="6" t="s">
        <v>37</v>
      </c>
      <c r="E13" s="33"/>
    </row>
    <row r="14" spans="2:5" x14ac:dyDescent="0.25">
      <c r="B14" s="5" t="s">
        <v>38</v>
      </c>
      <c r="C14" s="6" t="s">
        <v>45</v>
      </c>
      <c r="D14" s="6" t="s">
        <v>38</v>
      </c>
      <c r="E14" s="7"/>
    </row>
    <row r="15" spans="2:5" x14ac:dyDescent="0.25">
      <c r="B15" s="5" t="s">
        <v>39</v>
      </c>
      <c r="C15" s="6" t="s">
        <v>45</v>
      </c>
      <c r="D15" s="6" t="s">
        <v>39</v>
      </c>
      <c r="E15" s="8"/>
    </row>
    <row r="16" spans="2:5" ht="16.5" thickBot="1" x14ac:dyDescent="0.3">
      <c r="B16" s="9"/>
      <c r="C16" s="10"/>
      <c r="D16" s="10"/>
      <c r="E16" s="10"/>
    </row>
    <row r="18" spans="2:3" x14ac:dyDescent="0.25">
      <c r="B18" s="1" t="s">
        <v>40</v>
      </c>
      <c r="C18" s="11"/>
    </row>
    <row r="19" spans="2:3" x14ac:dyDescent="0.25">
      <c r="B19" s="1" t="s">
        <v>41</v>
      </c>
      <c r="C19" s="11"/>
    </row>
    <row r="21" spans="2:3" x14ac:dyDescent="0.25">
      <c r="B21" s="1" t="s">
        <v>42</v>
      </c>
      <c r="C21" s="1" t="s">
        <v>47</v>
      </c>
    </row>
    <row r="22" spans="2:3" x14ac:dyDescent="0.25">
      <c r="B22" s="1" t="s">
        <v>43</v>
      </c>
      <c r="C22" s="12" t="s">
        <v>44</v>
      </c>
    </row>
    <row r="25" spans="2:3" x14ac:dyDescent="0.25">
      <c r="B25"/>
      <c r="C25"/>
    </row>
    <row r="26" spans="2:3" x14ac:dyDescent="0.25">
      <c r="B26"/>
      <c r="C26"/>
    </row>
    <row r="27" spans="2:3" x14ac:dyDescent="0.25">
      <c r="B27"/>
      <c r="C27"/>
    </row>
    <row r="28" spans="2:3" x14ac:dyDescent="0.25">
      <c r="B28"/>
    </row>
    <row r="29" spans="2:3" x14ac:dyDescent="0.25">
      <c r="B29" s="75" t="s">
        <v>46</v>
      </c>
      <c r="C29" s="29" t="s">
        <v>26</v>
      </c>
    </row>
    <row r="30" spans="2:3" x14ac:dyDescent="0.25">
      <c r="B30" s="76"/>
      <c r="C30" s="30" t="s">
        <v>0</v>
      </c>
    </row>
    <row r="31" spans="2:3" x14ac:dyDescent="0.25">
      <c r="B31" s="76"/>
      <c r="C31" s="30" t="s">
        <v>1</v>
      </c>
    </row>
    <row r="32" spans="2:3" x14ac:dyDescent="0.25">
      <c r="B32" s="77"/>
      <c r="C32" s="31" t="s">
        <v>2</v>
      </c>
    </row>
    <row r="33" spans="2:3" x14ac:dyDescent="0.25">
      <c r="B33"/>
      <c r="C33"/>
    </row>
    <row r="34" spans="2:3" x14ac:dyDescent="0.25">
      <c r="B34"/>
      <c r="C34"/>
    </row>
    <row r="35" spans="2:3" x14ac:dyDescent="0.25">
      <c r="B35"/>
      <c r="C35"/>
    </row>
    <row r="36" spans="2:3" x14ac:dyDescent="0.25">
      <c r="B36"/>
      <c r="C36"/>
    </row>
    <row r="37" spans="2:3" x14ac:dyDescent="0.25">
      <c r="B37"/>
      <c r="C37"/>
    </row>
    <row r="38" spans="2:3" x14ac:dyDescent="0.25">
      <c r="B38"/>
      <c r="C38"/>
    </row>
    <row r="39" spans="2:3" x14ac:dyDescent="0.25">
      <c r="B39"/>
      <c r="C39"/>
    </row>
    <row r="40" spans="2:3" x14ac:dyDescent="0.25">
      <c r="B40"/>
      <c r="C40"/>
    </row>
    <row r="41" spans="2:3" x14ac:dyDescent="0.25">
      <c r="B41"/>
      <c r="C41"/>
    </row>
    <row r="42" spans="2:3" x14ac:dyDescent="0.25">
      <c r="B42"/>
      <c r="C42"/>
    </row>
    <row r="43" spans="2:3" x14ac:dyDescent="0.25">
      <c r="B43"/>
      <c r="C43"/>
    </row>
    <row r="44" spans="2:3" x14ac:dyDescent="0.25">
      <c r="B44"/>
      <c r="C44"/>
    </row>
    <row r="45" spans="2:3" x14ac:dyDescent="0.25">
      <c r="B45"/>
      <c r="C45"/>
    </row>
    <row r="46" spans="2:3" x14ac:dyDescent="0.25">
      <c r="B46"/>
      <c r="C46"/>
    </row>
    <row r="47" spans="2:3" x14ac:dyDescent="0.25">
      <c r="B47"/>
      <c r="C47"/>
    </row>
    <row r="48" spans="2:3" x14ac:dyDescent="0.25">
      <c r="B48"/>
      <c r="C48"/>
    </row>
    <row r="49" spans="2:3" x14ac:dyDescent="0.25">
      <c r="B49"/>
      <c r="C49"/>
    </row>
    <row r="50" spans="2:3" x14ac:dyDescent="0.25">
      <c r="B50"/>
      <c r="C50"/>
    </row>
    <row r="51" spans="2:3" x14ac:dyDescent="0.25">
      <c r="B51"/>
      <c r="C51"/>
    </row>
    <row r="52" spans="2:3" x14ac:dyDescent="0.25">
      <c r="B52"/>
      <c r="C52"/>
    </row>
    <row r="53" spans="2:3" x14ac:dyDescent="0.25">
      <c r="B53"/>
      <c r="C53"/>
    </row>
    <row r="54" spans="2:3" x14ac:dyDescent="0.25">
      <c r="B54"/>
      <c r="C54"/>
    </row>
    <row r="55" spans="2:3" x14ac:dyDescent="0.25">
      <c r="B55"/>
      <c r="C55"/>
    </row>
    <row r="56" spans="2:3" x14ac:dyDescent="0.25">
      <c r="B56"/>
      <c r="C56"/>
    </row>
    <row r="57" spans="2:3" x14ac:dyDescent="0.25">
      <c r="B57"/>
      <c r="C57"/>
    </row>
    <row r="58" spans="2:3" x14ac:dyDescent="0.25">
      <c r="B58"/>
      <c r="C58"/>
    </row>
    <row r="59" spans="2:3" x14ac:dyDescent="0.25">
      <c r="B59"/>
      <c r="C59"/>
    </row>
    <row r="60" spans="2:3" x14ac:dyDescent="0.25">
      <c r="B60"/>
      <c r="C60"/>
    </row>
    <row r="61" spans="2:3" x14ac:dyDescent="0.25">
      <c r="B61"/>
      <c r="C61"/>
    </row>
    <row r="62" spans="2:3" x14ac:dyDescent="0.25">
      <c r="B62"/>
      <c r="C62"/>
    </row>
    <row r="63" spans="2:3" x14ac:dyDescent="0.25">
      <c r="B63"/>
      <c r="C63"/>
    </row>
    <row r="64" spans="2:3" x14ac:dyDescent="0.25">
      <c r="B64"/>
      <c r="C64"/>
    </row>
    <row r="65" spans="2:3" x14ac:dyDescent="0.25">
      <c r="B65"/>
      <c r="C65"/>
    </row>
    <row r="66" spans="2:3" x14ac:dyDescent="0.25">
      <c r="B66"/>
      <c r="C66"/>
    </row>
    <row r="67" spans="2:3" x14ac:dyDescent="0.25">
      <c r="B67"/>
      <c r="C67"/>
    </row>
    <row r="68" spans="2:3" x14ac:dyDescent="0.25">
      <c r="B68"/>
      <c r="C68"/>
    </row>
    <row r="69" spans="2:3" x14ac:dyDescent="0.25">
      <c r="B69"/>
      <c r="C69"/>
    </row>
    <row r="70" spans="2:3" x14ac:dyDescent="0.25">
      <c r="B70"/>
      <c r="C70"/>
    </row>
    <row r="71" spans="2:3" x14ac:dyDescent="0.25">
      <c r="B71"/>
      <c r="C71"/>
    </row>
    <row r="72" spans="2:3" x14ac:dyDescent="0.25">
      <c r="B72"/>
      <c r="C72"/>
    </row>
    <row r="73" spans="2:3" x14ac:dyDescent="0.25">
      <c r="B73"/>
      <c r="C73"/>
    </row>
    <row r="74" spans="2:3" x14ac:dyDescent="0.25">
      <c r="B74"/>
      <c r="C74"/>
    </row>
    <row r="75" spans="2:3" x14ac:dyDescent="0.25">
      <c r="B75"/>
      <c r="C75"/>
    </row>
    <row r="76" spans="2:3" x14ac:dyDescent="0.25">
      <c r="B76"/>
      <c r="C76"/>
    </row>
    <row r="77" spans="2:3" x14ac:dyDescent="0.25">
      <c r="B77"/>
      <c r="C77"/>
    </row>
    <row r="78" spans="2:3" x14ac:dyDescent="0.25">
      <c r="B78"/>
      <c r="C78"/>
    </row>
    <row r="79" spans="2:3" x14ac:dyDescent="0.25">
      <c r="B79"/>
      <c r="C79"/>
    </row>
    <row r="80" spans="2:3" x14ac:dyDescent="0.25">
      <c r="B80"/>
      <c r="C80"/>
    </row>
    <row r="81" spans="2:3" x14ac:dyDescent="0.25">
      <c r="B81"/>
      <c r="C81"/>
    </row>
    <row r="82" spans="2:3" x14ac:dyDescent="0.25">
      <c r="B82"/>
      <c r="C82"/>
    </row>
    <row r="83" spans="2:3" x14ac:dyDescent="0.25">
      <c r="B83"/>
      <c r="C83"/>
    </row>
    <row r="84" spans="2:3" x14ac:dyDescent="0.25">
      <c r="B84"/>
      <c r="C84"/>
    </row>
    <row r="85" spans="2:3" x14ac:dyDescent="0.25">
      <c r="B85"/>
      <c r="C85"/>
    </row>
    <row r="86" spans="2:3" x14ac:dyDescent="0.25">
      <c r="B86"/>
      <c r="C86"/>
    </row>
    <row r="87" spans="2:3" x14ac:dyDescent="0.25">
      <c r="B87"/>
      <c r="C87"/>
    </row>
    <row r="88" spans="2:3" x14ac:dyDescent="0.25">
      <c r="B88"/>
      <c r="C88"/>
    </row>
    <row r="89" spans="2:3" x14ac:dyDescent="0.25">
      <c r="B89"/>
      <c r="C89"/>
    </row>
    <row r="90" spans="2:3" x14ac:dyDescent="0.25">
      <c r="B90"/>
      <c r="C90"/>
    </row>
    <row r="91" spans="2:3" x14ac:dyDescent="0.25">
      <c r="B91"/>
      <c r="C91"/>
    </row>
    <row r="92" spans="2:3" x14ac:dyDescent="0.25">
      <c r="B92"/>
      <c r="C92"/>
    </row>
    <row r="93" spans="2:3" x14ac:dyDescent="0.25">
      <c r="B93"/>
      <c r="C93"/>
    </row>
    <row r="94" spans="2:3" x14ac:dyDescent="0.25">
      <c r="B94"/>
      <c r="C94"/>
    </row>
    <row r="95" spans="2:3" x14ac:dyDescent="0.25">
      <c r="B95"/>
      <c r="C95"/>
    </row>
    <row r="96" spans="2:3" x14ac:dyDescent="0.25">
      <c r="B96"/>
      <c r="C96"/>
    </row>
    <row r="97" spans="2:3" x14ac:dyDescent="0.25">
      <c r="B97"/>
      <c r="C97"/>
    </row>
    <row r="98" spans="2:3" x14ac:dyDescent="0.25">
      <c r="B98"/>
      <c r="C98"/>
    </row>
    <row r="99" spans="2:3" x14ac:dyDescent="0.25">
      <c r="B99"/>
      <c r="C99"/>
    </row>
    <row r="100" spans="2:3" x14ac:dyDescent="0.25">
      <c r="B100"/>
      <c r="C100"/>
    </row>
    <row r="101" spans="2:3" x14ac:dyDescent="0.25">
      <c r="B101"/>
      <c r="C101"/>
    </row>
    <row r="102" spans="2:3" x14ac:dyDescent="0.25">
      <c r="B102"/>
      <c r="C102"/>
    </row>
    <row r="103" spans="2:3" x14ac:dyDescent="0.25">
      <c r="B103"/>
      <c r="C103"/>
    </row>
    <row r="104" spans="2:3" x14ac:dyDescent="0.25">
      <c r="B104"/>
      <c r="C104"/>
    </row>
    <row r="105" spans="2:3" x14ac:dyDescent="0.25">
      <c r="B105"/>
      <c r="C105"/>
    </row>
    <row r="106" spans="2:3" x14ac:dyDescent="0.25">
      <c r="B106"/>
      <c r="C106"/>
    </row>
    <row r="107" spans="2:3" x14ac:dyDescent="0.25">
      <c r="B107"/>
      <c r="C107"/>
    </row>
    <row r="108" spans="2:3" x14ac:dyDescent="0.25">
      <c r="B108"/>
      <c r="C108"/>
    </row>
    <row r="109" spans="2:3" x14ac:dyDescent="0.25">
      <c r="B109"/>
      <c r="C109"/>
    </row>
    <row r="110" spans="2:3" x14ac:dyDescent="0.25">
      <c r="B110"/>
      <c r="C110"/>
    </row>
    <row r="111" spans="2:3" x14ac:dyDescent="0.25">
      <c r="B111"/>
      <c r="C111"/>
    </row>
    <row r="112" spans="2:3" x14ac:dyDescent="0.25">
      <c r="B112"/>
      <c r="C112"/>
    </row>
    <row r="113" spans="2:3" x14ac:dyDescent="0.25">
      <c r="B113"/>
      <c r="C113"/>
    </row>
    <row r="114" spans="2:3" x14ac:dyDescent="0.25">
      <c r="B114"/>
      <c r="C114"/>
    </row>
    <row r="115" spans="2:3" x14ac:dyDescent="0.25">
      <c r="B115"/>
      <c r="C115"/>
    </row>
    <row r="116" spans="2:3" x14ac:dyDescent="0.25">
      <c r="B116"/>
      <c r="C116"/>
    </row>
    <row r="117" spans="2:3" x14ac:dyDescent="0.25">
      <c r="B117"/>
      <c r="C117"/>
    </row>
    <row r="118" spans="2:3" x14ac:dyDescent="0.25">
      <c r="B118"/>
      <c r="C118"/>
    </row>
    <row r="119" spans="2:3" x14ac:dyDescent="0.25">
      <c r="B119"/>
      <c r="C119"/>
    </row>
    <row r="120" spans="2:3" x14ac:dyDescent="0.25">
      <c r="B120"/>
      <c r="C120"/>
    </row>
    <row r="121" spans="2:3" x14ac:dyDescent="0.25">
      <c r="B121"/>
      <c r="C121"/>
    </row>
    <row r="122" spans="2:3" x14ac:dyDescent="0.25">
      <c r="B122"/>
      <c r="C122"/>
    </row>
    <row r="123" spans="2:3" x14ac:dyDescent="0.25">
      <c r="B123"/>
      <c r="C123"/>
    </row>
    <row r="124" spans="2:3" x14ac:dyDescent="0.25">
      <c r="B124"/>
      <c r="C124"/>
    </row>
    <row r="125" spans="2:3" x14ac:dyDescent="0.25">
      <c r="B125"/>
      <c r="C125"/>
    </row>
    <row r="126" spans="2:3" x14ac:dyDescent="0.25">
      <c r="B126"/>
      <c r="C126"/>
    </row>
    <row r="127" spans="2:3" x14ac:dyDescent="0.25">
      <c r="B127"/>
      <c r="C127"/>
    </row>
    <row r="128" spans="2:3" x14ac:dyDescent="0.25">
      <c r="B128"/>
      <c r="C128"/>
    </row>
    <row r="129" spans="2:3" x14ac:dyDescent="0.25">
      <c r="B129"/>
      <c r="C129"/>
    </row>
    <row r="130" spans="2:3" x14ac:dyDescent="0.25">
      <c r="B130"/>
      <c r="C130"/>
    </row>
    <row r="131" spans="2:3" x14ac:dyDescent="0.25">
      <c r="B131"/>
      <c r="C131"/>
    </row>
    <row r="132" spans="2:3" x14ac:dyDescent="0.25">
      <c r="B132"/>
      <c r="C132"/>
    </row>
    <row r="133" spans="2:3" x14ac:dyDescent="0.25">
      <c r="B133"/>
      <c r="C133"/>
    </row>
    <row r="134" spans="2:3" x14ac:dyDescent="0.25">
      <c r="B134"/>
      <c r="C134"/>
    </row>
    <row r="135" spans="2:3" x14ac:dyDescent="0.25">
      <c r="B135"/>
      <c r="C135"/>
    </row>
    <row r="136" spans="2:3" x14ac:dyDescent="0.25">
      <c r="B136"/>
      <c r="C136"/>
    </row>
    <row r="137" spans="2:3" x14ac:dyDescent="0.25">
      <c r="B137"/>
      <c r="C137"/>
    </row>
    <row r="138" spans="2:3" x14ac:dyDescent="0.25">
      <c r="B138"/>
      <c r="C138"/>
    </row>
    <row r="139" spans="2:3" x14ac:dyDescent="0.25">
      <c r="B139"/>
      <c r="C139"/>
    </row>
    <row r="140" spans="2:3" x14ac:dyDescent="0.25">
      <c r="B140"/>
      <c r="C140"/>
    </row>
    <row r="141" spans="2:3" x14ac:dyDescent="0.25">
      <c r="B141"/>
      <c r="C141"/>
    </row>
    <row r="142" spans="2:3" x14ac:dyDescent="0.25">
      <c r="B142"/>
      <c r="C142"/>
    </row>
    <row r="143" spans="2:3" x14ac:dyDescent="0.25">
      <c r="B143"/>
      <c r="C143"/>
    </row>
    <row r="144" spans="2:3" x14ac:dyDescent="0.25">
      <c r="B144"/>
      <c r="C144"/>
    </row>
    <row r="145" spans="2:3" x14ac:dyDescent="0.25">
      <c r="B145"/>
      <c r="C145"/>
    </row>
    <row r="146" spans="2:3" x14ac:dyDescent="0.25">
      <c r="B146"/>
      <c r="C146"/>
    </row>
    <row r="147" spans="2:3" x14ac:dyDescent="0.25">
      <c r="B147"/>
      <c r="C147"/>
    </row>
    <row r="148" spans="2:3" x14ac:dyDescent="0.25">
      <c r="B148"/>
      <c r="C148"/>
    </row>
    <row r="149" spans="2:3" x14ac:dyDescent="0.25">
      <c r="B149"/>
      <c r="C149"/>
    </row>
    <row r="150" spans="2:3" x14ac:dyDescent="0.25">
      <c r="B150"/>
      <c r="C150"/>
    </row>
    <row r="151" spans="2:3" x14ac:dyDescent="0.25">
      <c r="B151"/>
      <c r="C151"/>
    </row>
    <row r="152" spans="2:3" x14ac:dyDescent="0.25">
      <c r="B152"/>
      <c r="C152"/>
    </row>
    <row r="153" spans="2:3" x14ac:dyDescent="0.25">
      <c r="B153"/>
      <c r="C153"/>
    </row>
    <row r="154" spans="2:3" x14ac:dyDescent="0.25">
      <c r="B154"/>
      <c r="C154"/>
    </row>
    <row r="155" spans="2:3" x14ac:dyDescent="0.25">
      <c r="B155"/>
      <c r="C155"/>
    </row>
    <row r="156" spans="2:3" x14ac:dyDescent="0.25">
      <c r="B156"/>
      <c r="C156"/>
    </row>
    <row r="157" spans="2:3" x14ac:dyDescent="0.25">
      <c r="B157"/>
      <c r="C157"/>
    </row>
    <row r="158" spans="2:3" x14ac:dyDescent="0.25">
      <c r="B158"/>
      <c r="C158"/>
    </row>
    <row r="159" spans="2:3" x14ac:dyDescent="0.25">
      <c r="B159"/>
      <c r="C159"/>
    </row>
    <row r="160" spans="2:3" x14ac:dyDescent="0.25">
      <c r="B160"/>
      <c r="C160"/>
    </row>
    <row r="161" spans="2:3" x14ac:dyDescent="0.25">
      <c r="B161"/>
      <c r="C161"/>
    </row>
    <row r="162" spans="2:3" x14ac:dyDescent="0.25">
      <c r="B162"/>
      <c r="C162"/>
    </row>
    <row r="163" spans="2:3" x14ac:dyDescent="0.25">
      <c r="B163"/>
      <c r="C163"/>
    </row>
    <row r="164" spans="2:3" x14ac:dyDescent="0.25">
      <c r="B164"/>
      <c r="C164"/>
    </row>
    <row r="165" spans="2:3" x14ac:dyDescent="0.25">
      <c r="B165"/>
      <c r="C165"/>
    </row>
    <row r="166" spans="2:3" x14ac:dyDescent="0.25">
      <c r="B166"/>
      <c r="C166"/>
    </row>
    <row r="167" spans="2:3" x14ac:dyDescent="0.25">
      <c r="B167"/>
      <c r="C167"/>
    </row>
    <row r="168" spans="2:3" x14ac:dyDescent="0.25">
      <c r="B168"/>
      <c r="C168"/>
    </row>
    <row r="169" spans="2:3" x14ac:dyDescent="0.25">
      <c r="B169"/>
      <c r="C169"/>
    </row>
    <row r="170" spans="2:3" x14ac:dyDescent="0.25">
      <c r="B170"/>
      <c r="C170"/>
    </row>
    <row r="171" spans="2:3" x14ac:dyDescent="0.25">
      <c r="B171"/>
      <c r="C171"/>
    </row>
    <row r="172" spans="2:3" x14ac:dyDescent="0.25">
      <c r="B172"/>
      <c r="C172"/>
    </row>
    <row r="173" spans="2:3" x14ac:dyDescent="0.25">
      <c r="B173"/>
      <c r="C173"/>
    </row>
    <row r="174" spans="2:3" x14ac:dyDescent="0.25">
      <c r="B174"/>
      <c r="C174"/>
    </row>
    <row r="175" spans="2:3" x14ac:dyDescent="0.25">
      <c r="B175"/>
      <c r="C175"/>
    </row>
    <row r="176" spans="2:3" x14ac:dyDescent="0.25">
      <c r="B176"/>
      <c r="C176"/>
    </row>
    <row r="177" spans="2:3" x14ac:dyDescent="0.25">
      <c r="B177"/>
      <c r="C177"/>
    </row>
    <row r="178" spans="2:3" x14ac:dyDescent="0.25">
      <c r="B178"/>
      <c r="C178"/>
    </row>
    <row r="179" spans="2:3" x14ac:dyDescent="0.25">
      <c r="B179"/>
      <c r="C179"/>
    </row>
    <row r="180" spans="2:3" x14ac:dyDescent="0.25">
      <c r="B180"/>
      <c r="C180"/>
    </row>
    <row r="181" spans="2:3" x14ac:dyDescent="0.25">
      <c r="B181"/>
      <c r="C181"/>
    </row>
    <row r="182" spans="2:3" x14ac:dyDescent="0.25">
      <c r="B182"/>
      <c r="C182"/>
    </row>
    <row r="183" spans="2:3" x14ac:dyDescent="0.25">
      <c r="B183"/>
      <c r="C183"/>
    </row>
    <row r="184" spans="2:3" x14ac:dyDescent="0.25">
      <c r="B184"/>
      <c r="C184"/>
    </row>
    <row r="185" spans="2:3" x14ac:dyDescent="0.25">
      <c r="B185"/>
      <c r="C185"/>
    </row>
    <row r="186" spans="2:3" x14ac:dyDescent="0.25">
      <c r="B186"/>
      <c r="C186"/>
    </row>
    <row r="187" spans="2:3" x14ac:dyDescent="0.25">
      <c r="B187"/>
      <c r="C187"/>
    </row>
    <row r="188" spans="2:3" x14ac:dyDescent="0.25">
      <c r="B188"/>
      <c r="C188"/>
    </row>
    <row r="189" spans="2:3" x14ac:dyDescent="0.25">
      <c r="B189"/>
      <c r="C189"/>
    </row>
    <row r="190" spans="2:3" x14ac:dyDescent="0.25">
      <c r="B190"/>
      <c r="C190"/>
    </row>
    <row r="191" spans="2:3" x14ac:dyDescent="0.25">
      <c r="B191"/>
      <c r="C191"/>
    </row>
    <row r="192" spans="2:3" x14ac:dyDescent="0.25">
      <c r="B192"/>
      <c r="C192"/>
    </row>
    <row r="193" spans="2:3" x14ac:dyDescent="0.25">
      <c r="B193"/>
      <c r="C193"/>
    </row>
    <row r="194" spans="2:3" x14ac:dyDescent="0.25">
      <c r="B194"/>
      <c r="C194"/>
    </row>
    <row r="195" spans="2:3" x14ac:dyDescent="0.25">
      <c r="B195"/>
      <c r="C195"/>
    </row>
    <row r="196" spans="2:3" x14ac:dyDescent="0.25">
      <c r="B196"/>
      <c r="C196"/>
    </row>
    <row r="197" spans="2:3" x14ac:dyDescent="0.25">
      <c r="B197"/>
      <c r="C197"/>
    </row>
    <row r="198" spans="2:3" x14ac:dyDescent="0.25">
      <c r="B198"/>
      <c r="C198"/>
    </row>
    <row r="199" spans="2:3" x14ac:dyDescent="0.25">
      <c r="B199"/>
      <c r="C199"/>
    </row>
    <row r="200" spans="2:3" x14ac:dyDescent="0.25">
      <c r="B200"/>
      <c r="C200"/>
    </row>
    <row r="201" spans="2:3" x14ac:dyDescent="0.25">
      <c r="B201"/>
      <c r="C201"/>
    </row>
    <row r="202" spans="2:3" x14ac:dyDescent="0.25">
      <c r="B202"/>
      <c r="C202"/>
    </row>
    <row r="203" spans="2:3" x14ac:dyDescent="0.25">
      <c r="B203"/>
      <c r="C203"/>
    </row>
    <row r="204" spans="2:3" x14ac:dyDescent="0.25">
      <c r="B204"/>
      <c r="C204"/>
    </row>
    <row r="205" spans="2:3" x14ac:dyDescent="0.25">
      <c r="B205"/>
      <c r="C205"/>
    </row>
    <row r="206" spans="2:3" x14ac:dyDescent="0.25">
      <c r="B206"/>
      <c r="C206"/>
    </row>
    <row r="207" spans="2:3" x14ac:dyDescent="0.25">
      <c r="B207"/>
      <c r="C207"/>
    </row>
    <row r="208" spans="2:3" x14ac:dyDescent="0.25">
      <c r="B208"/>
      <c r="C208"/>
    </row>
    <row r="209" spans="2:3" x14ac:dyDescent="0.25">
      <c r="B209"/>
      <c r="C209"/>
    </row>
    <row r="210" spans="2:3" x14ac:dyDescent="0.25">
      <c r="B210"/>
      <c r="C210"/>
    </row>
    <row r="211" spans="2:3" x14ac:dyDescent="0.25">
      <c r="B211"/>
      <c r="C211"/>
    </row>
    <row r="212" spans="2:3" x14ac:dyDescent="0.25">
      <c r="B212"/>
      <c r="C212"/>
    </row>
    <row r="213" spans="2:3" x14ac:dyDescent="0.25">
      <c r="B213"/>
      <c r="C213"/>
    </row>
    <row r="214" spans="2:3" x14ac:dyDescent="0.25">
      <c r="B214"/>
      <c r="C214"/>
    </row>
    <row r="215" spans="2:3" x14ac:dyDescent="0.25">
      <c r="B215"/>
      <c r="C215"/>
    </row>
    <row r="216" spans="2:3" x14ac:dyDescent="0.25">
      <c r="B216"/>
      <c r="C216"/>
    </row>
    <row r="217" spans="2:3" x14ac:dyDescent="0.25">
      <c r="B217"/>
      <c r="C217"/>
    </row>
    <row r="218" spans="2:3" x14ac:dyDescent="0.25">
      <c r="B218"/>
      <c r="C218"/>
    </row>
    <row r="219" spans="2:3" x14ac:dyDescent="0.25">
      <c r="B219"/>
      <c r="C219"/>
    </row>
    <row r="220" spans="2:3" x14ac:dyDescent="0.25">
      <c r="B220"/>
      <c r="C220"/>
    </row>
    <row r="221" spans="2:3" x14ac:dyDescent="0.25">
      <c r="B221"/>
      <c r="C221"/>
    </row>
    <row r="222" spans="2:3" x14ac:dyDescent="0.25">
      <c r="B222"/>
      <c r="C222"/>
    </row>
    <row r="223" spans="2:3" x14ac:dyDescent="0.25">
      <c r="B223"/>
      <c r="C223"/>
    </row>
    <row r="224" spans="2:3" x14ac:dyDescent="0.25">
      <c r="B224"/>
      <c r="C224"/>
    </row>
    <row r="225" spans="2:3" x14ac:dyDescent="0.25">
      <c r="B225"/>
      <c r="C225"/>
    </row>
    <row r="226" spans="2:3" x14ac:dyDescent="0.25">
      <c r="B226"/>
      <c r="C226"/>
    </row>
    <row r="227" spans="2:3" x14ac:dyDescent="0.25">
      <c r="B227"/>
      <c r="C227"/>
    </row>
    <row r="228" spans="2:3" x14ac:dyDescent="0.25">
      <c r="B228"/>
      <c r="C228"/>
    </row>
    <row r="229" spans="2:3" x14ac:dyDescent="0.25">
      <c r="B229"/>
      <c r="C229"/>
    </row>
    <row r="230" spans="2:3" x14ac:dyDescent="0.25">
      <c r="B230"/>
      <c r="C230"/>
    </row>
    <row r="231" spans="2:3" x14ac:dyDescent="0.25">
      <c r="B231"/>
      <c r="C231"/>
    </row>
    <row r="232" spans="2:3" x14ac:dyDescent="0.25">
      <c r="B232"/>
      <c r="C232"/>
    </row>
    <row r="233" spans="2:3" x14ac:dyDescent="0.25">
      <c r="B233"/>
      <c r="C233"/>
    </row>
    <row r="234" spans="2:3" x14ac:dyDescent="0.25">
      <c r="B234"/>
      <c r="C234"/>
    </row>
    <row r="235" spans="2:3" x14ac:dyDescent="0.25">
      <c r="B235"/>
      <c r="C235"/>
    </row>
    <row r="236" spans="2:3" x14ac:dyDescent="0.25">
      <c r="B236"/>
      <c r="C236"/>
    </row>
    <row r="237" spans="2:3" x14ac:dyDescent="0.25">
      <c r="B237"/>
      <c r="C237"/>
    </row>
    <row r="238" spans="2:3" x14ac:dyDescent="0.25">
      <c r="B238"/>
      <c r="C238"/>
    </row>
    <row r="239" spans="2:3" x14ac:dyDescent="0.25">
      <c r="B239"/>
      <c r="C239"/>
    </row>
    <row r="240" spans="2:3" x14ac:dyDescent="0.25">
      <c r="B240"/>
      <c r="C240"/>
    </row>
    <row r="241" spans="2:3" x14ac:dyDescent="0.25">
      <c r="B241"/>
      <c r="C241"/>
    </row>
    <row r="242" spans="2:3" x14ac:dyDescent="0.25">
      <c r="B242"/>
      <c r="C242"/>
    </row>
  </sheetData>
  <mergeCells count="1">
    <mergeCell ref="B29:B32"/>
  </mergeCells>
  <hyperlinks>
    <hyperlink ref="B13" location="Données_mensuelles!A1" display="Mensuelle"/>
    <hyperlink ref="B14" location="Données_trimestrielles!A1" display="Trimestrielle"/>
    <hyperlink ref="B15" location="Données_annuelles!A1" display="Annuelle"/>
    <hyperlink ref="C22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E34"/>
  <sheetViews>
    <sheetView tabSelected="1" topLeftCell="B10" workbookViewId="0">
      <selection activeCell="C27" sqref="C27"/>
    </sheetView>
  </sheetViews>
  <sheetFormatPr defaultColWidth="11.5546875" defaultRowHeight="15.75" x14ac:dyDescent="0.25"/>
  <cols>
    <col min="2" max="2" width="39.5546875" bestFit="1" customWidth="1"/>
    <col min="3" max="3" width="32.77734375" bestFit="1" customWidth="1"/>
    <col min="4" max="4" width="9.6640625" bestFit="1" customWidth="1"/>
    <col min="5" max="5" width="23" bestFit="1" customWidth="1"/>
  </cols>
  <sheetData>
    <row r="6" spans="2:5" x14ac:dyDescent="0.25">
      <c r="B6" s="32" t="s">
        <v>52</v>
      </c>
      <c r="C6" s="1"/>
      <c r="D6" s="1"/>
      <c r="E6" s="1"/>
    </row>
    <row r="7" spans="2:5" x14ac:dyDescent="0.25">
      <c r="B7" s="32" t="s">
        <v>53</v>
      </c>
      <c r="C7" s="1"/>
      <c r="D7" s="1"/>
      <c r="E7" s="1"/>
    </row>
    <row r="8" spans="2:5" x14ac:dyDescent="0.25">
      <c r="B8" s="1"/>
      <c r="C8" s="1"/>
      <c r="D8" s="1"/>
      <c r="E8" s="1"/>
    </row>
    <row r="9" spans="2:5" x14ac:dyDescent="0.25">
      <c r="B9" s="1"/>
      <c r="C9" s="1"/>
      <c r="D9" s="1"/>
      <c r="E9" s="1"/>
    </row>
    <row r="10" spans="2:5" ht="18.75" x14ac:dyDescent="0.3">
      <c r="B10" s="2" t="s">
        <v>31</v>
      </c>
      <c r="C10" s="1"/>
      <c r="D10" s="1"/>
      <c r="E10" s="1"/>
    </row>
    <row r="11" spans="2:5" ht="18.75" x14ac:dyDescent="0.3">
      <c r="B11" s="3" t="s">
        <v>45</v>
      </c>
      <c r="C11" s="1"/>
      <c r="D11" s="1"/>
      <c r="E11" s="1"/>
    </row>
    <row r="12" spans="2:5" x14ac:dyDescent="0.25">
      <c r="B12" s="1"/>
      <c r="C12" s="1"/>
      <c r="D12" s="1"/>
      <c r="E12" s="1"/>
    </row>
    <row r="13" spans="2:5" x14ac:dyDescent="0.25">
      <c r="B13" s="1" t="s">
        <v>32</v>
      </c>
      <c r="C13" s="1"/>
      <c r="D13" s="1"/>
      <c r="E13" s="1"/>
    </row>
    <row r="14" spans="2:5" ht="16.5" thickBot="1" x14ac:dyDescent="0.3">
      <c r="B14" s="4" t="s">
        <v>33</v>
      </c>
      <c r="C14" s="4" t="s">
        <v>34</v>
      </c>
      <c r="D14" s="4" t="s">
        <v>35</v>
      </c>
      <c r="E14" s="4" t="s">
        <v>36</v>
      </c>
    </row>
    <row r="15" spans="2:5" x14ac:dyDescent="0.25">
      <c r="B15" s="5" t="s">
        <v>37</v>
      </c>
      <c r="C15" s="6" t="s">
        <v>45</v>
      </c>
      <c r="D15" s="6" t="s">
        <v>37</v>
      </c>
      <c r="E15" s="33">
        <v>46143</v>
      </c>
    </row>
    <row r="16" spans="2:5" x14ac:dyDescent="0.25">
      <c r="B16" s="5" t="s">
        <v>38</v>
      </c>
      <c r="C16" s="6" t="s">
        <v>45</v>
      </c>
      <c r="D16" s="6" t="s">
        <v>38</v>
      </c>
      <c r="E16" s="7" t="s">
        <v>65</v>
      </c>
    </row>
    <row r="17" spans="2:5" x14ac:dyDescent="0.25">
      <c r="B17" s="5" t="s">
        <v>39</v>
      </c>
      <c r="C17" s="6" t="s">
        <v>45</v>
      </c>
      <c r="D17" s="6" t="s">
        <v>39</v>
      </c>
      <c r="E17" s="8" t="s">
        <v>64</v>
      </c>
    </row>
    <row r="18" spans="2:5" ht="16.5" thickBot="1" x14ac:dyDescent="0.3">
      <c r="B18" s="9"/>
      <c r="C18" s="10"/>
      <c r="D18" s="10"/>
      <c r="E18" s="10"/>
    </row>
    <row r="19" spans="2:5" x14ac:dyDescent="0.25">
      <c r="B19" s="1"/>
      <c r="C19" s="1"/>
      <c r="D19" s="1"/>
      <c r="E19" s="1"/>
    </row>
    <row r="20" spans="2:5" x14ac:dyDescent="0.25">
      <c r="B20" s="1" t="s">
        <v>40</v>
      </c>
      <c r="C20" s="11"/>
      <c r="D20" s="1"/>
      <c r="E20" s="1"/>
    </row>
    <row r="21" spans="2:5" x14ac:dyDescent="0.25">
      <c r="B21" s="1" t="s">
        <v>41</v>
      </c>
      <c r="C21" s="11"/>
      <c r="D21" s="1"/>
      <c r="E21" s="1"/>
    </row>
    <row r="22" spans="2:5" x14ac:dyDescent="0.25">
      <c r="B22" s="1"/>
      <c r="C22" s="1"/>
      <c r="D22" s="1"/>
      <c r="E22" s="1"/>
    </row>
    <row r="23" spans="2:5" x14ac:dyDescent="0.25">
      <c r="B23" s="1" t="s">
        <v>42</v>
      </c>
      <c r="C23" s="1" t="s">
        <v>47</v>
      </c>
      <c r="D23" s="1"/>
      <c r="E23" s="1"/>
    </row>
    <row r="24" spans="2:5" x14ac:dyDescent="0.25">
      <c r="B24" s="1" t="s">
        <v>43</v>
      </c>
      <c r="C24" s="12" t="s">
        <v>44</v>
      </c>
      <c r="D24" s="1"/>
      <c r="E24" s="1"/>
    </row>
    <row r="25" spans="2:5" x14ac:dyDescent="0.25">
      <c r="B25" s="1"/>
      <c r="C25" s="1"/>
      <c r="D25" s="1"/>
      <c r="E25" s="1"/>
    </row>
    <row r="26" spans="2:5" x14ac:dyDescent="0.25">
      <c r="B26" s="1"/>
      <c r="C26" s="1"/>
      <c r="D26" s="1"/>
      <c r="E26" s="1"/>
    </row>
    <row r="27" spans="2:5" x14ac:dyDescent="0.25">
      <c r="D27" s="1"/>
      <c r="E27" s="1"/>
    </row>
    <row r="28" spans="2:5" x14ac:dyDescent="0.25">
      <c r="D28" s="1"/>
      <c r="E28" s="1"/>
    </row>
    <row r="29" spans="2:5" x14ac:dyDescent="0.25">
      <c r="D29" s="1"/>
      <c r="E29" s="1"/>
    </row>
    <row r="30" spans="2:5" x14ac:dyDescent="0.25">
      <c r="C30" s="1"/>
      <c r="D30" s="1"/>
      <c r="E30" s="1"/>
    </row>
    <row r="31" spans="2:5" x14ac:dyDescent="0.25">
      <c r="B31" s="75" t="s">
        <v>46</v>
      </c>
      <c r="C31" s="29" t="s">
        <v>26</v>
      </c>
      <c r="D31" s="1"/>
      <c r="E31" s="1"/>
    </row>
    <row r="32" spans="2:5" x14ac:dyDescent="0.25">
      <c r="B32" s="76"/>
      <c r="C32" s="30" t="s">
        <v>0</v>
      </c>
      <c r="D32" s="1"/>
      <c r="E32" s="1"/>
    </row>
    <row r="33" spans="2:5" x14ac:dyDescent="0.25">
      <c r="B33" s="76"/>
      <c r="C33" s="30" t="s">
        <v>1</v>
      </c>
      <c r="D33" s="1"/>
      <c r="E33" s="1"/>
    </row>
    <row r="34" spans="2:5" x14ac:dyDescent="0.25">
      <c r="B34" s="77"/>
      <c r="C34" s="31" t="s">
        <v>2</v>
      </c>
      <c r="D34" s="1"/>
      <c r="E34" s="1"/>
    </row>
  </sheetData>
  <mergeCells count="1">
    <mergeCell ref="B31:B34"/>
  </mergeCells>
  <hyperlinks>
    <hyperlink ref="B15" location="Données_mensuelles!A1" display="Mensuelle"/>
    <hyperlink ref="B16" location="Données_trimestrielles!A1" display="Trimestrielle"/>
    <hyperlink ref="B17" location="Données_annuelles!A1" display="Annuelle"/>
    <hyperlink ref="C24" r:id="rId1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G294"/>
  <sheetViews>
    <sheetView workbookViewId="0">
      <pane xSplit="1" ySplit="7" topLeftCell="B272" activePane="bottomRight" state="frozen"/>
      <selection pane="topRight" activeCell="B1" sqref="B1"/>
      <selection pane="bottomLeft" activeCell="A8" sqref="A8"/>
      <selection pane="bottomRight" activeCell="D290" sqref="D290"/>
    </sheetView>
  </sheetViews>
  <sheetFormatPr defaultColWidth="12.6640625" defaultRowHeight="15.75" x14ac:dyDescent="0.25"/>
  <cols>
    <col min="1" max="1" width="29.33203125" style="28" customWidth="1"/>
    <col min="2" max="3" width="12.6640625" style="58" customWidth="1"/>
    <col min="4" max="4" width="22.33203125" style="58" customWidth="1"/>
    <col min="5" max="5" width="14.109375" style="58" customWidth="1"/>
    <col min="6" max="16384" width="12.6640625" style="28"/>
  </cols>
  <sheetData>
    <row r="1" spans="1:5" x14ac:dyDescent="0.25">
      <c r="A1" s="40" t="s">
        <v>48</v>
      </c>
      <c r="B1" s="13"/>
      <c r="C1" s="13"/>
      <c r="D1" s="13"/>
      <c r="E1" s="14"/>
    </row>
    <row r="2" spans="1:5" ht="14.25" customHeight="1" x14ac:dyDescent="0.25">
      <c r="A2" s="16"/>
      <c r="B2" s="16"/>
      <c r="C2" s="16"/>
      <c r="D2" s="16"/>
      <c r="E2" s="34"/>
    </row>
    <row r="3" spans="1:5" x14ac:dyDescent="0.25">
      <c r="A3" s="41"/>
      <c r="B3" s="42"/>
      <c r="C3" s="42"/>
      <c r="D3" s="42"/>
      <c r="E3" s="47" t="s">
        <v>14</v>
      </c>
    </row>
    <row r="4" spans="1:5" ht="18" x14ac:dyDescent="0.25">
      <c r="A4" s="78" t="s">
        <v>54</v>
      </c>
      <c r="B4" s="79"/>
      <c r="C4" s="79"/>
      <c r="D4" s="79"/>
      <c r="E4" s="80"/>
    </row>
    <row r="5" spans="1:5" x14ac:dyDescent="0.25">
      <c r="A5" s="44"/>
      <c r="B5" s="48"/>
      <c r="C5" s="48"/>
      <c r="D5" s="48"/>
      <c r="E5" s="49"/>
    </row>
    <row r="6" spans="1:5" x14ac:dyDescent="0.25">
      <c r="A6" s="18" t="s">
        <v>50</v>
      </c>
      <c r="B6" s="81" t="s">
        <v>26</v>
      </c>
      <c r="C6" s="81" t="s">
        <v>0</v>
      </c>
      <c r="D6" s="81" t="s">
        <v>1</v>
      </c>
      <c r="E6" s="81" t="s">
        <v>2</v>
      </c>
    </row>
    <row r="7" spans="1:5" x14ac:dyDescent="0.25">
      <c r="A7" s="35" t="s">
        <v>49</v>
      </c>
      <c r="B7" s="82"/>
      <c r="C7" s="82"/>
      <c r="D7" s="82"/>
      <c r="E7" s="82"/>
    </row>
    <row r="8" spans="1:5" x14ac:dyDescent="0.25">
      <c r="A8" s="36">
        <v>36526</v>
      </c>
      <c r="B8" s="50">
        <v>1978</v>
      </c>
      <c r="C8" s="51">
        <v>171</v>
      </c>
      <c r="D8" s="51">
        <v>1181</v>
      </c>
      <c r="E8" s="51" t="s">
        <v>8</v>
      </c>
    </row>
    <row r="9" spans="1:5" x14ac:dyDescent="0.25">
      <c r="A9" s="36">
        <v>36557</v>
      </c>
      <c r="B9" s="50">
        <v>621</v>
      </c>
      <c r="C9" s="51" t="s">
        <v>8</v>
      </c>
      <c r="D9" s="51">
        <v>3833</v>
      </c>
      <c r="E9" s="51" t="s">
        <v>8</v>
      </c>
    </row>
    <row r="10" spans="1:5" x14ac:dyDescent="0.25">
      <c r="A10" s="36">
        <v>36586</v>
      </c>
      <c r="B10" s="50">
        <v>2645</v>
      </c>
      <c r="C10" s="51">
        <v>268</v>
      </c>
      <c r="D10" s="51">
        <v>3962</v>
      </c>
      <c r="E10" s="51" t="s">
        <v>8</v>
      </c>
    </row>
    <row r="11" spans="1:5" x14ac:dyDescent="0.25">
      <c r="A11" s="36">
        <v>36617</v>
      </c>
      <c r="B11" s="50">
        <v>5178</v>
      </c>
      <c r="C11" s="51">
        <v>541</v>
      </c>
      <c r="D11" s="51">
        <v>4021</v>
      </c>
      <c r="E11" s="51">
        <v>129</v>
      </c>
    </row>
    <row r="12" spans="1:5" x14ac:dyDescent="0.25">
      <c r="A12" s="36">
        <v>36647</v>
      </c>
      <c r="B12" s="50">
        <v>6493</v>
      </c>
      <c r="C12" s="51">
        <v>326</v>
      </c>
      <c r="D12" s="51">
        <v>4514</v>
      </c>
      <c r="E12" s="51">
        <v>1517</v>
      </c>
    </row>
    <row r="13" spans="1:5" x14ac:dyDescent="0.25">
      <c r="A13" s="36">
        <v>36678</v>
      </c>
      <c r="B13" s="50">
        <v>2191</v>
      </c>
      <c r="C13" s="51">
        <v>226</v>
      </c>
      <c r="D13" s="51">
        <v>4519</v>
      </c>
      <c r="E13" s="51">
        <v>64</v>
      </c>
    </row>
    <row r="14" spans="1:5" x14ac:dyDescent="0.25">
      <c r="A14" s="36">
        <v>36708</v>
      </c>
      <c r="B14" s="50">
        <v>2425</v>
      </c>
      <c r="C14" s="51">
        <v>174</v>
      </c>
      <c r="D14" s="51">
        <v>737</v>
      </c>
      <c r="E14" s="51" t="s">
        <v>8</v>
      </c>
    </row>
    <row r="15" spans="1:5" x14ac:dyDescent="0.25">
      <c r="A15" s="36">
        <v>36739</v>
      </c>
      <c r="B15" s="50">
        <v>2625</v>
      </c>
      <c r="C15" s="51">
        <v>82</v>
      </c>
      <c r="D15" s="51">
        <v>2662</v>
      </c>
      <c r="E15" s="51" t="s">
        <v>8</v>
      </c>
    </row>
    <row r="16" spans="1:5" x14ac:dyDescent="0.25">
      <c r="A16" s="36">
        <v>36770</v>
      </c>
      <c r="B16" s="50">
        <v>2698</v>
      </c>
      <c r="C16" s="51" t="s">
        <v>8</v>
      </c>
      <c r="D16" s="51">
        <v>1141</v>
      </c>
      <c r="E16" s="51">
        <v>1</v>
      </c>
    </row>
    <row r="17" spans="1:5" x14ac:dyDescent="0.25">
      <c r="A17" s="36">
        <v>36800</v>
      </c>
      <c r="B17" s="50">
        <v>2729</v>
      </c>
      <c r="C17" s="51">
        <v>330</v>
      </c>
      <c r="D17" s="51">
        <v>2372</v>
      </c>
      <c r="E17" s="51" t="s">
        <v>8</v>
      </c>
    </row>
    <row r="18" spans="1:5" x14ac:dyDescent="0.25">
      <c r="A18" s="36">
        <v>36831</v>
      </c>
      <c r="B18" s="50">
        <v>2031</v>
      </c>
      <c r="C18" s="51">
        <v>55</v>
      </c>
      <c r="D18" s="51">
        <v>2563</v>
      </c>
      <c r="E18" s="51" t="s">
        <v>8</v>
      </c>
    </row>
    <row r="19" spans="1:5" x14ac:dyDescent="0.25">
      <c r="A19" s="36">
        <v>36861</v>
      </c>
      <c r="B19" s="50">
        <v>2179</v>
      </c>
      <c r="C19" s="51">
        <v>444</v>
      </c>
      <c r="D19" s="51">
        <v>3253</v>
      </c>
      <c r="E19" s="51" t="s">
        <v>8</v>
      </c>
    </row>
    <row r="20" spans="1:5" x14ac:dyDescent="0.25">
      <c r="A20" s="36">
        <v>36892</v>
      </c>
      <c r="B20" s="50">
        <v>1918</v>
      </c>
      <c r="C20" s="51">
        <v>247</v>
      </c>
      <c r="D20" s="51">
        <v>2753</v>
      </c>
      <c r="E20" s="51" t="s">
        <v>8</v>
      </c>
    </row>
    <row r="21" spans="1:5" x14ac:dyDescent="0.25">
      <c r="A21" s="36">
        <v>36923</v>
      </c>
      <c r="B21" s="50">
        <v>2122</v>
      </c>
      <c r="C21" s="51">
        <v>284</v>
      </c>
      <c r="D21" s="51">
        <v>2506</v>
      </c>
      <c r="E21" s="51">
        <v>201</v>
      </c>
    </row>
    <row r="22" spans="1:5" x14ac:dyDescent="0.25">
      <c r="A22" s="36">
        <v>36951</v>
      </c>
      <c r="B22" s="50">
        <v>2363</v>
      </c>
      <c r="C22" s="51">
        <v>57</v>
      </c>
      <c r="D22" s="51">
        <v>1319</v>
      </c>
      <c r="E22" s="51" t="s">
        <v>8</v>
      </c>
    </row>
    <row r="23" spans="1:5" x14ac:dyDescent="0.25">
      <c r="A23" s="36">
        <v>36982</v>
      </c>
      <c r="B23" s="50">
        <v>1224</v>
      </c>
      <c r="C23" s="51">
        <v>110</v>
      </c>
      <c r="D23" s="51">
        <v>1369</v>
      </c>
      <c r="E23" s="51">
        <v>179</v>
      </c>
    </row>
    <row r="24" spans="1:5" x14ac:dyDescent="0.25">
      <c r="A24" s="36">
        <v>37012</v>
      </c>
      <c r="B24" s="50">
        <v>2792</v>
      </c>
      <c r="C24" s="51">
        <v>1</v>
      </c>
      <c r="D24" s="51">
        <v>3356</v>
      </c>
      <c r="E24" s="51">
        <v>732</v>
      </c>
    </row>
    <row r="25" spans="1:5" x14ac:dyDescent="0.25">
      <c r="A25" s="36">
        <v>37043</v>
      </c>
      <c r="B25" s="50">
        <v>1987</v>
      </c>
      <c r="C25" s="51">
        <v>47</v>
      </c>
      <c r="D25" s="51">
        <v>2006</v>
      </c>
      <c r="E25" s="51">
        <v>54</v>
      </c>
    </row>
    <row r="26" spans="1:5" x14ac:dyDescent="0.25">
      <c r="A26" s="36">
        <v>37073</v>
      </c>
      <c r="B26" s="50">
        <v>1932</v>
      </c>
      <c r="C26" s="51">
        <v>522</v>
      </c>
      <c r="D26" s="51">
        <v>3001</v>
      </c>
      <c r="E26" s="51" t="s">
        <v>8</v>
      </c>
    </row>
    <row r="27" spans="1:5" x14ac:dyDescent="0.25">
      <c r="A27" s="36">
        <v>37104</v>
      </c>
      <c r="B27" s="50">
        <v>1935</v>
      </c>
      <c r="C27" s="51">
        <v>95</v>
      </c>
      <c r="D27" s="51">
        <v>3632</v>
      </c>
      <c r="E27" s="51">
        <v>1</v>
      </c>
    </row>
    <row r="28" spans="1:5" x14ac:dyDescent="0.25">
      <c r="A28" s="36">
        <v>37135</v>
      </c>
      <c r="B28" s="50">
        <v>2134</v>
      </c>
      <c r="C28" s="51">
        <v>222</v>
      </c>
      <c r="D28" s="51">
        <v>3856</v>
      </c>
      <c r="E28" s="51">
        <v>178</v>
      </c>
    </row>
    <row r="29" spans="1:5" x14ac:dyDescent="0.25">
      <c r="A29" s="36">
        <v>37165</v>
      </c>
      <c r="B29" s="50">
        <v>3310</v>
      </c>
      <c r="C29" s="51">
        <v>45</v>
      </c>
      <c r="D29" s="51">
        <v>3407</v>
      </c>
      <c r="E29" s="51">
        <v>296</v>
      </c>
    </row>
    <row r="30" spans="1:5" x14ac:dyDescent="0.25">
      <c r="A30" s="36">
        <v>37196</v>
      </c>
      <c r="B30" s="50">
        <v>1848</v>
      </c>
      <c r="C30" s="51">
        <v>93</v>
      </c>
      <c r="D30" s="51">
        <v>2321</v>
      </c>
      <c r="E30" s="51">
        <v>626</v>
      </c>
    </row>
    <row r="31" spans="1:5" x14ac:dyDescent="0.25">
      <c r="A31" s="36">
        <v>37226</v>
      </c>
      <c r="B31" s="50">
        <v>2088</v>
      </c>
      <c r="C31" s="51">
        <v>89</v>
      </c>
      <c r="D31" s="51">
        <v>2043</v>
      </c>
      <c r="E31" s="51">
        <v>714</v>
      </c>
    </row>
    <row r="32" spans="1:5" x14ac:dyDescent="0.25">
      <c r="A32" s="37">
        <v>37257</v>
      </c>
      <c r="B32" s="50">
        <f>2623+441</f>
        <v>3064</v>
      </c>
      <c r="C32" s="52">
        <v>178</v>
      </c>
      <c r="D32" s="52">
        <f>2122+508</f>
        <v>2630</v>
      </c>
      <c r="E32" s="51" t="s">
        <v>9</v>
      </c>
    </row>
    <row r="33" spans="1:5" x14ac:dyDescent="0.25">
      <c r="A33" s="37">
        <v>37288</v>
      </c>
      <c r="B33" s="50">
        <f>2083+539</f>
        <v>2622</v>
      </c>
      <c r="C33" s="52">
        <v>517</v>
      </c>
      <c r="D33" s="52">
        <f>2490+134</f>
        <v>2624</v>
      </c>
      <c r="E33" s="51">
        <v>491</v>
      </c>
    </row>
    <row r="34" spans="1:5" x14ac:dyDescent="0.25">
      <c r="A34" s="37">
        <v>37316</v>
      </c>
      <c r="B34" s="50">
        <v>2628</v>
      </c>
      <c r="C34" s="52">
        <v>45</v>
      </c>
      <c r="D34" s="52">
        <v>1945</v>
      </c>
      <c r="E34" s="51">
        <v>493</v>
      </c>
    </row>
    <row r="35" spans="1:5" x14ac:dyDescent="0.25">
      <c r="A35" s="37">
        <v>37347</v>
      </c>
      <c r="B35" s="50">
        <v>3184</v>
      </c>
      <c r="C35" s="52">
        <v>270</v>
      </c>
      <c r="D35" s="52">
        <v>4841</v>
      </c>
      <c r="E35" s="51">
        <v>819</v>
      </c>
    </row>
    <row r="36" spans="1:5" x14ac:dyDescent="0.25">
      <c r="A36" s="37">
        <v>37377</v>
      </c>
      <c r="B36" s="50">
        <v>1704</v>
      </c>
      <c r="C36" s="52">
        <v>128</v>
      </c>
      <c r="D36" s="52">
        <v>2833</v>
      </c>
      <c r="E36" s="51">
        <v>468</v>
      </c>
    </row>
    <row r="37" spans="1:5" x14ac:dyDescent="0.25">
      <c r="A37" s="37">
        <v>37408</v>
      </c>
      <c r="B37" s="50">
        <f>1024+198</f>
        <v>1222</v>
      </c>
      <c r="C37" s="51" t="s">
        <v>9</v>
      </c>
      <c r="D37" s="52">
        <f>1062+1+469</f>
        <v>1532</v>
      </c>
      <c r="E37" s="51">
        <v>148</v>
      </c>
    </row>
    <row r="38" spans="1:5" x14ac:dyDescent="0.25">
      <c r="A38" s="37">
        <v>37438</v>
      </c>
      <c r="B38" s="50">
        <f>2696+147</f>
        <v>2843</v>
      </c>
      <c r="C38" s="51">
        <v>98</v>
      </c>
      <c r="D38" s="52">
        <f>4143+672</f>
        <v>4815</v>
      </c>
      <c r="E38" s="51">
        <v>297</v>
      </c>
    </row>
    <row r="39" spans="1:5" x14ac:dyDescent="0.25">
      <c r="A39" s="37">
        <v>37469</v>
      </c>
      <c r="B39" s="50">
        <f>3771+46</f>
        <v>3817</v>
      </c>
      <c r="C39" s="51">
        <v>241</v>
      </c>
      <c r="D39" s="52">
        <f>2003</f>
        <v>2003</v>
      </c>
      <c r="E39" s="51">
        <v>297</v>
      </c>
    </row>
    <row r="40" spans="1:5" x14ac:dyDescent="0.25">
      <c r="A40" s="37">
        <v>37500</v>
      </c>
      <c r="B40" s="50">
        <f>1432</f>
        <v>1432</v>
      </c>
      <c r="C40" s="51">
        <v>186</v>
      </c>
      <c r="D40" s="52">
        <f>1842</f>
        <v>1842</v>
      </c>
      <c r="E40" s="51">
        <v>491</v>
      </c>
    </row>
    <row r="41" spans="1:5" x14ac:dyDescent="0.25">
      <c r="A41" s="37">
        <v>37530</v>
      </c>
      <c r="B41" s="50">
        <v>2810</v>
      </c>
      <c r="C41" s="51">
        <v>1</v>
      </c>
      <c r="D41" s="52">
        <v>4092</v>
      </c>
      <c r="E41" s="51">
        <v>98</v>
      </c>
    </row>
    <row r="42" spans="1:5" x14ac:dyDescent="0.25">
      <c r="A42" s="37">
        <v>37561</v>
      </c>
      <c r="B42" s="53">
        <v>2223</v>
      </c>
      <c r="C42" s="51">
        <v>318</v>
      </c>
      <c r="D42" s="52">
        <v>3316</v>
      </c>
      <c r="E42" s="51">
        <v>293</v>
      </c>
    </row>
    <row r="43" spans="1:5" x14ac:dyDescent="0.25">
      <c r="A43" s="37">
        <v>37591</v>
      </c>
      <c r="B43" s="54">
        <v>2581</v>
      </c>
      <c r="C43" s="51">
        <v>102</v>
      </c>
      <c r="D43" s="52">
        <f>3011+0</f>
        <v>3011</v>
      </c>
      <c r="E43" s="51">
        <v>148</v>
      </c>
    </row>
    <row r="44" spans="1:5" x14ac:dyDescent="0.25">
      <c r="A44" s="37">
        <v>37622</v>
      </c>
      <c r="B44" s="54">
        <v>1831</v>
      </c>
      <c r="C44" s="51">
        <v>319</v>
      </c>
      <c r="D44" s="52">
        <v>1663</v>
      </c>
      <c r="E44" s="51">
        <v>426</v>
      </c>
    </row>
    <row r="45" spans="1:5" x14ac:dyDescent="0.25">
      <c r="A45" s="37">
        <v>37653</v>
      </c>
      <c r="B45" s="54">
        <v>2700</v>
      </c>
      <c r="C45" s="51">
        <v>125</v>
      </c>
      <c r="D45" s="52">
        <v>608</v>
      </c>
      <c r="E45" s="51">
        <v>348</v>
      </c>
    </row>
    <row r="46" spans="1:5" x14ac:dyDescent="0.25">
      <c r="A46" s="37">
        <v>37681</v>
      </c>
      <c r="B46" s="54">
        <v>2417</v>
      </c>
      <c r="C46" s="51">
        <v>215</v>
      </c>
      <c r="D46" s="52">
        <v>2397</v>
      </c>
      <c r="E46" s="51">
        <v>527</v>
      </c>
    </row>
    <row r="47" spans="1:5" x14ac:dyDescent="0.25">
      <c r="A47" s="37">
        <v>37712</v>
      </c>
      <c r="B47" s="54">
        <v>1378</v>
      </c>
      <c r="C47" s="51">
        <v>135</v>
      </c>
      <c r="D47" s="52">
        <v>2762</v>
      </c>
      <c r="E47" s="51">
        <v>298</v>
      </c>
    </row>
    <row r="48" spans="1:5" x14ac:dyDescent="0.25">
      <c r="A48" s="37">
        <v>37742</v>
      </c>
      <c r="B48" s="54">
        <v>2955</v>
      </c>
      <c r="C48" s="51">
        <v>50</v>
      </c>
      <c r="D48" s="52">
        <v>1628</v>
      </c>
      <c r="E48" s="51" t="s">
        <v>9</v>
      </c>
    </row>
    <row r="49" spans="1:5" x14ac:dyDescent="0.25">
      <c r="A49" s="37">
        <v>37773</v>
      </c>
      <c r="B49" s="54">
        <v>3112</v>
      </c>
      <c r="C49" s="51">
        <v>281</v>
      </c>
      <c r="D49" s="52">
        <v>2911</v>
      </c>
      <c r="E49" s="51" t="s">
        <v>9</v>
      </c>
    </row>
    <row r="50" spans="1:5" x14ac:dyDescent="0.25">
      <c r="A50" s="37">
        <v>37803</v>
      </c>
      <c r="B50" s="54">
        <v>1931</v>
      </c>
      <c r="C50" s="51">
        <v>99</v>
      </c>
      <c r="D50" s="52">
        <v>2466</v>
      </c>
      <c r="E50" s="51">
        <v>538</v>
      </c>
    </row>
    <row r="51" spans="1:5" x14ac:dyDescent="0.25">
      <c r="A51" s="37">
        <v>37834</v>
      </c>
      <c r="B51" s="54">
        <v>2140</v>
      </c>
      <c r="C51" s="51">
        <v>182</v>
      </c>
      <c r="D51" s="52">
        <v>1682</v>
      </c>
      <c r="E51" s="51">
        <v>685</v>
      </c>
    </row>
    <row r="52" spans="1:5" x14ac:dyDescent="0.25">
      <c r="A52" s="37">
        <v>37865</v>
      </c>
      <c r="B52" s="54">
        <v>2264</v>
      </c>
      <c r="C52" s="51">
        <v>233</v>
      </c>
      <c r="D52" s="52">
        <v>1847</v>
      </c>
      <c r="E52" s="51">
        <v>357</v>
      </c>
    </row>
    <row r="53" spans="1:5" x14ac:dyDescent="0.25">
      <c r="A53" s="37">
        <v>37895</v>
      </c>
      <c r="B53" s="54">
        <v>1692</v>
      </c>
      <c r="C53" s="51">
        <v>148</v>
      </c>
      <c r="D53" s="52">
        <v>1902</v>
      </c>
      <c r="E53" s="51">
        <v>760</v>
      </c>
    </row>
    <row r="54" spans="1:5" x14ac:dyDescent="0.25">
      <c r="A54" s="37">
        <v>37926</v>
      </c>
      <c r="B54" s="54">
        <v>1824</v>
      </c>
      <c r="C54" s="51">
        <v>50</v>
      </c>
      <c r="D54" s="52">
        <v>1869</v>
      </c>
      <c r="E54" s="51">
        <v>349</v>
      </c>
    </row>
    <row r="55" spans="1:5" x14ac:dyDescent="0.25">
      <c r="A55" s="37">
        <v>37956</v>
      </c>
      <c r="B55" s="54">
        <v>2863</v>
      </c>
      <c r="C55" s="51">
        <v>32</v>
      </c>
      <c r="D55" s="52">
        <v>1018</v>
      </c>
      <c r="E55" s="51">
        <v>1207</v>
      </c>
    </row>
    <row r="56" spans="1:5" x14ac:dyDescent="0.25">
      <c r="A56" s="37">
        <v>38718</v>
      </c>
      <c r="B56" s="51">
        <v>3085</v>
      </c>
      <c r="C56" s="51">
        <v>207</v>
      </c>
      <c r="D56" s="51">
        <v>3020</v>
      </c>
      <c r="E56" s="51">
        <v>789</v>
      </c>
    </row>
    <row r="57" spans="1:5" x14ac:dyDescent="0.25">
      <c r="A57" s="37">
        <v>38749</v>
      </c>
      <c r="B57" s="51">
        <v>3815</v>
      </c>
      <c r="C57" s="51">
        <v>55</v>
      </c>
      <c r="D57" s="51">
        <v>2615</v>
      </c>
      <c r="E57" s="51">
        <v>646</v>
      </c>
    </row>
    <row r="58" spans="1:5" x14ac:dyDescent="0.25">
      <c r="A58" s="37">
        <v>38777</v>
      </c>
      <c r="B58" s="51">
        <v>2460</v>
      </c>
      <c r="C58" s="51">
        <v>49</v>
      </c>
      <c r="D58" s="51">
        <v>4046</v>
      </c>
      <c r="E58" s="51">
        <v>537</v>
      </c>
    </row>
    <row r="59" spans="1:5" x14ac:dyDescent="0.25">
      <c r="A59" s="37">
        <v>38808</v>
      </c>
      <c r="B59" s="51">
        <v>1515</v>
      </c>
      <c r="C59" s="51">
        <v>147</v>
      </c>
      <c r="D59" s="51">
        <v>2085</v>
      </c>
      <c r="E59" s="51">
        <v>1223</v>
      </c>
    </row>
    <row r="60" spans="1:5" x14ac:dyDescent="0.25">
      <c r="A60" s="37">
        <v>38838</v>
      </c>
      <c r="B60" s="51">
        <v>1249</v>
      </c>
      <c r="C60" s="51">
        <v>193</v>
      </c>
      <c r="D60" s="51">
        <v>1251</v>
      </c>
      <c r="E60" s="51">
        <v>924</v>
      </c>
    </row>
    <row r="61" spans="1:5" x14ac:dyDescent="0.25">
      <c r="A61" s="37">
        <v>38869</v>
      </c>
      <c r="B61" s="51">
        <v>2802</v>
      </c>
      <c r="C61" s="51">
        <v>169</v>
      </c>
      <c r="D61" s="51">
        <v>2540</v>
      </c>
      <c r="E61" s="51">
        <v>339</v>
      </c>
    </row>
    <row r="62" spans="1:5" x14ac:dyDescent="0.25">
      <c r="A62" s="37">
        <v>38899</v>
      </c>
      <c r="B62" s="51">
        <v>2915</v>
      </c>
      <c r="C62" s="51">
        <v>54</v>
      </c>
      <c r="D62" s="51">
        <v>3615</v>
      </c>
      <c r="E62" s="51">
        <v>746</v>
      </c>
    </row>
    <row r="63" spans="1:5" x14ac:dyDescent="0.25">
      <c r="A63" s="37">
        <v>38930</v>
      </c>
      <c r="B63" s="51">
        <v>3335</v>
      </c>
      <c r="C63" s="51">
        <v>228</v>
      </c>
      <c r="D63" s="51">
        <v>3074</v>
      </c>
      <c r="E63" s="51">
        <v>1027</v>
      </c>
    </row>
    <row r="64" spans="1:5" x14ac:dyDescent="0.25">
      <c r="A64" s="37">
        <v>38961</v>
      </c>
      <c r="B64" s="51">
        <v>2938</v>
      </c>
      <c r="C64" s="51">
        <v>57</v>
      </c>
      <c r="D64" s="51">
        <v>4333</v>
      </c>
      <c r="E64" s="51">
        <v>691</v>
      </c>
    </row>
    <row r="65" spans="1:5" x14ac:dyDescent="0.25">
      <c r="A65" s="37">
        <v>38991</v>
      </c>
      <c r="B65" s="51">
        <v>3269</v>
      </c>
      <c r="C65" s="51">
        <v>57</v>
      </c>
      <c r="D65" s="51">
        <v>2670</v>
      </c>
      <c r="E65" s="51">
        <v>156</v>
      </c>
    </row>
    <row r="66" spans="1:5" x14ac:dyDescent="0.25">
      <c r="A66" s="37">
        <v>39022</v>
      </c>
      <c r="B66" s="51">
        <v>3462</v>
      </c>
      <c r="C66" s="51" t="s">
        <v>5</v>
      </c>
      <c r="D66" s="51">
        <v>3612</v>
      </c>
      <c r="E66" s="51">
        <v>347</v>
      </c>
    </row>
    <row r="67" spans="1:5" x14ac:dyDescent="0.25">
      <c r="A67" s="37">
        <v>39052</v>
      </c>
      <c r="B67" s="51">
        <v>2494</v>
      </c>
      <c r="C67" s="51">
        <v>1</v>
      </c>
      <c r="D67" s="51">
        <v>2191</v>
      </c>
      <c r="E67" s="51">
        <v>318</v>
      </c>
    </row>
    <row r="68" spans="1:5" x14ac:dyDescent="0.25">
      <c r="A68" s="37">
        <v>39083</v>
      </c>
      <c r="B68" s="51">
        <v>1685</v>
      </c>
      <c r="C68" s="51" t="s">
        <v>5</v>
      </c>
      <c r="D68" s="51">
        <v>2674</v>
      </c>
      <c r="E68" s="51">
        <v>119</v>
      </c>
    </row>
    <row r="69" spans="1:5" x14ac:dyDescent="0.25">
      <c r="A69" s="37">
        <v>39114</v>
      </c>
      <c r="B69" s="51">
        <v>2806</v>
      </c>
      <c r="C69" s="51">
        <v>57</v>
      </c>
      <c r="D69" s="51">
        <v>1384</v>
      </c>
      <c r="E69" s="51">
        <v>168</v>
      </c>
    </row>
    <row r="70" spans="1:5" x14ac:dyDescent="0.25">
      <c r="A70" s="37">
        <v>39142</v>
      </c>
      <c r="B70" s="51">
        <v>1790</v>
      </c>
      <c r="C70" s="51">
        <v>3</v>
      </c>
      <c r="D70" s="51">
        <v>3010</v>
      </c>
      <c r="E70" s="51">
        <v>685</v>
      </c>
    </row>
    <row r="71" spans="1:5" x14ac:dyDescent="0.25">
      <c r="A71" s="37">
        <v>39173</v>
      </c>
      <c r="B71" s="51">
        <v>216</v>
      </c>
      <c r="C71" s="51">
        <v>111</v>
      </c>
      <c r="D71" s="51">
        <v>2492</v>
      </c>
      <c r="E71" s="51">
        <v>1267</v>
      </c>
    </row>
    <row r="72" spans="1:5" x14ac:dyDescent="0.25">
      <c r="A72" s="37">
        <v>39203</v>
      </c>
      <c r="B72" s="51">
        <v>1057</v>
      </c>
      <c r="C72" s="51">
        <v>158</v>
      </c>
      <c r="D72" s="51">
        <v>2275</v>
      </c>
      <c r="E72" s="51">
        <v>1398</v>
      </c>
    </row>
    <row r="73" spans="1:5" x14ac:dyDescent="0.25">
      <c r="A73" s="37">
        <v>39234</v>
      </c>
      <c r="B73" s="51">
        <v>809</v>
      </c>
      <c r="C73" s="51">
        <v>58</v>
      </c>
      <c r="D73" s="51">
        <v>1595</v>
      </c>
      <c r="E73" s="51">
        <v>912</v>
      </c>
    </row>
    <row r="74" spans="1:5" x14ac:dyDescent="0.25">
      <c r="A74" s="37">
        <v>39264</v>
      </c>
      <c r="B74" s="51">
        <v>1825</v>
      </c>
      <c r="C74" s="51">
        <v>400</v>
      </c>
      <c r="D74" s="51">
        <v>3078</v>
      </c>
      <c r="E74" s="51">
        <v>761</v>
      </c>
    </row>
    <row r="75" spans="1:5" x14ac:dyDescent="0.25">
      <c r="A75" s="37">
        <v>39295</v>
      </c>
      <c r="B75" s="51">
        <v>3900</v>
      </c>
      <c r="C75" s="51">
        <v>167</v>
      </c>
      <c r="D75" s="51">
        <v>4679</v>
      </c>
      <c r="E75" s="51">
        <v>442</v>
      </c>
    </row>
    <row r="76" spans="1:5" x14ac:dyDescent="0.25">
      <c r="A76" s="37">
        <v>39326</v>
      </c>
      <c r="B76" s="51">
        <v>4730</v>
      </c>
      <c r="C76" s="51">
        <v>157</v>
      </c>
      <c r="D76" s="51">
        <v>4113</v>
      </c>
      <c r="E76" s="51">
        <v>229</v>
      </c>
    </row>
    <row r="77" spans="1:5" x14ac:dyDescent="0.25">
      <c r="A77" s="37">
        <v>39356</v>
      </c>
      <c r="B77" s="51">
        <v>4357</v>
      </c>
      <c r="C77" s="51">
        <v>2</v>
      </c>
      <c r="D77" s="51">
        <v>4202</v>
      </c>
      <c r="E77" s="51">
        <v>501</v>
      </c>
    </row>
    <row r="78" spans="1:5" x14ac:dyDescent="0.25">
      <c r="A78" s="37">
        <v>39387</v>
      </c>
      <c r="B78" s="51">
        <v>3368</v>
      </c>
      <c r="C78" s="51" t="s">
        <v>5</v>
      </c>
      <c r="D78" s="51">
        <v>2888</v>
      </c>
      <c r="E78" s="51" t="s">
        <v>5</v>
      </c>
    </row>
    <row r="79" spans="1:5" x14ac:dyDescent="0.25">
      <c r="A79" s="37">
        <v>39417</v>
      </c>
      <c r="B79" s="51">
        <v>491</v>
      </c>
      <c r="C79" s="51">
        <v>50</v>
      </c>
      <c r="D79" s="51">
        <v>1040</v>
      </c>
      <c r="E79" s="51">
        <v>415</v>
      </c>
    </row>
    <row r="80" spans="1:5" x14ac:dyDescent="0.25">
      <c r="A80" s="37">
        <v>39814</v>
      </c>
      <c r="B80" s="51">
        <v>1874</v>
      </c>
      <c r="C80" s="51">
        <v>245</v>
      </c>
      <c r="D80" s="51">
        <v>978</v>
      </c>
      <c r="E80" s="51">
        <v>650</v>
      </c>
    </row>
    <row r="81" spans="1:5" x14ac:dyDescent="0.25">
      <c r="A81" s="37">
        <v>39845</v>
      </c>
      <c r="B81" s="51">
        <v>2743</v>
      </c>
      <c r="C81" s="51" t="s">
        <v>5</v>
      </c>
      <c r="D81" s="51">
        <v>2749</v>
      </c>
      <c r="E81" s="51">
        <v>842</v>
      </c>
    </row>
    <row r="82" spans="1:5" x14ac:dyDescent="0.25">
      <c r="A82" s="37">
        <v>39873</v>
      </c>
      <c r="B82" s="51">
        <v>3055</v>
      </c>
      <c r="C82" s="51">
        <v>49</v>
      </c>
      <c r="D82" s="51">
        <v>3992</v>
      </c>
      <c r="E82" s="51">
        <v>806</v>
      </c>
    </row>
    <row r="83" spans="1:5" x14ac:dyDescent="0.25">
      <c r="A83" s="37">
        <v>39904</v>
      </c>
      <c r="B83" s="51">
        <v>3656</v>
      </c>
      <c r="C83" s="51">
        <v>1</v>
      </c>
      <c r="D83" s="51">
        <v>3623</v>
      </c>
      <c r="E83" s="51">
        <v>214</v>
      </c>
    </row>
    <row r="84" spans="1:5" x14ac:dyDescent="0.25">
      <c r="A84" s="37">
        <v>39934</v>
      </c>
      <c r="B84" s="51">
        <v>2135</v>
      </c>
      <c r="C84" s="51">
        <v>26</v>
      </c>
      <c r="D84" s="51">
        <v>2622</v>
      </c>
      <c r="E84" s="51">
        <v>686</v>
      </c>
    </row>
    <row r="85" spans="1:5" x14ac:dyDescent="0.25">
      <c r="A85" s="37">
        <v>39965</v>
      </c>
      <c r="B85" s="51">
        <v>4387</v>
      </c>
      <c r="C85" s="51">
        <v>139</v>
      </c>
      <c r="D85" s="51">
        <v>2286</v>
      </c>
      <c r="E85" s="51">
        <v>565</v>
      </c>
    </row>
    <row r="86" spans="1:5" x14ac:dyDescent="0.25">
      <c r="A86" s="37">
        <v>39995</v>
      </c>
      <c r="B86" s="51">
        <v>424</v>
      </c>
      <c r="C86" s="51">
        <v>48</v>
      </c>
      <c r="D86" s="51">
        <v>3420</v>
      </c>
      <c r="E86" s="51">
        <v>480</v>
      </c>
    </row>
    <row r="87" spans="1:5" x14ac:dyDescent="0.25">
      <c r="A87" s="37">
        <v>40026</v>
      </c>
      <c r="B87" s="51">
        <v>1301</v>
      </c>
      <c r="C87" s="51">
        <v>75</v>
      </c>
      <c r="D87" s="51">
        <v>2758</v>
      </c>
      <c r="E87" s="51">
        <v>1117</v>
      </c>
    </row>
    <row r="88" spans="1:5" x14ac:dyDescent="0.25">
      <c r="A88" s="37">
        <v>40057</v>
      </c>
      <c r="B88" s="51">
        <v>3250</v>
      </c>
      <c r="C88" s="51">
        <v>225</v>
      </c>
      <c r="D88" s="51">
        <v>1388</v>
      </c>
      <c r="E88" s="51">
        <v>465</v>
      </c>
    </row>
    <row r="89" spans="1:5" x14ac:dyDescent="0.25">
      <c r="A89" s="37">
        <v>40087</v>
      </c>
      <c r="B89" s="51">
        <v>2605</v>
      </c>
      <c r="C89" s="51">
        <v>306</v>
      </c>
      <c r="D89" s="51">
        <v>2361</v>
      </c>
      <c r="E89" s="51">
        <v>580</v>
      </c>
    </row>
    <row r="90" spans="1:5" x14ac:dyDescent="0.25">
      <c r="A90" s="37">
        <v>40118</v>
      </c>
      <c r="B90" s="51">
        <v>3664</v>
      </c>
      <c r="C90" s="51">
        <v>178</v>
      </c>
      <c r="D90" s="51">
        <v>3400</v>
      </c>
      <c r="E90" s="51">
        <v>568</v>
      </c>
    </row>
    <row r="91" spans="1:5" x14ac:dyDescent="0.25">
      <c r="A91" s="37">
        <v>40148</v>
      </c>
      <c r="B91" s="51">
        <v>2168</v>
      </c>
      <c r="C91" s="51">
        <v>475</v>
      </c>
      <c r="D91" s="51">
        <v>1896</v>
      </c>
      <c r="E91" s="51">
        <v>415</v>
      </c>
    </row>
    <row r="92" spans="1:5" x14ac:dyDescent="0.25">
      <c r="A92" s="37">
        <v>40179</v>
      </c>
      <c r="B92" s="51">
        <v>3631</v>
      </c>
      <c r="C92" s="51">
        <v>162</v>
      </c>
      <c r="D92" s="51">
        <v>2560</v>
      </c>
      <c r="E92" s="51">
        <v>659</v>
      </c>
    </row>
    <row r="93" spans="1:5" x14ac:dyDescent="0.25">
      <c r="A93" s="37">
        <v>40210</v>
      </c>
      <c r="B93" s="51">
        <v>1277</v>
      </c>
      <c r="C93" s="51">
        <v>201</v>
      </c>
      <c r="D93" s="51">
        <v>2919</v>
      </c>
      <c r="E93" s="51">
        <v>890</v>
      </c>
    </row>
    <row r="94" spans="1:5" x14ac:dyDescent="0.25">
      <c r="A94" s="37">
        <v>40238</v>
      </c>
      <c r="B94" s="51">
        <v>4221</v>
      </c>
      <c r="C94" s="51">
        <v>335</v>
      </c>
      <c r="D94" s="51">
        <v>2732</v>
      </c>
      <c r="E94" s="51">
        <v>652</v>
      </c>
    </row>
    <row r="95" spans="1:5" x14ac:dyDescent="0.25">
      <c r="A95" s="37">
        <v>40269</v>
      </c>
      <c r="B95" s="51">
        <v>1903</v>
      </c>
      <c r="C95" s="51">
        <v>317</v>
      </c>
      <c r="D95" s="51">
        <v>2136</v>
      </c>
      <c r="E95" s="51">
        <v>875</v>
      </c>
    </row>
    <row r="96" spans="1:5" x14ac:dyDescent="0.25">
      <c r="A96" s="37">
        <v>40299</v>
      </c>
      <c r="B96" s="51">
        <v>2474</v>
      </c>
      <c r="C96" s="51">
        <v>141</v>
      </c>
      <c r="D96" s="51">
        <v>3397</v>
      </c>
      <c r="E96" s="51">
        <v>487</v>
      </c>
    </row>
    <row r="97" spans="1:5" x14ac:dyDescent="0.25">
      <c r="A97" s="37">
        <v>40330</v>
      </c>
      <c r="B97" s="51">
        <v>4469</v>
      </c>
      <c r="C97" s="51">
        <v>329</v>
      </c>
      <c r="D97" s="51">
        <v>3571</v>
      </c>
      <c r="E97" s="51">
        <v>432</v>
      </c>
    </row>
    <row r="98" spans="1:5" x14ac:dyDescent="0.25">
      <c r="A98" s="37">
        <v>40360</v>
      </c>
      <c r="B98" s="51">
        <v>1697</v>
      </c>
      <c r="C98" s="51">
        <v>281</v>
      </c>
      <c r="D98" s="51">
        <v>1308</v>
      </c>
      <c r="E98" s="51">
        <v>226</v>
      </c>
    </row>
    <row r="99" spans="1:5" x14ac:dyDescent="0.25">
      <c r="A99" s="37">
        <v>40391</v>
      </c>
      <c r="B99" s="51">
        <v>2053</v>
      </c>
      <c r="C99" s="51">
        <v>135</v>
      </c>
      <c r="D99" s="51">
        <v>1920</v>
      </c>
      <c r="E99" s="51" t="s">
        <v>5</v>
      </c>
    </row>
    <row r="100" spans="1:5" x14ac:dyDescent="0.25">
      <c r="A100" s="37">
        <v>40422</v>
      </c>
      <c r="B100" s="51">
        <v>3392</v>
      </c>
      <c r="C100" s="51">
        <v>462</v>
      </c>
      <c r="D100" s="51">
        <v>3185</v>
      </c>
      <c r="E100" s="51" t="s">
        <v>5</v>
      </c>
    </row>
    <row r="101" spans="1:5" x14ac:dyDescent="0.25">
      <c r="A101" s="37">
        <v>40452</v>
      </c>
      <c r="B101" s="51">
        <v>1374</v>
      </c>
      <c r="C101" s="51">
        <v>240</v>
      </c>
      <c r="D101" s="51">
        <v>1870</v>
      </c>
      <c r="E101" s="51">
        <v>395</v>
      </c>
    </row>
    <row r="102" spans="1:5" x14ac:dyDescent="0.25">
      <c r="A102" s="37">
        <v>40483</v>
      </c>
      <c r="B102" s="51">
        <v>2797</v>
      </c>
      <c r="C102" s="51">
        <v>303</v>
      </c>
      <c r="D102" s="51">
        <v>2949</v>
      </c>
      <c r="E102" s="51">
        <v>311</v>
      </c>
    </row>
    <row r="103" spans="1:5" x14ac:dyDescent="0.25">
      <c r="A103" s="37">
        <v>40513</v>
      </c>
      <c r="B103" s="51">
        <f>3212+292</f>
        <v>3504</v>
      </c>
      <c r="C103" s="51">
        <v>465</v>
      </c>
      <c r="D103" s="51">
        <v>2485</v>
      </c>
      <c r="E103" s="51">
        <v>584</v>
      </c>
    </row>
    <row r="104" spans="1:5" x14ac:dyDescent="0.25">
      <c r="A104" s="37">
        <v>40544</v>
      </c>
      <c r="B104" s="51">
        <f>2660+5</f>
        <v>2665</v>
      </c>
      <c r="C104" s="51">
        <f>179+9</f>
        <v>188</v>
      </c>
      <c r="D104" s="51">
        <f>3935+19</f>
        <v>3954</v>
      </c>
      <c r="E104" s="51">
        <v>961</v>
      </c>
    </row>
    <row r="105" spans="1:5" x14ac:dyDescent="0.25">
      <c r="A105" s="37">
        <v>40575</v>
      </c>
      <c r="B105" s="51">
        <v>4079</v>
      </c>
      <c r="C105" s="51">
        <v>151</v>
      </c>
      <c r="D105" s="51">
        <v>2549</v>
      </c>
      <c r="E105" s="51">
        <v>347</v>
      </c>
    </row>
    <row r="106" spans="1:5" x14ac:dyDescent="0.25">
      <c r="A106" s="37">
        <v>40603</v>
      </c>
      <c r="B106" s="51">
        <f>2417+6</f>
        <v>2423</v>
      </c>
      <c r="C106" s="51">
        <v>37</v>
      </c>
      <c r="D106" s="51">
        <f>3907+183</f>
        <v>4090</v>
      </c>
      <c r="E106" s="51">
        <f>591+2</f>
        <v>593</v>
      </c>
    </row>
    <row r="107" spans="1:5" x14ac:dyDescent="0.25">
      <c r="A107" s="37">
        <v>40634</v>
      </c>
      <c r="B107" s="51">
        <v>752</v>
      </c>
      <c r="C107" s="51">
        <v>209</v>
      </c>
      <c r="D107" s="51">
        <f>1008+60</f>
        <v>1068</v>
      </c>
      <c r="E107" s="51">
        <v>105</v>
      </c>
    </row>
    <row r="108" spans="1:5" x14ac:dyDescent="0.25">
      <c r="A108" s="37">
        <v>40664</v>
      </c>
      <c r="B108" s="51">
        <f>2766+118</f>
        <v>2884</v>
      </c>
      <c r="C108" s="51">
        <v>491</v>
      </c>
      <c r="D108" s="51">
        <v>2008</v>
      </c>
      <c r="E108" s="51">
        <v>937</v>
      </c>
    </row>
    <row r="109" spans="1:5" x14ac:dyDescent="0.25">
      <c r="A109" s="37">
        <v>40695</v>
      </c>
      <c r="B109" s="51">
        <v>3049</v>
      </c>
      <c r="C109" s="51">
        <v>420</v>
      </c>
      <c r="D109" s="51">
        <v>2605</v>
      </c>
      <c r="E109" s="51" t="s">
        <v>5</v>
      </c>
    </row>
    <row r="110" spans="1:5" x14ac:dyDescent="0.25">
      <c r="A110" s="37">
        <v>40725</v>
      </c>
      <c r="B110" s="51">
        <v>3250</v>
      </c>
      <c r="C110" s="51">
        <v>82</v>
      </c>
      <c r="D110" s="51">
        <v>2834</v>
      </c>
      <c r="E110" s="51">
        <v>167</v>
      </c>
    </row>
    <row r="111" spans="1:5" x14ac:dyDescent="0.25">
      <c r="A111" s="37">
        <v>40756</v>
      </c>
      <c r="B111" s="51">
        <v>2365</v>
      </c>
      <c r="C111" s="51">
        <v>330</v>
      </c>
      <c r="D111" s="51">
        <v>3926</v>
      </c>
      <c r="E111" s="51">
        <v>1189</v>
      </c>
    </row>
    <row r="112" spans="1:5" x14ac:dyDescent="0.25">
      <c r="A112" s="37">
        <v>40787</v>
      </c>
      <c r="B112" s="51">
        <v>3874</v>
      </c>
      <c r="C112" s="51">
        <v>285</v>
      </c>
      <c r="D112" s="51">
        <v>4448</v>
      </c>
      <c r="E112" s="51">
        <v>953</v>
      </c>
    </row>
    <row r="113" spans="1:5" x14ac:dyDescent="0.25">
      <c r="A113" s="37">
        <v>40817</v>
      </c>
      <c r="B113" s="51">
        <v>4274</v>
      </c>
      <c r="C113" s="51">
        <v>281</v>
      </c>
      <c r="D113" s="51">
        <v>2496</v>
      </c>
      <c r="E113" s="51">
        <v>0</v>
      </c>
    </row>
    <row r="114" spans="1:5" x14ac:dyDescent="0.25">
      <c r="A114" s="37">
        <v>40848</v>
      </c>
      <c r="B114" s="51">
        <v>3299</v>
      </c>
      <c r="C114" s="51">
        <v>478</v>
      </c>
      <c r="D114" s="51">
        <v>2472</v>
      </c>
      <c r="E114" s="51">
        <v>281</v>
      </c>
    </row>
    <row r="115" spans="1:5" x14ac:dyDescent="0.25">
      <c r="A115" s="37">
        <v>40878</v>
      </c>
      <c r="B115" s="51">
        <v>3114</v>
      </c>
      <c r="C115" s="51">
        <v>308</v>
      </c>
      <c r="D115" s="51">
        <v>3674</v>
      </c>
      <c r="E115" s="51">
        <v>562</v>
      </c>
    </row>
    <row r="116" spans="1:5" x14ac:dyDescent="0.25">
      <c r="A116" s="37">
        <v>40909</v>
      </c>
      <c r="B116" s="51">
        <v>3772</v>
      </c>
      <c r="C116" s="51">
        <f>67+55</f>
        <v>122</v>
      </c>
      <c r="D116" s="51">
        <v>3759</v>
      </c>
      <c r="E116" s="51" t="s">
        <v>5</v>
      </c>
    </row>
    <row r="117" spans="1:5" x14ac:dyDescent="0.25">
      <c r="A117" s="37">
        <v>40940</v>
      </c>
      <c r="B117" s="51">
        <v>2109</v>
      </c>
      <c r="C117" s="51" t="s">
        <v>5</v>
      </c>
      <c r="D117" s="51">
        <v>3777</v>
      </c>
      <c r="E117" s="51" t="s">
        <v>5</v>
      </c>
    </row>
    <row r="118" spans="1:5" x14ac:dyDescent="0.25">
      <c r="A118" s="37">
        <v>40969</v>
      </c>
      <c r="B118" s="51">
        <v>3174</v>
      </c>
      <c r="C118" s="51">
        <v>35</v>
      </c>
      <c r="D118" s="51">
        <v>2999</v>
      </c>
      <c r="E118" s="51">
        <v>245</v>
      </c>
    </row>
    <row r="119" spans="1:5" x14ac:dyDescent="0.25">
      <c r="A119" s="37">
        <v>41000</v>
      </c>
      <c r="B119" s="51">
        <v>4828</v>
      </c>
      <c r="C119" s="51">
        <v>211</v>
      </c>
      <c r="D119" s="51">
        <v>925</v>
      </c>
      <c r="E119" s="51">
        <v>520</v>
      </c>
    </row>
    <row r="120" spans="1:5" x14ac:dyDescent="0.25">
      <c r="A120" s="37">
        <v>41030</v>
      </c>
      <c r="B120" s="51">
        <v>4125</v>
      </c>
      <c r="C120" s="51">
        <v>66</v>
      </c>
      <c r="D120" s="51">
        <v>2524</v>
      </c>
      <c r="E120" s="51" t="s">
        <v>5</v>
      </c>
    </row>
    <row r="121" spans="1:5" x14ac:dyDescent="0.25">
      <c r="A121" s="37">
        <v>41061</v>
      </c>
      <c r="B121" s="51">
        <v>4614</v>
      </c>
      <c r="C121" s="51">
        <v>532</v>
      </c>
      <c r="D121" s="51">
        <v>3515</v>
      </c>
      <c r="E121" s="51">
        <v>388</v>
      </c>
    </row>
    <row r="122" spans="1:5" x14ac:dyDescent="0.25">
      <c r="A122" s="37">
        <v>41091</v>
      </c>
      <c r="B122" s="51">
        <v>2883</v>
      </c>
      <c r="C122" s="51">
        <v>445</v>
      </c>
      <c r="D122" s="51">
        <v>4162</v>
      </c>
      <c r="E122" s="51">
        <v>721</v>
      </c>
    </row>
    <row r="123" spans="1:5" x14ac:dyDescent="0.25">
      <c r="A123" s="37">
        <v>41122</v>
      </c>
      <c r="B123" s="51">
        <v>4365</v>
      </c>
      <c r="C123" s="51">
        <v>135</v>
      </c>
      <c r="D123" s="51">
        <v>4953</v>
      </c>
      <c r="E123" s="51">
        <v>507</v>
      </c>
    </row>
    <row r="124" spans="1:5" x14ac:dyDescent="0.25">
      <c r="A124" s="37">
        <v>41153</v>
      </c>
      <c r="B124" s="51">
        <v>3591</v>
      </c>
      <c r="C124" s="51">
        <v>636</v>
      </c>
      <c r="D124" s="51">
        <v>856</v>
      </c>
      <c r="E124" s="51">
        <v>1150</v>
      </c>
    </row>
    <row r="125" spans="1:5" x14ac:dyDescent="0.25">
      <c r="A125" s="37">
        <v>41183</v>
      </c>
      <c r="B125" s="51">
        <v>2697</v>
      </c>
      <c r="C125" s="51">
        <v>133</v>
      </c>
      <c r="D125" s="51">
        <v>2170</v>
      </c>
      <c r="E125" s="51" t="s">
        <v>5</v>
      </c>
    </row>
    <row r="126" spans="1:5" x14ac:dyDescent="0.25">
      <c r="A126" s="37">
        <v>41214</v>
      </c>
      <c r="B126" s="51">
        <v>4181</v>
      </c>
      <c r="C126" s="51">
        <v>515</v>
      </c>
      <c r="D126" s="51">
        <v>3793</v>
      </c>
      <c r="E126" s="51">
        <v>519</v>
      </c>
    </row>
    <row r="127" spans="1:5" x14ac:dyDescent="0.25">
      <c r="A127" s="37">
        <v>41244</v>
      </c>
      <c r="B127" s="51">
        <v>1339</v>
      </c>
      <c r="C127" s="51">
        <v>249</v>
      </c>
      <c r="D127" s="51">
        <v>1288</v>
      </c>
      <c r="E127" s="51">
        <v>596</v>
      </c>
    </row>
    <row r="128" spans="1:5" x14ac:dyDescent="0.25">
      <c r="A128" s="37">
        <v>41275</v>
      </c>
      <c r="B128" s="51">
        <v>2728</v>
      </c>
      <c r="C128" s="51">
        <v>213</v>
      </c>
      <c r="D128" s="51">
        <v>3247</v>
      </c>
      <c r="E128" s="51">
        <v>1053</v>
      </c>
    </row>
    <row r="129" spans="1:5" x14ac:dyDescent="0.25">
      <c r="A129" s="37">
        <v>41306</v>
      </c>
      <c r="B129" s="51">
        <v>3395</v>
      </c>
      <c r="C129" s="51" t="s">
        <v>5</v>
      </c>
      <c r="D129" s="51">
        <v>2647</v>
      </c>
      <c r="E129" s="51" t="s">
        <v>5</v>
      </c>
    </row>
    <row r="130" spans="1:5" x14ac:dyDescent="0.25">
      <c r="A130" s="37">
        <v>41334</v>
      </c>
      <c r="B130" s="51">
        <v>1306</v>
      </c>
      <c r="C130" s="51">
        <v>654</v>
      </c>
      <c r="D130" s="51">
        <v>3189</v>
      </c>
      <c r="E130" s="51">
        <v>763</v>
      </c>
    </row>
    <row r="131" spans="1:5" x14ac:dyDescent="0.25">
      <c r="A131" s="37">
        <v>41365</v>
      </c>
      <c r="B131" s="51">
        <v>4447</v>
      </c>
      <c r="C131" s="51">
        <v>222</v>
      </c>
      <c r="D131" s="51">
        <v>2502</v>
      </c>
      <c r="E131" s="51" t="s">
        <v>5</v>
      </c>
    </row>
    <row r="132" spans="1:5" x14ac:dyDescent="0.25">
      <c r="A132" s="37">
        <v>41395</v>
      </c>
      <c r="B132" s="51">
        <f>3496+20</f>
        <v>3516</v>
      </c>
      <c r="C132" s="51">
        <f>299+2</f>
        <v>301</v>
      </c>
      <c r="D132" s="51">
        <v>1507</v>
      </c>
      <c r="E132" s="51" t="s">
        <v>5</v>
      </c>
    </row>
    <row r="133" spans="1:5" x14ac:dyDescent="0.25">
      <c r="A133" s="37">
        <v>41426</v>
      </c>
      <c r="B133" s="54">
        <v>3058</v>
      </c>
      <c r="C133" s="55">
        <v>70</v>
      </c>
      <c r="D133" s="55">
        <v>1807</v>
      </c>
      <c r="E133" s="51" t="s">
        <v>5</v>
      </c>
    </row>
    <row r="134" spans="1:5" x14ac:dyDescent="0.25">
      <c r="A134" s="37">
        <v>41456</v>
      </c>
      <c r="B134" s="54">
        <v>4115</v>
      </c>
      <c r="C134" s="55">
        <v>233</v>
      </c>
      <c r="D134" s="55">
        <v>3676</v>
      </c>
      <c r="E134" s="51">
        <v>836</v>
      </c>
    </row>
    <row r="135" spans="1:5" x14ac:dyDescent="0.25">
      <c r="A135" s="37">
        <v>41487</v>
      </c>
      <c r="B135" s="54">
        <v>4813</v>
      </c>
      <c r="C135" s="55">
        <v>324</v>
      </c>
      <c r="D135" s="55">
        <v>4850</v>
      </c>
      <c r="E135" s="51">
        <v>382</v>
      </c>
    </row>
    <row r="136" spans="1:5" x14ac:dyDescent="0.25">
      <c r="A136" s="37">
        <v>41518</v>
      </c>
      <c r="B136" s="54">
        <v>3524</v>
      </c>
      <c r="C136" s="55">
        <v>361</v>
      </c>
      <c r="D136" s="55">
        <v>2367</v>
      </c>
      <c r="E136" s="51">
        <v>489</v>
      </c>
    </row>
    <row r="137" spans="1:5" x14ac:dyDescent="0.25">
      <c r="A137" s="37">
        <v>41548</v>
      </c>
      <c r="B137" s="54">
        <v>3428</v>
      </c>
      <c r="C137" s="55">
        <v>420</v>
      </c>
      <c r="D137" s="55">
        <v>2300</v>
      </c>
      <c r="E137" s="51">
        <v>556</v>
      </c>
    </row>
    <row r="138" spans="1:5" x14ac:dyDescent="0.25">
      <c r="A138" s="37">
        <v>41579</v>
      </c>
      <c r="B138" s="54">
        <v>3372</v>
      </c>
      <c r="C138" s="55">
        <f>191+98</f>
        <v>289</v>
      </c>
      <c r="D138" s="55">
        <v>2104</v>
      </c>
      <c r="E138" s="51">
        <v>278</v>
      </c>
    </row>
    <row r="139" spans="1:5" x14ac:dyDescent="0.25">
      <c r="A139" s="37">
        <v>41609</v>
      </c>
      <c r="B139" s="54">
        <v>2985</v>
      </c>
      <c r="C139" s="55">
        <v>265</v>
      </c>
      <c r="D139" s="55">
        <v>2824</v>
      </c>
      <c r="E139" s="51">
        <v>807</v>
      </c>
    </row>
    <row r="140" spans="1:5" x14ac:dyDescent="0.25">
      <c r="A140" s="37">
        <v>41640</v>
      </c>
      <c r="B140" s="54">
        <v>3728</v>
      </c>
      <c r="C140" s="55">
        <f>208+29</f>
        <v>237</v>
      </c>
      <c r="D140" s="55">
        <v>2506</v>
      </c>
      <c r="E140" s="51">
        <v>173</v>
      </c>
    </row>
    <row r="141" spans="1:5" x14ac:dyDescent="0.25">
      <c r="A141" s="37">
        <v>41671</v>
      </c>
      <c r="B141" s="54">
        <v>1849</v>
      </c>
      <c r="C141" s="55">
        <v>321</v>
      </c>
      <c r="D141" s="55">
        <v>3280</v>
      </c>
      <c r="E141" s="51">
        <v>1041</v>
      </c>
    </row>
    <row r="142" spans="1:5" x14ac:dyDescent="0.25">
      <c r="A142" s="37">
        <v>41699</v>
      </c>
      <c r="B142" s="54">
        <v>3760</v>
      </c>
      <c r="C142" s="55">
        <v>245</v>
      </c>
      <c r="D142" s="55">
        <f>2521+135</f>
        <v>2656</v>
      </c>
      <c r="E142" s="51">
        <v>452</v>
      </c>
    </row>
    <row r="143" spans="1:5" x14ac:dyDescent="0.25">
      <c r="A143" s="37">
        <v>41730</v>
      </c>
      <c r="B143" s="54">
        <v>2377</v>
      </c>
      <c r="C143" s="55">
        <v>138</v>
      </c>
      <c r="D143" s="55">
        <f>2510+240</f>
        <v>2750</v>
      </c>
      <c r="E143" s="51">
        <v>102</v>
      </c>
    </row>
    <row r="144" spans="1:5" x14ac:dyDescent="0.25">
      <c r="A144" s="37">
        <v>41760</v>
      </c>
      <c r="B144" s="54">
        <v>2943</v>
      </c>
      <c r="C144" s="55">
        <v>202</v>
      </c>
      <c r="D144" s="55">
        <v>2249</v>
      </c>
      <c r="E144" s="51">
        <v>452</v>
      </c>
    </row>
    <row r="145" spans="1:7" x14ac:dyDescent="0.25">
      <c r="A145" s="37">
        <v>41791</v>
      </c>
      <c r="B145" s="54">
        <v>2427</v>
      </c>
      <c r="C145" s="51" t="s">
        <v>5</v>
      </c>
      <c r="D145" s="55">
        <v>1560</v>
      </c>
      <c r="E145" s="51">
        <v>0</v>
      </c>
    </row>
    <row r="146" spans="1:7" x14ac:dyDescent="0.25">
      <c r="A146" s="37">
        <v>41821</v>
      </c>
      <c r="B146" s="54">
        <f>2724+146</f>
        <v>2870</v>
      </c>
      <c r="C146" s="51" t="s">
        <v>5</v>
      </c>
      <c r="D146" s="55">
        <f>2755+19</f>
        <v>2774</v>
      </c>
      <c r="E146" s="51">
        <v>339</v>
      </c>
    </row>
    <row r="147" spans="1:7" x14ac:dyDescent="0.25">
      <c r="A147" s="37">
        <v>41852</v>
      </c>
      <c r="B147" s="54">
        <v>2873</v>
      </c>
      <c r="C147" s="55">
        <v>74</v>
      </c>
      <c r="D147" s="55">
        <v>2725</v>
      </c>
      <c r="E147" s="51">
        <v>974</v>
      </c>
    </row>
    <row r="148" spans="1:7" x14ac:dyDescent="0.25">
      <c r="A148" s="37">
        <v>41883</v>
      </c>
      <c r="B148" s="54">
        <v>4259</v>
      </c>
      <c r="C148" s="55">
        <v>71</v>
      </c>
      <c r="D148" s="55">
        <v>2770</v>
      </c>
      <c r="E148" s="51">
        <v>748</v>
      </c>
    </row>
    <row r="149" spans="1:7" x14ac:dyDescent="0.25">
      <c r="A149" s="37">
        <v>41913</v>
      </c>
      <c r="B149" s="54">
        <v>3456</v>
      </c>
      <c r="C149" s="55">
        <v>0</v>
      </c>
      <c r="D149" s="55">
        <v>2656</v>
      </c>
      <c r="E149" s="51">
        <v>248</v>
      </c>
    </row>
    <row r="150" spans="1:7" x14ac:dyDescent="0.25">
      <c r="A150" s="37">
        <v>41944</v>
      </c>
      <c r="B150" s="54">
        <v>1887</v>
      </c>
      <c r="C150" s="55">
        <v>0</v>
      </c>
      <c r="D150" s="55">
        <v>2083</v>
      </c>
      <c r="E150" s="51">
        <v>726</v>
      </c>
    </row>
    <row r="151" spans="1:7" x14ac:dyDescent="0.25">
      <c r="A151" s="37">
        <v>41974</v>
      </c>
      <c r="B151" s="54">
        <v>3481</v>
      </c>
      <c r="C151" s="55">
        <v>0</v>
      </c>
      <c r="D151" s="55">
        <v>3001</v>
      </c>
      <c r="E151" s="51">
        <v>0</v>
      </c>
    </row>
    <row r="152" spans="1:7" x14ac:dyDescent="0.25">
      <c r="A152" s="37">
        <v>42005</v>
      </c>
      <c r="B152" s="54">
        <v>2905</v>
      </c>
      <c r="C152" s="55">
        <v>0</v>
      </c>
      <c r="D152" s="55">
        <v>1922</v>
      </c>
      <c r="E152" s="51">
        <v>0</v>
      </c>
    </row>
    <row r="153" spans="1:7" x14ac:dyDescent="0.25">
      <c r="A153" s="37">
        <v>42036</v>
      </c>
      <c r="B153" s="54">
        <v>2316</v>
      </c>
      <c r="C153" s="55">
        <v>33</v>
      </c>
      <c r="D153" s="55">
        <v>1498</v>
      </c>
      <c r="E153" s="51">
        <v>710</v>
      </c>
    </row>
    <row r="154" spans="1:7" x14ac:dyDescent="0.25">
      <c r="A154" s="37">
        <v>42064</v>
      </c>
      <c r="B154" s="54">
        <f>2282+196</f>
        <v>2478</v>
      </c>
      <c r="C154" s="55">
        <v>103</v>
      </c>
      <c r="D154" s="55">
        <v>1717</v>
      </c>
      <c r="E154" s="51">
        <v>343</v>
      </c>
    </row>
    <row r="155" spans="1:7" x14ac:dyDescent="0.25">
      <c r="A155" s="37">
        <v>42095</v>
      </c>
      <c r="B155" s="54">
        <v>2006</v>
      </c>
      <c r="C155" s="55">
        <v>33</v>
      </c>
      <c r="D155" s="55">
        <v>1826</v>
      </c>
      <c r="E155" s="51">
        <v>355</v>
      </c>
    </row>
    <row r="156" spans="1:7" x14ac:dyDescent="0.25">
      <c r="A156" s="37">
        <v>42125</v>
      </c>
      <c r="B156" s="54">
        <v>1682</v>
      </c>
      <c r="C156" s="55">
        <v>36</v>
      </c>
      <c r="D156" s="55">
        <v>1734</v>
      </c>
      <c r="E156" s="51">
        <v>0</v>
      </c>
    </row>
    <row r="157" spans="1:7" x14ac:dyDescent="0.25">
      <c r="A157" s="37">
        <v>42156</v>
      </c>
      <c r="B157" s="54">
        <v>3083</v>
      </c>
      <c r="C157" s="55">
        <v>0</v>
      </c>
      <c r="D157" s="55">
        <v>2482</v>
      </c>
      <c r="E157" s="51">
        <v>390</v>
      </c>
    </row>
    <row r="158" spans="1:7" x14ac:dyDescent="0.25">
      <c r="A158" s="37">
        <v>42186</v>
      </c>
      <c r="B158" s="54">
        <f>2184+10</f>
        <v>2194</v>
      </c>
      <c r="C158" s="55">
        <v>139</v>
      </c>
      <c r="D158" s="55">
        <f>1153</f>
        <v>1153</v>
      </c>
      <c r="E158" s="51">
        <f>545+4</f>
        <v>549</v>
      </c>
      <c r="F158" s="38"/>
      <c r="G158" s="38"/>
    </row>
    <row r="159" spans="1:7" x14ac:dyDescent="0.25">
      <c r="A159" s="37">
        <v>42217</v>
      </c>
      <c r="B159" s="54">
        <v>2654</v>
      </c>
      <c r="C159" s="55">
        <v>74</v>
      </c>
      <c r="D159" s="55">
        <v>1928</v>
      </c>
      <c r="E159" s="51">
        <v>318</v>
      </c>
      <c r="F159" s="38"/>
      <c r="G159" s="38"/>
    </row>
    <row r="160" spans="1:7" x14ac:dyDescent="0.25">
      <c r="A160" s="37">
        <v>42248</v>
      </c>
      <c r="B160" s="54">
        <v>3583</v>
      </c>
      <c r="C160" s="55">
        <v>0</v>
      </c>
      <c r="D160" s="55">
        <v>2495</v>
      </c>
      <c r="E160" s="51">
        <v>0</v>
      </c>
      <c r="F160" s="38"/>
      <c r="G160" s="38"/>
    </row>
    <row r="161" spans="1:5" x14ac:dyDescent="0.25">
      <c r="A161" s="37">
        <v>42278</v>
      </c>
      <c r="B161" s="54">
        <v>3304</v>
      </c>
      <c r="C161" s="55">
        <v>70</v>
      </c>
      <c r="D161" s="55">
        <v>1760</v>
      </c>
      <c r="E161" s="51">
        <v>219</v>
      </c>
    </row>
    <row r="162" spans="1:5" x14ac:dyDescent="0.25">
      <c r="A162" s="37">
        <v>42309</v>
      </c>
      <c r="B162" s="54">
        <v>2447</v>
      </c>
      <c r="C162" s="55">
        <v>66</v>
      </c>
      <c r="D162" s="55">
        <v>1742</v>
      </c>
      <c r="E162" s="51">
        <v>103</v>
      </c>
    </row>
    <row r="163" spans="1:5" x14ac:dyDescent="0.25">
      <c r="A163" s="37">
        <v>42339</v>
      </c>
      <c r="B163" s="54">
        <v>4004</v>
      </c>
      <c r="C163" s="55">
        <v>33</v>
      </c>
      <c r="D163" s="55">
        <v>1454</v>
      </c>
      <c r="E163" s="51">
        <v>213</v>
      </c>
    </row>
    <row r="164" spans="1:5" x14ac:dyDescent="0.25">
      <c r="A164" s="37">
        <v>42370</v>
      </c>
      <c r="B164" s="54">
        <f>1513+144</f>
        <v>1657</v>
      </c>
      <c r="C164" s="55">
        <v>0</v>
      </c>
      <c r="D164" s="55">
        <f>1765+2</f>
        <v>1767</v>
      </c>
      <c r="E164" s="51">
        <v>0</v>
      </c>
    </row>
    <row r="165" spans="1:5" x14ac:dyDescent="0.25">
      <c r="A165" s="37">
        <v>42401</v>
      </c>
      <c r="B165" s="54">
        <v>1612</v>
      </c>
      <c r="C165" s="55">
        <v>0</v>
      </c>
      <c r="D165" s="55">
        <f>1275+5</f>
        <v>1280</v>
      </c>
      <c r="E165" s="51">
        <v>0</v>
      </c>
    </row>
    <row r="166" spans="1:5" x14ac:dyDescent="0.25">
      <c r="A166" s="37">
        <v>42430</v>
      </c>
      <c r="B166" s="54">
        <v>3002</v>
      </c>
      <c r="C166" s="55">
        <v>0</v>
      </c>
      <c r="D166" s="55">
        <f>2388+5</f>
        <v>2393</v>
      </c>
      <c r="E166" s="51">
        <f>337+29</f>
        <v>366</v>
      </c>
    </row>
    <row r="167" spans="1:5" x14ac:dyDescent="0.25">
      <c r="A167" s="37">
        <v>42461</v>
      </c>
      <c r="B167" s="54">
        <v>486</v>
      </c>
      <c r="C167" s="55">
        <v>40</v>
      </c>
      <c r="D167" s="55">
        <f>711+4</f>
        <v>715</v>
      </c>
      <c r="E167" s="51">
        <v>0</v>
      </c>
    </row>
    <row r="168" spans="1:5" x14ac:dyDescent="0.25">
      <c r="A168" s="37">
        <v>42491</v>
      </c>
      <c r="B168" s="54">
        <v>464</v>
      </c>
      <c r="C168" s="55">
        <v>65</v>
      </c>
      <c r="D168" s="55">
        <f>519+3</f>
        <v>522</v>
      </c>
      <c r="E168" s="51">
        <v>236</v>
      </c>
    </row>
    <row r="169" spans="1:5" x14ac:dyDescent="0.25">
      <c r="A169" s="37">
        <v>42522</v>
      </c>
      <c r="B169" s="54">
        <v>705</v>
      </c>
      <c r="C169" s="51">
        <v>0</v>
      </c>
      <c r="D169" s="51">
        <v>705</v>
      </c>
      <c r="E169" s="53">
        <v>262</v>
      </c>
    </row>
    <row r="170" spans="1:5" x14ac:dyDescent="0.25">
      <c r="A170" s="37">
        <v>42552</v>
      </c>
      <c r="B170" s="54">
        <v>1636</v>
      </c>
      <c r="C170" s="55">
        <v>5</v>
      </c>
      <c r="D170" s="51">
        <v>1301</v>
      </c>
      <c r="E170" s="53">
        <v>0</v>
      </c>
    </row>
    <row r="171" spans="1:5" x14ac:dyDescent="0.25">
      <c r="A171" s="37">
        <v>42583</v>
      </c>
      <c r="B171" s="54">
        <v>2676</v>
      </c>
      <c r="C171" s="55">
        <v>39</v>
      </c>
      <c r="D171" s="51">
        <v>1992</v>
      </c>
      <c r="E171" s="53">
        <v>255</v>
      </c>
    </row>
    <row r="172" spans="1:5" x14ac:dyDescent="0.25">
      <c r="A172" s="37">
        <v>42614</v>
      </c>
      <c r="B172" s="54">
        <v>3516</v>
      </c>
      <c r="C172" s="55">
        <v>0</v>
      </c>
      <c r="D172" s="51">
        <v>2952</v>
      </c>
      <c r="E172" s="53">
        <v>256</v>
      </c>
    </row>
    <row r="173" spans="1:5" x14ac:dyDescent="0.25">
      <c r="A173" s="37">
        <v>42644</v>
      </c>
      <c r="B173" s="54">
        <v>1602</v>
      </c>
      <c r="C173" s="55">
        <v>40</v>
      </c>
      <c r="D173" s="51">
        <v>2246</v>
      </c>
      <c r="E173" s="53">
        <v>118</v>
      </c>
    </row>
    <row r="174" spans="1:5" x14ac:dyDescent="0.25">
      <c r="A174" s="37">
        <v>42675</v>
      </c>
      <c r="B174" s="54">
        <v>2552</v>
      </c>
      <c r="C174" s="55">
        <v>79</v>
      </c>
      <c r="D174" s="51">
        <v>2292</v>
      </c>
      <c r="E174" s="53">
        <v>147</v>
      </c>
    </row>
    <row r="175" spans="1:5" x14ac:dyDescent="0.25">
      <c r="A175" s="37">
        <v>42705</v>
      </c>
      <c r="B175" s="54">
        <v>2353</v>
      </c>
      <c r="C175" s="55">
        <v>40</v>
      </c>
      <c r="D175" s="51">
        <v>2432</v>
      </c>
      <c r="E175" s="53">
        <v>0</v>
      </c>
    </row>
    <row r="176" spans="1:5" x14ac:dyDescent="0.25">
      <c r="A176" s="37">
        <v>42736</v>
      </c>
      <c r="B176" s="54">
        <v>2518</v>
      </c>
      <c r="C176" s="55">
        <v>316</v>
      </c>
      <c r="D176" s="51">
        <v>1693</v>
      </c>
      <c r="E176" s="53">
        <v>0</v>
      </c>
    </row>
    <row r="177" spans="1:5" x14ac:dyDescent="0.25">
      <c r="A177" s="37">
        <v>42767</v>
      </c>
      <c r="B177" s="54">
        <v>1873</v>
      </c>
      <c r="C177" s="55">
        <v>0</v>
      </c>
      <c r="D177" s="51">
        <v>922</v>
      </c>
      <c r="E177" s="53">
        <v>156</v>
      </c>
    </row>
    <row r="178" spans="1:5" x14ac:dyDescent="0.25">
      <c r="A178" s="37">
        <v>42795</v>
      </c>
      <c r="B178" s="54">
        <v>3229</v>
      </c>
      <c r="C178" s="55">
        <v>0</v>
      </c>
      <c r="D178" s="51">
        <v>3105</v>
      </c>
      <c r="E178" s="53">
        <v>193</v>
      </c>
    </row>
    <row r="179" spans="1:5" x14ac:dyDescent="0.25">
      <c r="A179" s="37">
        <v>42826</v>
      </c>
      <c r="B179" s="54">
        <v>2910</v>
      </c>
      <c r="C179" s="55">
        <v>0</v>
      </c>
      <c r="D179" s="51">
        <v>3174</v>
      </c>
      <c r="E179" s="53">
        <v>190</v>
      </c>
    </row>
    <row r="180" spans="1:5" x14ac:dyDescent="0.25">
      <c r="A180" s="37">
        <v>42856</v>
      </c>
      <c r="B180" s="54">
        <v>3474</v>
      </c>
      <c r="C180" s="55">
        <v>0</v>
      </c>
      <c r="D180" s="51">
        <v>2703</v>
      </c>
      <c r="E180" s="53">
        <v>345</v>
      </c>
    </row>
    <row r="181" spans="1:5" x14ac:dyDescent="0.25">
      <c r="A181" s="37">
        <v>42887</v>
      </c>
      <c r="B181" s="54">
        <v>2901</v>
      </c>
      <c r="C181" s="55">
        <v>0</v>
      </c>
      <c r="D181" s="51">
        <v>3600</v>
      </c>
      <c r="E181" s="53">
        <v>76</v>
      </c>
    </row>
    <row r="182" spans="1:5" x14ac:dyDescent="0.25">
      <c r="A182" s="37">
        <v>42917</v>
      </c>
      <c r="B182" s="54">
        <v>3004</v>
      </c>
      <c r="C182" s="55">
        <v>0</v>
      </c>
      <c r="D182" s="51">
        <v>3984</v>
      </c>
      <c r="E182" s="53">
        <v>699</v>
      </c>
    </row>
    <row r="183" spans="1:5" x14ac:dyDescent="0.25">
      <c r="A183" s="37">
        <v>42948</v>
      </c>
      <c r="B183" s="54">
        <v>3558</v>
      </c>
      <c r="C183" s="55">
        <v>0</v>
      </c>
      <c r="D183" s="51">
        <v>4695</v>
      </c>
      <c r="E183" s="53">
        <v>620</v>
      </c>
    </row>
    <row r="184" spans="1:5" x14ac:dyDescent="0.25">
      <c r="A184" s="37">
        <v>42979</v>
      </c>
      <c r="B184" s="54">
        <v>2115</v>
      </c>
      <c r="C184" s="55">
        <v>0</v>
      </c>
      <c r="D184" s="51">
        <v>4480</v>
      </c>
      <c r="E184" s="53">
        <v>658</v>
      </c>
    </row>
    <row r="185" spans="1:5" x14ac:dyDescent="0.25">
      <c r="A185" s="37">
        <v>43009</v>
      </c>
      <c r="B185" s="54">
        <v>3754</v>
      </c>
      <c r="C185" s="55">
        <v>0</v>
      </c>
      <c r="D185" s="51">
        <v>6122</v>
      </c>
      <c r="E185" s="53">
        <v>79</v>
      </c>
    </row>
    <row r="186" spans="1:5" x14ac:dyDescent="0.25">
      <c r="A186" s="37">
        <v>43040</v>
      </c>
      <c r="B186" s="54">
        <v>4515</v>
      </c>
      <c r="C186" s="55">
        <v>0</v>
      </c>
      <c r="D186" s="51">
        <v>7063</v>
      </c>
      <c r="E186" s="53">
        <v>734</v>
      </c>
    </row>
    <row r="187" spans="1:5" x14ac:dyDescent="0.25">
      <c r="A187" s="37">
        <v>43070</v>
      </c>
      <c r="B187" s="54">
        <v>3147</v>
      </c>
      <c r="C187" s="55">
        <v>0</v>
      </c>
      <c r="D187" s="51">
        <v>6454</v>
      </c>
      <c r="E187" s="53">
        <v>768</v>
      </c>
    </row>
    <row r="188" spans="1:5" x14ac:dyDescent="0.25">
      <c r="A188" s="37">
        <v>43101</v>
      </c>
      <c r="B188" s="54">
        <v>4478</v>
      </c>
      <c r="C188" s="55">
        <v>0</v>
      </c>
      <c r="D188" s="51">
        <v>5381</v>
      </c>
      <c r="E188" s="53">
        <v>605</v>
      </c>
    </row>
    <row r="189" spans="1:5" x14ac:dyDescent="0.25">
      <c r="A189" s="37">
        <v>43132</v>
      </c>
      <c r="B189" s="54">
        <v>3256</v>
      </c>
      <c r="C189" s="55">
        <v>0</v>
      </c>
      <c r="D189" s="51">
        <v>5388</v>
      </c>
      <c r="E189" s="53">
        <v>450</v>
      </c>
    </row>
    <row r="190" spans="1:5" x14ac:dyDescent="0.25">
      <c r="A190" s="37">
        <v>43160</v>
      </c>
      <c r="B190" s="54">
        <v>4222</v>
      </c>
      <c r="C190" s="55">
        <v>119</v>
      </c>
      <c r="D190" s="51">
        <v>6711</v>
      </c>
      <c r="E190" s="53">
        <v>200</v>
      </c>
    </row>
    <row r="191" spans="1:5" x14ac:dyDescent="0.25">
      <c r="A191" s="37">
        <v>43191</v>
      </c>
      <c r="B191" s="54">
        <v>5873</v>
      </c>
      <c r="C191" s="55">
        <v>0</v>
      </c>
      <c r="D191" s="51">
        <v>6065</v>
      </c>
      <c r="E191" s="53">
        <v>361</v>
      </c>
    </row>
    <row r="192" spans="1:5" x14ac:dyDescent="0.25">
      <c r="A192" s="37">
        <v>43221</v>
      </c>
      <c r="B192" s="54">
        <v>5555</v>
      </c>
      <c r="C192" s="55">
        <v>0</v>
      </c>
      <c r="D192" s="51">
        <v>6392</v>
      </c>
      <c r="E192" s="53">
        <v>284</v>
      </c>
    </row>
    <row r="193" spans="1:5" x14ac:dyDescent="0.25">
      <c r="A193" s="37">
        <v>43252</v>
      </c>
      <c r="B193" s="54">
        <v>4921</v>
      </c>
      <c r="C193" s="55">
        <v>0</v>
      </c>
      <c r="D193" s="51">
        <v>6256</v>
      </c>
      <c r="E193" s="53">
        <v>0</v>
      </c>
    </row>
    <row r="194" spans="1:5" x14ac:dyDescent="0.25">
      <c r="A194" s="37">
        <v>43282</v>
      </c>
      <c r="B194" s="54">
        <v>4128</v>
      </c>
      <c r="C194" s="55">
        <v>0</v>
      </c>
      <c r="D194" s="51">
        <v>6735</v>
      </c>
      <c r="E194" s="53">
        <v>0</v>
      </c>
    </row>
    <row r="195" spans="1:5" x14ac:dyDescent="0.25">
      <c r="A195" s="37">
        <v>43313</v>
      </c>
      <c r="B195" s="54">
        <v>3575</v>
      </c>
      <c r="C195" s="55">
        <v>0</v>
      </c>
      <c r="D195" s="51">
        <v>5228</v>
      </c>
      <c r="E195" s="53">
        <v>449</v>
      </c>
    </row>
    <row r="196" spans="1:5" x14ac:dyDescent="0.25">
      <c r="A196" s="37">
        <v>43344</v>
      </c>
      <c r="B196" s="54">
        <v>4709</v>
      </c>
      <c r="C196" s="55">
        <v>75</v>
      </c>
      <c r="D196" s="51">
        <v>5471</v>
      </c>
      <c r="E196" s="53">
        <v>690</v>
      </c>
    </row>
    <row r="197" spans="1:5" x14ac:dyDescent="0.25">
      <c r="A197" s="37">
        <v>43374</v>
      </c>
      <c r="B197" s="54">
        <v>4050</v>
      </c>
      <c r="C197" s="55">
        <v>0</v>
      </c>
      <c r="D197" s="51">
        <v>5316</v>
      </c>
      <c r="E197" s="53">
        <v>326</v>
      </c>
    </row>
    <row r="198" spans="1:5" x14ac:dyDescent="0.25">
      <c r="A198" s="37">
        <v>43405</v>
      </c>
      <c r="B198" s="54">
        <v>3845</v>
      </c>
      <c r="C198" s="55">
        <v>0</v>
      </c>
      <c r="D198" s="51">
        <v>3625</v>
      </c>
      <c r="E198" s="53">
        <v>318</v>
      </c>
    </row>
    <row r="199" spans="1:5" x14ac:dyDescent="0.25">
      <c r="A199" s="37">
        <v>43435</v>
      </c>
      <c r="B199" s="54">
        <v>4320</v>
      </c>
      <c r="C199" s="55">
        <v>0</v>
      </c>
      <c r="D199" s="51">
        <v>5255</v>
      </c>
      <c r="E199" s="53">
        <v>766</v>
      </c>
    </row>
    <row r="200" spans="1:5" x14ac:dyDescent="0.25">
      <c r="A200" s="37">
        <v>43466</v>
      </c>
      <c r="B200" s="54">
        <v>4650</v>
      </c>
      <c r="C200" s="55">
        <v>0</v>
      </c>
      <c r="D200" s="51">
        <v>6253</v>
      </c>
      <c r="E200" s="53">
        <v>76</v>
      </c>
    </row>
    <row r="201" spans="1:5" x14ac:dyDescent="0.25">
      <c r="A201" s="37">
        <v>43497</v>
      </c>
      <c r="B201" s="54">
        <v>3974</v>
      </c>
      <c r="C201" s="55">
        <v>0</v>
      </c>
      <c r="D201" s="51">
        <v>4989</v>
      </c>
      <c r="E201" s="53">
        <v>363</v>
      </c>
    </row>
    <row r="202" spans="1:5" x14ac:dyDescent="0.25">
      <c r="A202" s="37">
        <v>43525</v>
      </c>
      <c r="B202" s="54">
        <v>4989</v>
      </c>
      <c r="C202" s="55">
        <v>0</v>
      </c>
      <c r="D202" s="51">
        <v>6402</v>
      </c>
      <c r="E202" s="53">
        <v>76</v>
      </c>
    </row>
    <row r="203" spans="1:5" x14ac:dyDescent="0.25">
      <c r="A203" s="37">
        <v>43556</v>
      </c>
      <c r="B203" s="54">
        <v>4485</v>
      </c>
      <c r="C203" s="55">
        <v>70</v>
      </c>
      <c r="D203" s="51">
        <v>7116</v>
      </c>
      <c r="E203" s="53">
        <v>377</v>
      </c>
    </row>
    <row r="204" spans="1:5" x14ac:dyDescent="0.25">
      <c r="A204" s="37">
        <v>43586</v>
      </c>
      <c r="B204" s="54">
        <v>3897</v>
      </c>
      <c r="C204" s="55">
        <v>0</v>
      </c>
      <c r="D204" s="51">
        <v>5423</v>
      </c>
      <c r="E204" s="53">
        <v>217</v>
      </c>
    </row>
    <row r="205" spans="1:5" x14ac:dyDescent="0.25">
      <c r="A205" s="37">
        <v>43617</v>
      </c>
      <c r="B205" s="54">
        <v>4037</v>
      </c>
      <c r="C205" s="55">
        <v>0</v>
      </c>
      <c r="D205" s="51">
        <v>6058</v>
      </c>
      <c r="E205" s="53">
        <v>450</v>
      </c>
    </row>
    <row r="206" spans="1:5" x14ac:dyDescent="0.25">
      <c r="A206" s="37">
        <v>43647</v>
      </c>
      <c r="B206" s="54">
        <v>4880</v>
      </c>
      <c r="C206" s="55">
        <v>37</v>
      </c>
      <c r="D206" s="51">
        <v>6813</v>
      </c>
      <c r="E206" s="53">
        <v>352</v>
      </c>
    </row>
    <row r="207" spans="1:5" x14ac:dyDescent="0.25">
      <c r="A207" s="37">
        <v>43678</v>
      </c>
      <c r="B207" s="54">
        <v>4570</v>
      </c>
      <c r="C207" s="55">
        <v>38</v>
      </c>
      <c r="D207" s="51">
        <v>6841</v>
      </c>
      <c r="E207" s="53">
        <v>585</v>
      </c>
    </row>
    <row r="208" spans="1:5" x14ac:dyDescent="0.25">
      <c r="A208" s="37">
        <v>43709</v>
      </c>
      <c r="B208" s="54">
        <v>5777</v>
      </c>
      <c r="C208" s="55">
        <v>0</v>
      </c>
      <c r="D208" s="51">
        <v>6864</v>
      </c>
      <c r="E208" s="53">
        <v>112</v>
      </c>
    </row>
    <row r="209" spans="1:5" x14ac:dyDescent="0.25">
      <c r="A209" s="37">
        <v>43739</v>
      </c>
      <c r="B209" s="54">
        <v>5112</v>
      </c>
      <c r="C209" s="55">
        <v>79</v>
      </c>
      <c r="D209" s="51">
        <v>7008</v>
      </c>
      <c r="E209" s="53">
        <v>785</v>
      </c>
    </row>
    <row r="210" spans="1:5" x14ac:dyDescent="0.25">
      <c r="A210" s="37">
        <v>43770</v>
      </c>
      <c r="B210" s="54">
        <v>5067</v>
      </c>
      <c r="C210" s="55">
        <v>77</v>
      </c>
      <c r="D210" s="51">
        <v>5764</v>
      </c>
      <c r="E210" s="53">
        <v>665</v>
      </c>
    </row>
    <row r="211" spans="1:5" x14ac:dyDescent="0.25">
      <c r="A211" s="37">
        <v>43800</v>
      </c>
      <c r="B211" s="54">
        <v>3566</v>
      </c>
      <c r="C211" s="55">
        <v>0</v>
      </c>
      <c r="D211" s="51">
        <v>4454</v>
      </c>
      <c r="E211" s="53">
        <v>349</v>
      </c>
    </row>
    <row r="212" spans="1:5" x14ac:dyDescent="0.25">
      <c r="A212" s="37">
        <v>43831</v>
      </c>
      <c r="B212" s="54">
        <v>3355</v>
      </c>
      <c r="C212" s="55">
        <v>0</v>
      </c>
      <c r="D212" s="51">
        <v>5393</v>
      </c>
      <c r="E212" s="53">
        <v>154</v>
      </c>
    </row>
    <row r="213" spans="1:5" x14ac:dyDescent="0.25">
      <c r="A213" s="37">
        <v>43862</v>
      </c>
      <c r="B213" s="54">
        <v>3458</v>
      </c>
      <c r="C213" s="55">
        <v>0</v>
      </c>
      <c r="D213" s="51">
        <v>4514</v>
      </c>
      <c r="E213" s="53">
        <v>426</v>
      </c>
    </row>
    <row r="214" spans="1:5" x14ac:dyDescent="0.25">
      <c r="A214" s="37">
        <v>43891</v>
      </c>
      <c r="B214" s="54">
        <v>2158</v>
      </c>
      <c r="C214" s="55">
        <v>0</v>
      </c>
      <c r="D214" s="51">
        <v>3382</v>
      </c>
      <c r="E214" s="53">
        <v>582</v>
      </c>
    </row>
    <row r="215" spans="1:5" x14ac:dyDescent="0.25">
      <c r="A215" s="37">
        <v>43922</v>
      </c>
      <c r="B215" s="54">
        <v>3321</v>
      </c>
      <c r="C215" s="55">
        <v>0</v>
      </c>
      <c r="D215" s="51">
        <v>3125</v>
      </c>
      <c r="E215" s="53">
        <v>37</v>
      </c>
    </row>
    <row r="216" spans="1:5" x14ac:dyDescent="0.25">
      <c r="A216" s="37">
        <v>43952</v>
      </c>
      <c r="B216" s="54">
        <v>2956</v>
      </c>
      <c r="C216" s="55">
        <v>0</v>
      </c>
      <c r="D216" s="51">
        <v>2792</v>
      </c>
      <c r="E216" s="53">
        <v>0</v>
      </c>
    </row>
    <row r="217" spans="1:5" x14ac:dyDescent="0.25">
      <c r="A217" s="37">
        <v>43983</v>
      </c>
      <c r="B217" s="54">
        <v>788</v>
      </c>
      <c r="C217" s="55">
        <v>0</v>
      </c>
      <c r="D217" s="51">
        <v>5303</v>
      </c>
      <c r="E217" s="53">
        <v>197</v>
      </c>
    </row>
    <row r="218" spans="1:5" x14ac:dyDescent="0.25">
      <c r="A218" s="37">
        <v>44013</v>
      </c>
      <c r="B218" s="54">
        <v>2546</v>
      </c>
      <c r="C218" s="55">
        <v>0</v>
      </c>
      <c r="D218" s="51">
        <v>5157</v>
      </c>
      <c r="E218" s="53">
        <v>155</v>
      </c>
    </row>
    <row r="219" spans="1:5" x14ac:dyDescent="0.25">
      <c r="A219" s="37">
        <v>44044</v>
      </c>
      <c r="B219" s="54">
        <v>1669</v>
      </c>
      <c r="C219" s="55">
        <v>0</v>
      </c>
      <c r="D219" s="51">
        <v>4304</v>
      </c>
      <c r="E219" s="53">
        <v>0</v>
      </c>
    </row>
    <row r="220" spans="1:5" x14ac:dyDescent="0.25">
      <c r="A220" s="37">
        <v>44075</v>
      </c>
      <c r="B220" s="54">
        <v>2655</v>
      </c>
      <c r="C220" s="55">
        <v>77</v>
      </c>
      <c r="D220" s="51">
        <v>3207</v>
      </c>
      <c r="E220" s="53">
        <v>156</v>
      </c>
    </row>
    <row r="221" spans="1:5" ht="15" customHeight="1" x14ac:dyDescent="0.25">
      <c r="A221" s="37">
        <v>44105</v>
      </c>
      <c r="B221" s="54">
        <v>1869</v>
      </c>
      <c r="C221" s="55">
        <v>0</v>
      </c>
      <c r="D221" s="51">
        <v>3841</v>
      </c>
      <c r="E221" s="53">
        <v>273</v>
      </c>
    </row>
    <row r="222" spans="1:5" ht="15" customHeight="1" x14ac:dyDescent="0.25">
      <c r="A222" s="37">
        <v>44136</v>
      </c>
      <c r="B222" s="54">
        <v>2454</v>
      </c>
      <c r="C222" s="55">
        <v>0</v>
      </c>
      <c r="D222" s="51">
        <v>4284</v>
      </c>
      <c r="E222" s="53">
        <v>195</v>
      </c>
    </row>
    <row r="223" spans="1:5" ht="15" customHeight="1" x14ac:dyDescent="0.25">
      <c r="A223" s="37">
        <v>44166</v>
      </c>
      <c r="B223" s="54">
        <v>1656</v>
      </c>
      <c r="C223" s="55">
        <v>0</v>
      </c>
      <c r="D223" s="51">
        <v>4253</v>
      </c>
      <c r="E223" s="53">
        <v>195</v>
      </c>
    </row>
    <row r="224" spans="1:5" ht="15" customHeight="1" x14ac:dyDescent="0.25">
      <c r="A224" s="37">
        <v>44197</v>
      </c>
      <c r="B224" s="54">
        <v>1854</v>
      </c>
      <c r="C224" s="55">
        <v>0</v>
      </c>
      <c r="D224" s="51">
        <v>3241</v>
      </c>
      <c r="E224" s="53">
        <v>194</v>
      </c>
    </row>
    <row r="225" spans="1:5" ht="15" customHeight="1" x14ac:dyDescent="0.25">
      <c r="A225" s="37">
        <v>44228</v>
      </c>
      <c r="B225" s="54">
        <v>1937</v>
      </c>
      <c r="C225" s="55">
        <v>0</v>
      </c>
      <c r="D225" s="51">
        <v>3596</v>
      </c>
      <c r="E225" s="53">
        <v>236</v>
      </c>
    </row>
    <row r="226" spans="1:5" ht="15" customHeight="1" x14ac:dyDescent="0.25">
      <c r="A226" s="37">
        <v>44256</v>
      </c>
      <c r="B226" s="54">
        <v>3720</v>
      </c>
      <c r="C226" s="55">
        <v>76</v>
      </c>
      <c r="D226" s="51">
        <v>3647</v>
      </c>
      <c r="E226" s="53">
        <v>264</v>
      </c>
    </row>
    <row r="227" spans="1:5" ht="15" customHeight="1" x14ac:dyDescent="0.25">
      <c r="A227" s="37">
        <v>44287</v>
      </c>
      <c r="B227" s="54">
        <v>2015</v>
      </c>
      <c r="C227" s="55">
        <v>0</v>
      </c>
      <c r="D227" s="51">
        <v>4580</v>
      </c>
      <c r="E227" s="53">
        <v>0</v>
      </c>
    </row>
    <row r="228" spans="1:5" ht="15" customHeight="1" x14ac:dyDescent="0.25">
      <c r="A228" s="37">
        <v>44317</v>
      </c>
      <c r="B228" s="54">
        <v>909</v>
      </c>
      <c r="C228" s="55">
        <v>38</v>
      </c>
      <c r="D228" s="51">
        <v>4572</v>
      </c>
      <c r="E228" s="53">
        <v>455</v>
      </c>
    </row>
    <row r="229" spans="1:5" ht="15" customHeight="1" x14ac:dyDescent="0.25">
      <c r="A229" s="37">
        <v>44348</v>
      </c>
      <c r="B229" s="54">
        <v>2656</v>
      </c>
      <c r="C229" s="55">
        <v>0</v>
      </c>
      <c r="D229" s="51">
        <v>3426</v>
      </c>
      <c r="E229" s="53">
        <v>38</v>
      </c>
    </row>
    <row r="230" spans="1:5" ht="15" customHeight="1" x14ac:dyDescent="0.25">
      <c r="A230" s="37">
        <v>44378</v>
      </c>
      <c r="B230" s="54">
        <v>2575</v>
      </c>
      <c r="C230" s="55">
        <v>38</v>
      </c>
      <c r="D230" s="51">
        <v>4040</v>
      </c>
      <c r="E230" s="53">
        <v>304</v>
      </c>
    </row>
    <row r="231" spans="1:5" ht="15" customHeight="1" x14ac:dyDescent="0.25">
      <c r="A231" s="37">
        <v>44409</v>
      </c>
      <c r="B231" s="54">
        <v>2220</v>
      </c>
      <c r="C231" s="55">
        <v>0</v>
      </c>
      <c r="D231" s="51">
        <v>5133</v>
      </c>
      <c r="E231" s="53">
        <v>189</v>
      </c>
    </row>
    <row r="232" spans="1:5" ht="15" customHeight="1" x14ac:dyDescent="0.25">
      <c r="A232" s="37">
        <v>44440</v>
      </c>
      <c r="B232" s="54">
        <v>2038</v>
      </c>
      <c r="C232" s="55">
        <v>38</v>
      </c>
      <c r="D232" s="51">
        <v>6394</v>
      </c>
      <c r="E232" s="53">
        <v>192</v>
      </c>
    </row>
    <row r="233" spans="1:5" ht="15" customHeight="1" x14ac:dyDescent="0.25">
      <c r="A233" s="37">
        <v>44470</v>
      </c>
      <c r="B233" s="54">
        <v>2924</v>
      </c>
      <c r="C233" s="55">
        <v>0</v>
      </c>
      <c r="D233" s="51">
        <v>4356</v>
      </c>
      <c r="E233" s="53">
        <v>118</v>
      </c>
    </row>
    <row r="234" spans="1:5" ht="15" customHeight="1" x14ac:dyDescent="0.25">
      <c r="A234" s="37">
        <v>44501</v>
      </c>
      <c r="B234" s="54">
        <v>1971</v>
      </c>
      <c r="C234" s="55">
        <v>0</v>
      </c>
      <c r="D234" s="51">
        <v>5837</v>
      </c>
      <c r="E234" s="53">
        <v>310</v>
      </c>
    </row>
    <row r="235" spans="1:5" ht="15" customHeight="1" x14ac:dyDescent="0.25">
      <c r="A235" s="37">
        <v>44531</v>
      </c>
      <c r="B235" s="54">
        <v>1789</v>
      </c>
      <c r="C235" s="55">
        <v>76</v>
      </c>
      <c r="D235" s="51">
        <v>4679</v>
      </c>
      <c r="E235" s="53">
        <v>534</v>
      </c>
    </row>
    <row r="236" spans="1:5" ht="15" customHeight="1" x14ac:dyDescent="0.25">
      <c r="A236" s="37">
        <v>44562</v>
      </c>
      <c r="B236" s="54">
        <v>1626</v>
      </c>
      <c r="C236" s="55">
        <v>0</v>
      </c>
      <c r="D236" s="51">
        <v>4473</v>
      </c>
      <c r="E236" s="53">
        <v>76</v>
      </c>
    </row>
    <row r="237" spans="1:5" ht="15" customHeight="1" x14ac:dyDescent="0.25">
      <c r="A237" s="37">
        <v>44593</v>
      </c>
      <c r="B237" s="54">
        <v>2986</v>
      </c>
      <c r="C237" s="55">
        <v>153</v>
      </c>
      <c r="D237" s="51">
        <v>3770</v>
      </c>
      <c r="E237" s="53">
        <v>237</v>
      </c>
    </row>
    <row r="238" spans="1:5" ht="15" customHeight="1" x14ac:dyDescent="0.25">
      <c r="A238" s="37">
        <v>44621</v>
      </c>
      <c r="B238" s="54">
        <v>2481</v>
      </c>
      <c r="C238" s="55">
        <v>0</v>
      </c>
      <c r="D238" s="51">
        <v>4993</v>
      </c>
      <c r="E238" s="53">
        <v>465</v>
      </c>
    </row>
    <row r="239" spans="1:5" ht="15" customHeight="1" x14ac:dyDescent="0.25">
      <c r="A239" s="37">
        <v>44652</v>
      </c>
      <c r="B239" s="54">
        <v>2101</v>
      </c>
      <c r="C239" s="55">
        <v>0</v>
      </c>
      <c r="D239" s="51">
        <v>3852</v>
      </c>
      <c r="E239" s="53">
        <v>763</v>
      </c>
    </row>
    <row r="240" spans="1:5" ht="15" customHeight="1" x14ac:dyDescent="0.25">
      <c r="A240" s="37">
        <v>44682</v>
      </c>
      <c r="B240" s="54">
        <v>3754</v>
      </c>
      <c r="C240" s="55">
        <v>0</v>
      </c>
      <c r="D240" s="51">
        <v>4653</v>
      </c>
      <c r="E240" s="53">
        <v>540</v>
      </c>
    </row>
    <row r="241" spans="1:5" ht="15" customHeight="1" x14ac:dyDescent="0.25">
      <c r="A241" s="37">
        <v>44713</v>
      </c>
      <c r="B241" s="54">
        <v>2816</v>
      </c>
      <c r="C241" s="55">
        <v>39</v>
      </c>
      <c r="D241" s="51">
        <v>4746</v>
      </c>
      <c r="E241" s="53">
        <v>777</v>
      </c>
    </row>
    <row r="242" spans="1:5" ht="15" customHeight="1" x14ac:dyDescent="0.25">
      <c r="A242" s="37">
        <v>44743</v>
      </c>
      <c r="B242" s="54">
        <v>1231</v>
      </c>
      <c r="C242" s="55">
        <v>0</v>
      </c>
      <c r="D242" s="51">
        <v>3968</v>
      </c>
      <c r="E242" s="53">
        <v>0</v>
      </c>
    </row>
    <row r="243" spans="1:5" ht="15" customHeight="1" x14ac:dyDescent="0.25">
      <c r="A243" s="37">
        <v>44774</v>
      </c>
      <c r="B243" s="54">
        <v>1507</v>
      </c>
      <c r="C243" s="55">
        <v>79</v>
      </c>
      <c r="D243" s="51">
        <v>1359</v>
      </c>
      <c r="E243" s="53">
        <v>513</v>
      </c>
    </row>
    <row r="244" spans="1:5" ht="15" customHeight="1" x14ac:dyDescent="0.25">
      <c r="A244" s="37">
        <v>44805</v>
      </c>
      <c r="B244" s="54">
        <v>1491</v>
      </c>
      <c r="C244" s="55">
        <v>0</v>
      </c>
      <c r="D244" s="51">
        <v>1903</v>
      </c>
      <c r="E244" s="53">
        <v>307</v>
      </c>
    </row>
    <row r="245" spans="1:5" ht="15" customHeight="1" x14ac:dyDescent="0.25">
      <c r="A245" s="37">
        <v>44835</v>
      </c>
      <c r="B245" s="54">
        <v>3287</v>
      </c>
      <c r="C245" s="55">
        <v>0</v>
      </c>
      <c r="D245" s="51">
        <v>3881</v>
      </c>
      <c r="E245" s="53">
        <v>310</v>
      </c>
    </row>
    <row r="246" spans="1:5" ht="15" customHeight="1" x14ac:dyDescent="0.25">
      <c r="A246" s="37">
        <v>44866</v>
      </c>
      <c r="B246" s="54">
        <v>3007</v>
      </c>
      <c r="C246" s="55">
        <v>0</v>
      </c>
      <c r="D246" s="51">
        <v>3152</v>
      </c>
      <c r="E246" s="53">
        <v>113</v>
      </c>
    </row>
    <row r="247" spans="1:5" ht="15" customHeight="1" x14ac:dyDescent="0.25">
      <c r="A247" s="37">
        <v>44896</v>
      </c>
      <c r="B247" s="54">
        <v>2924</v>
      </c>
      <c r="C247" s="55">
        <v>0</v>
      </c>
      <c r="D247" s="51">
        <v>5208</v>
      </c>
      <c r="E247" s="53">
        <v>488</v>
      </c>
    </row>
    <row r="248" spans="1:5" ht="15" customHeight="1" x14ac:dyDescent="0.25">
      <c r="A248" s="37">
        <v>44927</v>
      </c>
      <c r="B248" s="54">
        <v>4107</v>
      </c>
      <c r="C248" s="55">
        <v>0</v>
      </c>
      <c r="D248" s="51">
        <v>777</v>
      </c>
      <c r="E248" s="53">
        <v>430</v>
      </c>
    </row>
    <row r="249" spans="1:5" ht="15" customHeight="1" x14ac:dyDescent="0.25">
      <c r="A249" s="37">
        <v>44958</v>
      </c>
      <c r="B249" s="54">
        <v>3519</v>
      </c>
      <c r="C249" s="55">
        <v>0</v>
      </c>
      <c r="D249" s="51">
        <v>1336</v>
      </c>
      <c r="E249" s="53">
        <v>604</v>
      </c>
    </row>
    <row r="250" spans="1:5" ht="15" customHeight="1" x14ac:dyDescent="0.25">
      <c r="A250" s="37">
        <v>44986</v>
      </c>
      <c r="B250" s="54">
        <v>4566</v>
      </c>
      <c r="C250" s="55">
        <v>114</v>
      </c>
      <c r="D250" s="51">
        <v>3033</v>
      </c>
      <c r="E250" s="53">
        <v>262</v>
      </c>
    </row>
    <row r="251" spans="1:5" ht="15" customHeight="1" x14ac:dyDescent="0.25">
      <c r="A251" s="37">
        <v>45017</v>
      </c>
      <c r="B251" s="54">
        <v>184</v>
      </c>
      <c r="C251" s="55">
        <v>0</v>
      </c>
      <c r="D251" s="51">
        <v>2866</v>
      </c>
      <c r="E251" s="53">
        <v>475</v>
      </c>
    </row>
    <row r="252" spans="1:5" ht="15" customHeight="1" x14ac:dyDescent="0.25">
      <c r="A252" s="37">
        <v>45047</v>
      </c>
      <c r="B252" s="54">
        <v>396</v>
      </c>
      <c r="C252" s="55">
        <v>0</v>
      </c>
      <c r="D252" s="51">
        <v>2446</v>
      </c>
      <c r="E252" s="53">
        <v>597</v>
      </c>
    </row>
    <row r="253" spans="1:5" ht="15" customHeight="1" x14ac:dyDescent="0.25">
      <c r="A253" s="37">
        <v>45078</v>
      </c>
      <c r="B253" s="54">
        <v>0</v>
      </c>
      <c r="C253" s="55">
        <v>0</v>
      </c>
      <c r="D253" s="51">
        <v>1883</v>
      </c>
      <c r="E253" s="53">
        <v>0</v>
      </c>
    </row>
    <row r="254" spans="1:5" ht="15" customHeight="1" x14ac:dyDescent="0.25">
      <c r="A254" s="37">
        <v>45108</v>
      </c>
      <c r="B254" s="54">
        <v>0</v>
      </c>
      <c r="C254" s="55">
        <v>0</v>
      </c>
      <c r="D254" s="51">
        <v>2466</v>
      </c>
      <c r="E254" s="53">
        <v>437</v>
      </c>
    </row>
    <row r="255" spans="1:5" ht="15" customHeight="1" x14ac:dyDescent="0.25">
      <c r="A255" s="37">
        <v>45139</v>
      </c>
      <c r="B255" s="54">
        <v>197</v>
      </c>
      <c r="C255" s="55">
        <v>0</v>
      </c>
      <c r="D255" s="51">
        <v>4468</v>
      </c>
      <c r="E255" s="53">
        <v>0</v>
      </c>
    </row>
    <row r="256" spans="1:5" ht="15" customHeight="1" x14ac:dyDescent="0.25">
      <c r="A256" s="37">
        <v>45170</v>
      </c>
      <c r="B256" s="54">
        <v>751</v>
      </c>
      <c r="C256" s="55">
        <v>0</v>
      </c>
      <c r="D256" s="51">
        <v>2935</v>
      </c>
      <c r="E256" s="53">
        <v>338</v>
      </c>
    </row>
    <row r="257" spans="1:5" ht="15" customHeight="1" x14ac:dyDescent="0.25">
      <c r="A257" s="37">
        <v>45200</v>
      </c>
      <c r="B257" s="54">
        <v>1119</v>
      </c>
      <c r="C257" s="55">
        <v>0</v>
      </c>
      <c r="D257" s="51">
        <v>1428</v>
      </c>
      <c r="E257" s="53">
        <v>0</v>
      </c>
    </row>
    <row r="258" spans="1:5" ht="15" customHeight="1" x14ac:dyDescent="0.25">
      <c r="A258" s="37">
        <v>45231</v>
      </c>
      <c r="B258" s="54">
        <v>544</v>
      </c>
      <c r="C258" s="55">
        <v>0</v>
      </c>
      <c r="D258" s="51">
        <v>412</v>
      </c>
      <c r="E258" s="53">
        <v>719</v>
      </c>
    </row>
    <row r="259" spans="1:5" ht="15" customHeight="1" x14ac:dyDescent="0.25">
      <c r="A259" s="37">
        <v>45261</v>
      </c>
      <c r="B259" s="54">
        <v>0</v>
      </c>
      <c r="C259" s="55">
        <v>0</v>
      </c>
      <c r="D259" s="51">
        <v>37</v>
      </c>
      <c r="E259" s="53">
        <v>0</v>
      </c>
    </row>
    <row r="260" spans="1:5" ht="15" customHeight="1" x14ac:dyDescent="0.25">
      <c r="A260" s="37">
        <v>45292</v>
      </c>
      <c r="B260" s="54">
        <v>803</v>
      </c>
      <c r="C260" s="55">
        <v>0</v>
      </c>
      <c r="D260" s="51">
        <v>1175</v>
      </c>
      <c r="E260" s="53">
        <v>1181</v>
      </c>
    </row>
    <row r="261" spans="1:5" ht="15" customHeight="1" x14ac:dyDescent="0.25">
      <c r="A261" s="37">
        <v>45323</v>
      </c>
      <c r="B261" s="54">
        <v>1893</v>
      </c>
      <c r="C261" s="55">
        <v>0</v>
      </c>
      <c r="D261" s="51">
        <v>2930</v>
      </c>
      <c r="E261" s="53">
        <v>264</v>
      </c>
    </row>
    <row r="262" spans="1:5" ht="15" customHeight="1" x14ac:dyDescent="0.25">
      <c r="A262" s="37">
        <v>45352</v>
      </c>
      <c r="B262" s="54">
        <v>127</v>
      </c>
      <c r="C262" s="55">
        <v>0</v>
      </c>
      <c r="D262" s="51">
        <v>0</v>
      </c>
      <c r="E262" s="53">
        <v>37</v>
      </c>
    </row>
    <row r="263" spans="1:5" ht="15" customHeight="1" x14ac:dyDescent="0.25">
      <c r="A263" s="37">
        <v>45383</v>
      </c>
      <c r="B263" s="54">
        <v>0</v>
      </c>
      <c r="C263" s="55">
        <v>0</v>
      </c>
      <c r="D263" s="51">
        <v>34</v>
      </c>
      <c r="E263" s="53">
        <v>0</v>
      </c>
    </row>
    <row r="264" spans="1:5" ht="15" customHeight="1" x14ac:dyDescent="0.25">
      <c r="A264" s="37">
        <v>45413</v>
      </c>
      <c r="B264" s="54">
        <v>1244</v>
      </c>
      <c r="C264" s="55">
        <v>0</v>
      </c>
      <c r="D264" s="51">
        <v>1867</v>
      </c>
      <c r="E264" s="53">
        <v>0</v>
      </c>
    </row>
    <row r="265" spans="1:5" ht="15" customHeight="1" x14ac:dyDescent="0.25">
      <c r="A265" s="37">
        <v>45444</v>
      </c>
      <c r="B265" s="54">
        <v>293</v>
      </c>
      <c r="C265" s="55">
        <v>0</v>
      </c>
      <c r="D265" s="51">
        <v>689</v>
      </c>
      <c r="E265" s="53">
        <v>489</v>
      </c>
    </row>
    <row r="266" spans="1:5" ht="15" customHeight="1" x14ac:dyDescent="0.25">
      <c r="A266" s="37">
        <v>45474</v>
      </c>
      <c r="B266" s="54">
        <v>491</v>
      </c>
      <c r="C266" s="55">
        <v>0</v>
      </c>
      <c r="D266" s="51">
        <v>101</v>
      </c>
      <c r="E266" s="53">
        <v>277</v>
      </c>
    </row>
    <row r="267" spans="1:5" ht="15" customHeight="1" x14ac:dyDescent="0.25">
      <c r="A267" s="37">
        <v>45505</v>
      </c>
      <c r="B267" s="54">
        <v>0</v>
      </c>
      <c r="C267" s="55">
        <v>0</v>
      </c>
      <c r="D267" s="51">
        <v>666</v>
      </c>
      <c r="E267" s="53">
        <v>199</v>
      </c>
    </row>
    <row r="268" spans="1:5" ht="15" customHeight="1" x14ac:dyDescent="0.25">
      <c r="A268" s="37">
        <v>45536</v>
      </c>
      <c r="B268" s="54">
        <v>3390</v>
      </c>
      <c r="C268" s="55">
        <v>0</v>
      </c>
      <c r="D268" s="51">
        <v>852</v>
      </c>
      <c r="E268" s="53">
        <v>332</v>
      </c>
    </row>
    <row r="269" spans="1:5" ht="15" customHeight="1" x14ac:dyDescent="0.25">
      <c r="A269" s="37" t="s">
        <v>59</v>
      </c>
      <c r="B269" s="53">
        <v>1309</v>
      </c>
      <c r="C269" s="51">
        <v>0</v>
      </c>
      <c r="D269" s="51">
        <v>810</v>
      </c>
      <c r="E269" s="53">
        <v>166</v>
      </c>
    </row>
    <row r="270" spans="1:5" ht="15" customHeight="1" x14ac:dyDescent="0.25">
      <c r="A270" s="37" t="s">
        <v>60</v>
      </c>
      <c r="B270" s="53">
        <v>1072</v>
      </c>
      <c r="C270" s="51">
        <v>0</v>
      </c>
      <c r="D270" s="51">
        <v>788</v>
      </c>
      <c r="E270" s="53">
        <v>496</v>
      </c>
    </row>
    <row r="271" spans="1:5" ht="15" customHeight="1" x14ac:dyDescent="0.25">
      <c r="A271" s="37" t="s">
        <v>61</v>
      </c>
      <c r="B271" s="53">
        <v>1061</v>
      </c>
      <c r="C271" s="51">
        <v>0</v>
      </c>
      <c r="D271" s="51">
        <v>1426</v>
      </c>
      <c r="E271" s="53">
        <v>0</v>
      </c>
    </row>
    <row r="272" spans="1:5" ht="15" customHeight="1" x14ac:dyDescent="0.25">
      <c r="A272" s="39">
        <v>45658</v>
      </c>
      <c r="B272" s="53">
        <v>0</v>
      </c>
      <c r="C272" s="51">
        <v>0</v>
      </c>
      <c r="D272" s="51">
        <v>16077</v>
      </c>
      <c r="E272" s="53">
        <v>0</v>
      </c>
    </row>
    <row r="273" spans="1:5" ht="15" customHeight="1" x14ac:dyDescent="0.25">
      <c r="A273" s="39">
        <v>45690</v>
      </c>
      <c r="B273" s="53">
        <v>824</v>
      </c>
      <c r="C273" s="51">
        <v>0</v>
      </c>
      <c r="D273" s="51">
        <v>1225</v>
      </c>
      <c r="E273" s="53">
        <v>0</v>
      </c>
    </row>
    <row r="274" spans="1:5" ht="15" customHeight="1" x14ac:dyDescent="0.25">
      <c r="A274" s="39">
        <v>45719</v>
      </c>
      <c r="B274" s="54">
        <v>10929</v>
      </c>
      <c r="C274" s="51">
        <v>0</v>
      </c>
      <c r="D274" s="54">
        <v>3576</v>
      </c>
      <c r="E274" s="51">
        <v>1780</v>
      </c>
    </row>
    <row r="275" spans="1:5" ht="15" customHeight="1" x14ac:dyDescent="0.25">
      <c r="A275" s="39">
        <v>45751</v>
      </c>
      <c r="B275" s="54">
        <v>4310</v>
      </c>
      <c r="C275" s="51">
        <v>0</v>
      </c>
      <c r="D275" s="54">
        <v>5954</v>
      </c>
      <c r="E275" s="51">
        <v>205</v>
      </c>
    </row>
    <row r="276" spans="1:5" ht="15" customHeight="1" x14ac:dyDescent="0.25">
      <c r="A276" s="39">
        <v>45782</v>
      </c>
      <c r="B276" s="54">
        <v>7475</v>
      </c>
      <c r="C276" s="51">
        <v>0</v>
      </c>
      <c r="D276" s="54">
        <v>9803</v>
      </c>
      <c r="E276" s="51">
        <v>621</v>
      </c>
    </row>
    <row r="277" spans="1:5" ht="15" customHeight="1" x14ac:dyDescent="0.25">
      <c r="A277" s="39">
        <v>45814</v>
      </c>
      <c r="B277" s="54">
        <v>1756</v>
      </c>
      <c r="C277" s="51">
        <v>0</v>
      </c>
      <c r="D277" s="54">
        <v>4384</v>
      </c>
      <c r="E277" s="51">
        <v>510</v>
      </c>
    </row>
    <row r="278" spans="1:5" ht="15" customHeight="1" x14ac:dyDescent="0.25">
      <c r="A278" s="39">
        <v>45845</v>
      </c>
      <c r="B278" s="54">
        <v>292</v>
      </c>
      <c r="C278" s="51">
        <v>0</v>
      </c>
      <c r="D278" s="54">
        <v>1091</v>
      </c>
      <c r="E278" s="51">
        <v>0</v>
      </c>
    </row>
    <row r="279" spans="1:5" ht="15" customHeight="1" x14ac:dyDescent="0.25">
      <c r="A279" s="39">
        <v>45877</v>
      </c>
      <c r="B279" s="54">
        <v>5794.7552139999998</v>
      </c>
      <c r="C279" s="51">
        <v>0</v>
      </c>
      <c r="D279" s="54">
        <v>8236.1391440000007</v>
      </c>
      <c r="E279" s="51">
        <v>1668.931601</v>
      </c>
    </row>
    <row r="280" spans="1:5" ht="15" customHeight="1" x14ac:dyDescent="0.25">
      <c r="A280" s="39">
        <v>45901</v>
      </c>
      <c r="B280" s="54">
        <v>2334.702409</v>
      </c>
      <c r="C280" s="51">
        <v>0</v>
      </c>
      <c r="D280" s="54">
        <v>8556.5936310000016</v>
      </c>
      <c r="E280" s="51">
        <v>0</v>
      </c>
    </row>
    <row r="281" spans="1:5" ht="15" customHeight="1" x14ac:dyDescent="0.25">
      <c r="A281" s="39">
        <v>45935</v>
      </c>
      <c r="B281" s="54">
        <v>8258.6689069999993</v>
      </c>
      <c r="C281" s="51">
        <v>0</v>
      </c>
      <c r="D281" s="54">
        <v>12224.648449999999</v>
      </c>
      <c r="E281" s="51">
        <v>868.86947600000008</v>
      </c>
    </row>
    <row r="282" spans="1:5" ht="15" customHeight="1" x14ac:dyDescent="0.25">
      <c r="A282" s="39">
        <v>45967</v>
      </c>
      <c r="B282" s="54">
        <v>8838.1446230000001</v>
      </c>
      <c r="C282" s="51">
        <v>0</v>
      </c>
      <c r="D282" s="54">
        <v>10482.227247999999</v>
      </c>
      <c r="E282" s="51">
        <v>519.29846899999995</v>
      </c>
    </row>
    <row r="283" spans="1:5" ht="15" customHeight="1" x14ac:dyDescent="0.25">
      <c r="A283" s="39">
        <v>45999</v>
      </c>
      <c r="B283" s="54">
        <v>9652.6158699999996</v>
      </c>
      <c r="C283" s="51">
        <v>0</v>
      </c>
      <c r="D283" s="54">
        <v>9028.4039310000007</v>
      </c>
      <c r="E283" s="51">
        <v>1596.975688</v>
      </c>
    </row>
    <row r="284" spans="1:5" ht="15" customHeight="1" x14ac:dyDescent="0.25">
      <c r="A284" s="39">
        <v>46023</v>
      </c>
      <c r="B284" s="54">
        <v>5382.0554390000007</v>
      </c>
      <c r="C284" s="51">
        <v>0</v>
      </c>
      <c r="D284" s="54">
        <v>7460.1256249999997</v>
      </c>
      <c r="E284" s="51">
        <v>803.41363100000001</v>
      </c>
    </row>
    <row r="285" spans="1:5" ht="15" customHeight="1" x14ac:dyDescent="0.25">
      <c r="A285" s="39">
        <v>46054</v>
      </c>
      <c r="B285" s="54">
        <v>5519.3866200000002</v>
      </c>
      <c r="C285" s="51">
        <v>0</v>
      </c>
      <c r="D285" s="54">
        <v>5230.3679730000003</v>
      </c>
      <c r="E285" s="51">
        <v>0</v>
      </c>
    </row>
    <row r="286" spans="1:5" ht="15" customHeight="1" x14ac:dyDescent="0.25">
      <c r="A286" s="39">
        <v>46082</v>
      </c>
      <c r="B286" s="54">
        <v>4541.3006780000005</v>
      </c>
      <c r="C286" s="51">
        <v>0</v>
      </c>
      <c r="D286" s="54">
        <v>5082.8855000000003</v>
      </c>
      <c r="E286" s="51">
        <v>537.6843540000001</v>
      </c>
    </row>
    <row r="287" spans="1:5" ht="15" customHeight="1" x14ac:dyDescent="0.25">
      <c r="A287" s="39">
        <v>46113</v>
      </c>
      <c r="B287" s="54">
        <v>1716.970855</v>
      </c>
      <c r="C287" s="51">
        <v>0</v>
      </c>
      <c r="D287" s="54">
        <v>4024.8452910000001</v>
      </c>
      <c r="E287" s="51">
        <v>0</v>
      </c>
    </row>
    <row r="288" spans="1:5" ht="15" customHeight="1" x14ac:dyDescent="0.25">
      <c r="A288" s="39">
        <v>46143</v>
      </c>
      <c r="B288" s="54">
        <v>3844.5023550000001</v>
      </c>
      <c r="C288" s="51">
        <v>0</v>
      </c>
      <c r="D288" s="54">
        <v>8560.2466839999997</v>
      </c>
      <c r="E288" s="51">
        <v>784.24535800000001</v>
      </c>
    </row>
    <row r="289" spans="1:5" ht="15" customHeight="1" x14ac:dyDescent="0.25">
      <c r="A289" s="71"/>
      <c r="B289" s="72"/>
      <c r="C289" s="73"/>
      <c r="D289" s="72"/>
      <c r="E289" s="73"/>
    </row>
    <row r="290" spans="1:5" x14ac:dyDescent="0.25">
      <c r="A290" s="15"/>
      <c r="B290" s="16"/>
      <c r="C290" s="16"/>
      <c r="D290" s="16"/>
      <c r="E290" s="21"/>
    </row>
    <row r="291" spans="1:5" x14ac:dyDescent="0.25">
      <c r="A291" s="22" t="s">
        <v>63</v>
      </c>
      <c r="B291" s="23"/>
      <c r="C291" s="23"/>
      <c r="D291" s="23"/>
      <c r="E291" s="24"/>
    </row>
    <row r="292" spans="1:5" x14ac:dyDescent="0.25">
      <c r="A292" s="25"/>
      <c r="B292" s="26"/>
      <c r="C292" s="26"/>
      <c r="D292" s="26"/>
      <c r="E292" s="27"/>
    </row>
    <row r="294" spans="1:5" x14ac:dyDescent="0.25">
      <c r="B294" s="56"/>
      <c r="C294" s="56"/>
      <c r="D294" s="56"/>
      <c r="E294" s="57"/>
    </row>
  </sheetData>
  <mergeCells count="5">
    <mergeCell ref="A4:E4"/>
    <mergeCell ref="B6:B7"/>
    <mergeCell ref="C6:C7"/>
    <mergeCell ref="D6:D7"/>
    <mergeCell ref="E6:E7"/>
  </mergeCells>
  <hyperlinks>
    <hyperlink ref="A1" location="Table_de_matière!A1" display="Retour au table de matière"/>
  </hyperlink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130"/>
  <sheetViews>
    <sheetView workbookViewId="0">
      <pane xSplit="1" ySplit="7" topLeftCell="B104" activePane="bottomRight" state="frozen"/>
      <selection pane="topRight" activeCell="B1" sqref="B1"/>
      <selection pane="bottomLeft" activeCell="A8" sqref="A8"/>
      <selection pane="bottomRight" activeCell="D117" sqref="D117"/>
    </sheetView>
  </sheetViews>
  <sheetFormatPr defaultColWidth="12.6640625" defaultRowHeight="15.75" x14ac:dyDescent="0.25"/>
  <cols>
    <col min="1" max="1" width="13.33203125" style="28" customWidth="1"/>
    <col min="2" max="5" width="13.33203125" style="58" customWidth="1"/>
    <col min="6" max="16384" width="12.6640625" style="28"/>
  </cols>
  <sheetData>
    <row r="1" spans="1:5" x14ac:dyDescent="0.25">
      <c r="A1" s="40" t="s">
        <v>48</v>
      </c>
      <c r="B1" s="13"/>
      <c r="C1" s="13"/>
      <c r="D1" s="13"/>
      <c r="E1" s="14"/>
    </row>
    <row r="2" spans="1:5" x14ac:dyDescent="0.25">
      <c r="A2" s="15"/>
      <c r="B2" s="16"/>
      <c r="C2" s="16"/>
      <c r="D2" s="16"/>
      <c r="E2" s="17"/>
    </row>
    <row r="3" spans="1:5" x14ac:dyDescent="0.25">
      <c r="A3" s="41"/>
      <c r="B3" s="42"/>
      <c r="C3" s="42"/>
      <c r="D3" s="42"/>
      <c r="E3" s="47" t="s">
        <v>14</v>
      </c>
    </row>
    <row r="4" spans="1:5" ht="18" x14ac:dyDescent="0.25">
      <c r="A4" s="59" t="s">
        <v>54</v>
      </c>
      <c r="B4" s="61"/>
      <c r="C4" s="61"/>
      <c r="D4" s="61"/>
      <c r="E4" s="62"/>
    </row>
    <row r="5" spans="1:5" x14ac:dyDescent="0.25">
      <c r="A5" s="44"/>
      <c r="B5" s="48"/>
      <c r="C5" s="48"/>
      <c r="D5" s="48"/>
      <c r="E5" s="49"/>
    </row>
    <row r="6" spans="1:5" x14ac:dyDescent="0.25">
      <c r="A6" s="18" t="s">
        <v>50</v>
      </c>
      <c r="B6" s="81" t="s">
        <v>26</v>
      </c>
      <c r="C6" s="81" t="s">
        <v>0</v>
      </c>
      <c r="D6" s="81" t="s">
        <v>1</v>
      </c>
      <c r="E6" s="81" t="s">
        <v>2</v>
      </c>
    </row>
    <row r="7" spans="1:5" x14ac:dyDescent="0.25">
      <c r="A7" s="19" t="s">
        <v>49</v>
      </c>
      <c r="B7" s="82"/>
      <c r="C7" s="82"/>
      <c r="D7" s="82"/>
      <c r="E7" s="82"/>
    </row>
    <row r="8" spans="1:5" x14ac:dyDescent="0.25">
      <c r="A8" s="63">
        <v>36586</v>
      </c>
      <c r="B8" s="65">
        <v>5244</v>
      </c>
      <c r="C8" s="65">
        <v>439</v>
      </c>
      <c r="D8" s="65">
        <v>8976</v>
      </c>
      <c r="E8" s="65">
        <v>0</v>
      </c>
    </row>
    <row r="9" spans="1:5" x14ac:dyDescent="0.25">
      <c r="A9" s="36">
        <v>36678</v>
      </c>
      <c r="B9" s="52">
        <v>13862</v>
      </c>
      <c r="C9" s="52">
        <v>1093</v>
      </c>
      <c r="D9" s="52">
        <v>13054</v>
      </c>
      <c r="E9" s="52">
        <v>1710</v>
      </c>
    </row>
    <row r="10" spans="1:5" x14ac:dyDescent="0.25">
      <c r="A10" s="36">
        <v>36770</v>
      </c>
      <c r="B10" s="52">
        <v>7748</v>
      </c>
      <c r="C10" s="52">
        <v>256</v>
      </c>
      <c r="D10" s="52">
        <v>4540</v>
      </c>
      <c r="E10" s="52">
        <v>1</v>
      </c>
    </row>
    <row r="11" spans="1:5" x14ac:dyDescent="0.25">
      <c r="A11" s="36">
        <v>36861</v>
      </c>
      <c r="B11" s="52">
        <v>6939</v>
      </c>
      <c r="C11" s="52">
        <v>829</v>
      </c>
      <c r="D11" s="52">
        <v>8188</v>
      </c>
      <c r="E11" s="52">
        <v>0</v>
      </c>
    </row>
    <row r="12" spans="1:5" x14ac:dyDescent="0.25">
      <c r="A12" s="36">
        <v>36951</v>
      </c>
      <c r="B12" s="52">
        <v>6403</v>
      </c>
      <c r="C12" s="52">
        <v>588</v>
      </c>
      <c r="D12" s="52">
        <v>6578</v>
      </c>
      <c r="E12" s="52">
        <v>201</v>
      </c>
    </row>
    <row r="13" spans="1:5" x14ac:dyDescent="0.25">
      <c r="A13" s="36">
        <v>37043</v>
      </c>
      <c r="B13" s="52">
        <v>6003</v>
      </c>
      <c r="C13" s="52">
        <v>158</v>
      </c>
      <c r="D13" s="52">
        <v>6731</v>
      </c>
      <c r="E13" s="52">
        <v>965</v>
      </c>
    </row>
    <row r="14" spans="1:5" x14ac:dyDescent="0.25">
      <c r="A14" s="36">
        <v>37135</v>
      </c>
      <c r="B14" s="52">
        <v>6001</v>
      </c>
      <c r="C14" s="52">
        <v>839</v>
      </c>
      <c r="D14" s="52">
        <v>10489</v>
      </c>
      <c r="E14" s="52">
        <v>179</v>
      </c>
    </row>
    <row r="15" spans="1:5" x14ac:dyDescent="0.25">
      <c r="A15" s="36">
        <v>37226</v>
      </c>
      <c r="B15" s="52">
        <v>7246</v>
      </c>
      <c r="C15" s="52">
        <v>227</v>
      </c>
      <c r="D15" s="52">
        <v>7771</v>
      </c>
      <c r="E15" s="52">
        <v>1636</v>
      </c>
    </row>
    <row r="16" spans="1:5" x14ac:dyDescent="0.25">
      <c r="A16" s="36">
        <v>37316</v>
      </c>
      <c r="B16" s="52">
        <v>8314</v>
      </c>
      <c r="C16" s="52">
        <v>740</v>
      </c>
      <c r="D16" s="52">
        <v>7199</v>
      </c>
      <c r="E16" s="52">
        <v>984</v>
      </c>
    </row>
    <row r="17" spans="1:5" x14ac:dyDescent="0.25">
      <c r="A17" s="36">
        <v>37408</v>
      </c>
      <c r="B17" s="52">
        <v>6110</v>
      </c>
      <c r="C17" s="52">
        <v>398</v>
      </c>
      <c r="D17" s="52">
        <v>9206</v>
      </c>
      <c r="E17" s="52">
        <v>1435</v>
      </c>
    </row>
    <row r="18" spans="1:5" x14ac:dyDescent="0.25">
      <c r="A18" s="36">
        <v>37500</v>
      </c>
      <c r="B18" s="52">
        <v>8092</v>
      </c>
      <c r="C18" s="52">
        <v>525</v>
      </c>
      <c r="D18" s="52">
        <v>8660</v>
      </c>
      <c r="E18" s="52">
        <v>1085</v>
      </c>
    </row>
    <row r="19" spans="1:5" x14ac:dyDescent="0.25">
      <c r="A19" s="36">
        <v>37591</v>
      </c>
      <c r="B19" s="52">
        <v>7614</v>
      </c>
      <c r="C19" s="52">
        <v>421</v>
      </c>
      <c r="D19" s="52">
        <v>10419</v>
      </c>
      <c r="E19" s="52">
        <v>539</v>
      </c>
    </row>
    <row r="20" spans="1:5" x14ac:dyDescent="0.25">
      <c r="A20" s="36">
        <v>37681</v>
      </c>
      <c r="B20" s="52">
        <v>6948</v>
      </c>
      <c r="C20" s="52">
        <v>659</v>
      </c>
      <c r="D20" s="52">
        <v>4668</v>
      </c>
      <c r="E20" s="52">
        <v>1301</v>
      </c>
    </row>
    <row r="21" spans="1:5" x14ac:dyDescent="0.25">
      <c r="A21" s="36">
        <v>37773</v>
      </c>
      <c r="B21" s="52">
        <v>7445</v>
      </c>
      <c r="C21" s="52">
        <v>466</v>
      </c>
      <c r="D21" s="52">
        <v>7301</v>
      </c>
      <c r="E21" s="52">
        <v>298</v>
      </c>
    </row>
    <row r="22" spans="1:5" x14ac:dyDescent="0.25">
      <c r="A22" s="36">
        <v>37865</v>
      </c>
      <c r="B22" s="52">
        <v>6335</v>
      </c>
      <c r="C22" s="52">
        <v>514</v>
      </c>
      <c r="D22" s="52">
        <v>5995</v>
      </c>
      <c r="E22" s="52">
        <v>1580</v>
      </c>
    </row>
    <row r="23" spans="1:5" x14ac:dyDescent="0.25">
      <c r="A23" s="36">
        <v>37956</v>
      </c>
      <c r="B23" s="52">
        <v>6379</v>
      </c>
      <c r="C23" s="52">
        <v>230</v>
      </c>
      <c r="D23" s="52">
        <v>4789</v>
      </c>
      <c r="E23" s="52">
        <v>2316</v>
      </c>
    </row>
    <row r="24" spans="1:5" x14ac:dyDescent="0.25">
      <c r="A24" s="36">
        <v>38047</v>
      </c>
      <c r="B24" s="52">
        <v>6483</v>
      </c>
      <c r="C24" s="52">
        <v>72</v>
      </c>
      <c r="D24" s="52">
        <v>4816</v>
      </c>
      <c r="E24" s="52">
        <v>2643</v>
      </c>
    </row>
    <row r="25" spans="1:5" x14ac:dyDescent="0.25">
      <c r="A25" s="36">
        <v>38139</v>
      </c>
      <c r="B25" s="52">
        <v>5710</v>
      </c>
      <c r="C25" s="52">
        <v>48</v>
      </c>
      <c r="D25" s="52">
        <v>5721</v>
      </c>
      <c r="E25" s="52">
        <v>1505</v>
      </c>
    </row>
    <row r="26" spans="1:5" x14ac:dyDescent="0.25">
      <c r="A26" s="36">
        <v>38231</v>
      </c>
      <c r="B26" s="52">
        <v>4407</v>
      </c>
      <c r="C26" s="52">
        <v>213</v>
      </c>
      <c r="D26" s="52">
        <v>6414</v>
      </c>
      <c r="E26" s="52">
        <v>1463</v>
      </c>
    </row>
    <row r="27" spans="1:5" x14ac:dyDescent="0.25">
      <c r="A27" s="36">
        <v>38322</v>
      </c>
      <c r="B27" s="52">
        <v>6026</v>
      </c>
      <c r="C27" s="52">
        <v>414</v>
      </c>
      <c r="D27" s="52">
        <v>6698</v>
      </c>
      <c r="E27" s="52">
        <v>3073</v>
      </c>
    </row>
    <row r="28" spans="1:5" x14ac:dyDescent="0.25">
      <c r="A28" s="36">
        <v>38412</v>
      </c>
      <c r="B28" s="52">
        <v>5564</v>
      </c>
      <c r="C28" s="52">
        <v>49</v>
      </c>
      <c r="D28" s="52">
        <v>6939</v>
      </c>
      <c r="E28" s="52">
        <v>2072</v>
      </c>
    </row>
    <row r="29" spans="1:5" x14ac:dyDescent="0.25">
      <c r="A29" s="36">
        <v>38504</v>
      </c>
      <c r="B29" s="52">
        <v>6892</v>
      </c>
      <c r="C29" s="52">
        <v>103</v>
      </c>
      <c r="D29" s="52">
        <v>7787</v>
      </c>
      <c r="E29" s="52">
        <v>1675</v>
      </c>
    </row>
    <row r="30" spans="1:5" x14ac:dyDescent="0.25">
      <c r="A30" s="36">
        <v>38596</v>
      </c>
      <c r="B30" s="52">
        <v>5288</v>
      </c>
      <c r="C30" s="52">
        <v>325</v>
      </c>
      <c r="D30" s="52">
        <v>5799</v>
      </c>
      <c r="E30" s="52">
        <v>1512</v>
      </c>
    </row>
    <row r="31" spans="1:5" x14ac:dyDescent="0.25">
      <c r="A31" s="36">
        <v>38687</v>
      </c>
      <c r="B31" s="52">
        <v>6297</v>
      </c>
      <c r="C31" s="52">
        <v>529</v>
      </c>
      <c r="D31" s="52">
        <v>8191</v>
      </c>
      <c r="E31" s="52">
        <v>2971</v>
      </c>
    </row>
    <row r="32" spans="1:5" x14ac:dyDescent="0.25">
      <c r="A32" s="36">
        <v>38777</v>
      </c>
      <c r="B32" s="52">
        <v>9360</v>
      </c>
      <c r="C32" s="52">
        <v>311</v>
      </c>
      <c r="D32" s="52">
        <v>9681</v>
      </c>
      <c r="E32" s="52">
        <v>1972</v>
      </c>
    </row>
    <row r="33" spans="1:5" x14ac:dyDescent="0.25">
      <c r="A33" s="36">
        <v>38869</v>
      </c>
      <c r="B33" s="52">
        <v>5566</v>
      </c>
      <c r="C33" s="52">
        <v>509</v>
      </c>
      <c r="D33" s="52">
        <v>5876</v>
      </c>
      <c r="E33" s="52">
        <v>2486</v>
      </c>
    </row>
    <row r="34" spans="1:5" x14ac:dyDescent="0.25">
      <c r="A34" s="36">
        <v>38961</v>
      </c>
      <c r="B34" s="52">
        <v>9188</v>
      </c>
      <c r="C34" s="52">
        <v>339</v>
      </c>
      <c r="D34" s="52">
        <v>11022</v>
      </c>
      <c r="E34" s="52">
        <v>2464</v>
      </c>
    </row>
    <row r="35" spans="1:5" x14ac:dyDescent="0.25">
      <c r="A35" s="36">
        <v>39052</v>
      </c>
      <c r="B35" s="52">
        <v>9225</v>
      </c>
      <c r="C35" s="52">
        <v>58</v>
      </c>
      <c r="D35" s="52">
        <v>8473</v>
      </c>
      <c r="E35" s="52">
        <v>821</v>
      </c>
    </row>
    <row r="36" spans="1:5" x14ac:dyDescent="0.25">
      <c r="A36" s="36">
        <v>39142</v>
      </c>
      <c r="B36" s="52">
        <v>6281</v>
      </c>
      <c r="C36" s="52">
        <v>60</v>
      </c>
      <c r="D36" s="52">
        <v>7068</v>
      </c>
      <c r="E36" s="52">
        <v>972</v>
      </c>
    </row>
    <row r="37" spans="1:5" x14ac:dyDescent="0.25">
      <c r="A37" s="36">
        <v>39234</v>
      </c>
      <c r="B37" s="52">
        <v>2082</v>
      </c>
      <c r="C37" s="52">
        <v>327</v>
      </c>
      <c r="D37" s="52">
        <v>6362</v>
      </c>
      <c r="E37" s="52">
        <v>3577</v>
      </c>
    </row>
    <row r="38" spans="1:5" x14ac:dyDescent="0.25">
      <c r="A38" s="36">
        <v>39326</v>
      </c>
      <c r="B38" s="52">
        <v>10455</v>
      </c>
      <c r="C38" s="52">
        <v>724</v>
      </c>
      <c r="D38" s="52">
        <v>11870</v>
      </c>
      <c r="E38" s="52">
        <v>1432</v>
      </c>
    </row>
    <row r="39" spans="1:5" x14ac:dyDescent="0.25">
      <c r="A39" s="36">
        <v>39417</v>
      </c>
      <c r="B39" s="52">
        <v>8216</v>
      </c>
      <c r="C39" s="52"/>
      <c r="D39" s="52"/>
      <c r="E39" s="52"/>
    </row>
    <row r="40" spans="1:5" x14ac:dyDescent="0.25">
      <c r="A40" s="36">
        <v>39508</v>
      </c>
      <c r="B40" s="52">
        <v>7009</v>
      </c>
      <c r="C40" s="52">
        <v>608</v>
      </c>
      <c r="D40" s="52">
        <v>9104</v>
      </c>
      <c r="E40" s="52">
        <v>3193</v>
      </c>
    </row>
    <row r="41" spans="1:5" x14ac:dyDescent="0.25">
      <c r="A41" s="36">
        <v>39600</v>
      </c>
      <c r="B41" s="52">
        <v>9877</v>
      </c>
      <c r="C41" s="52">
        <v>43</v>
      </c>
      <c r="D41" s="52">
        <v>8268</v>
      </c>
      <c r="E41" s="52">
        <v>975</v>
      </c>
    </row>
    <row r="42" spans="1:5" x14ac:dyDescent="0.25">
      <c r="A42" s="36">
        <v>39692</v>
      </c>
      <c r="B42" s="51">
        <v>5731</v>
      </c>
      <c r="C42" s="51">
        <v>281</v>
      </c>
      <c r="D42" s="51">
        <v>11299</v>
      </c>
      <c r="E42" s="51">
        <v>811</v>
      </c>
    </row>
    <row r="43" spans="1:5" x14ac:dyDescent="0.25">
      <c r="A43" s="36">
        <v>39783</v>
      </c>
      <c r="B43" s="51">
        <v>3926</v>
      </c>
      <c r="C43" s="51">
        <v>696</v>
      </c>
      <c r="D43" s="51">
        <v>4858</v>
      </c>
      <c r="E43" s="51">
        <v>1755</v>
      </c>
    </row>
    <row r="44" spans="1:5" x14ac:dyDescent="0.25">
      <c r="A44" s="36">
        <v>39873</v>
      </c>
      <c r="B44" s="51">
        <v>7672</v>
      </c>
      <c r="C44" s="51">
        <v>294</v>
      </c>
      <c r="D44" s="51">
        <v>7719</v>
      </c>
      <c r="E44" s="51">
        <v>2298</v>
      </c>
    </row>
    <row r="45" spans="1:5" x14ac:dyDescent="0.25">
      <c r="A45" s="36">
        <v>39965</v>
      </c>
      <c r="B45" s="51">
        <v>10178</v>
      </c>
      <c r="C45" s="51">
        <v>166</v>
      </c>
      <c r="D45" s="51">
        <v>8531</v>
      </c>
      <c r="E45" s="51">
        <v>1465</v>
      </c>
    </row>
    <row r="46" spans="1:5" x14ac:dyDescent="0.25">
      <c r="A46" s="36">
        <v>40057</v>
      </c>
      <c r="B46" s="51">
        <v>4975</v>
      </c>
      <c r="C46" s="51">
        <v>348</v>
      </c>
      <c r="D46" s="51">
        <v>7566</v>
      </c>
      <c r="E46" s="51">
        <v>2062</v>
      </c>
    </row>
    <row r="47" spans="1:5" x14ac:dyDescent="0.25">
      <c r="A47" s="36">
        <v>40148</v>
      </c>
      <c r="B47" s="51">
        <v>8437</v>
      </c>
      <c r="C47" s="51">
        <v>959</v>
      </c>
      <c r="D47" s="51">
        <v>7657</v>
      </c>
      <c r="E47" s="51">
        <v>1563</v>
      </c>
    </row>
    <row r="48" spans="1:5" x14ac:dyDescent="0.25">
      <c r="A48" s="36">
        <v>40238</v>
      </c>
      <c r="B48" s="51">
        <v>9129</v>
      </c>
      <c r="C48" s="51">
        <v>698</v>
      </c>
      <c r="D48" s="51">
        <v>8211</v>
      </c>
      <c r="E48" s="51">
        <v>2201</v>
      </c>
    </row>
    <row r="49" spans="1:5" x14ac:dyDescent="0.25">
      <c r="A49" s="36">
        <v>40330</v>
      </c>
      <c r="B49" s="51">
        <v>8846</v>
      </c>
      <c r="C49" s="51">
        <v>787</v>
      </c>
      <c r="D49" s="51">
        <v>9104</v>
      </c>
      <c r="E49" s="51">
        <v>1794</v>
      </c>
    </row>
    <row r="50" spans="1:5" x14ac:dyDescent="0.25">
      <c r="A50" s="36">
        <v>40422</v>
      </c>
      <c r="B50" s="51">
        <v>7142</v>
      </c>
      <c r="C50" s="51">
        <v>878</v>
      </c>
      <c r="D50" s="51">
        <v>6413</v>
      </c>
      <c r="E50" s="51">
        <v>226</v>
      </c>
    </row>
    <row r="51" spans="1:5" x14ac:dyDescent="0.25">
      <c r="A51" s="36">
        <v>40513</v>
      </c>
      <c r="B51" s="51">
        <v>7675</v>
      </c>
      <c r="C51" s="51">
        <v>1008</v>
      </c>
      <c r="D51" s="51">
        <v>7304</v>
      </c>
      <c r="E51" s="51">
        <v>1290</v>
      </c>
    </row>
    <row r="52" spans="1:5" x14ac:dyDescent="0.25">
      <c r="A52" s="36">
        <v>40603</v>
      </c>
      <c r="B52" s="51">
        <v>9167</v>
      </c>
      <c r="C52" s="51">
        <v>376</v>
      </c>
      <c r="D52" s="51">
        <v>10593</v>
      </c>
      <c r="E52" s="51">
        <v>1901</v>
      </c>
    </row>
    <row r="53" spans="1:5" x14ac:dyDescent="0.25">
      <c r="A53" s="36">
        <v>40695</v>
      </c>
      <c r="B53" s="51">
        <v>6685</v>
      </c>
      <c r="C53" s="51">
        <v>1120</v>
      </c>
      <c r="D53" s="51">
        <v>5681</v>
      </c>
      <c r="E53" s="51">
        <v>1042</v>
      </c>
    </row>
    <row r="54" spans="1:5" x14ac:dyDescent="0.25">
      <c r="A54" s="36">
        <v>40787</v>
      </c>
      <c r="B54" s="51">
        <v>9489</v>
      </c>
      <c r="C54" s="51">
        <v>697</v>
      </c>
      <c r="D54" s="51">
        <v>11208</v>
      </c>
      <c r="E54" s="51">
        <v>2309</v>
      </c>
    </row>
    <row r="55" spans="1:5" x14ac:dyDescent="0.25">
      <c r="A55" s="36">
        <v>40878</v>
      </c>
      <c r="B55" s="51">
        <v>10687</v>
      </c>
      <c r="C55" s="51">
        <v>1067</v>
      </c>
      <c r="D55" s="51">
        <v>8642</v>
      </c>
      <c r="E55" s="51">
        <v>843</v>
      </c>
    </row>
    <row r="56" spans="1:5" x14ac:dyDescent="0.25">
      <c r="A56" s="36">
        <v>40969</v>
      </c>
      <c r="B56" s="51">
        <v>9055</v>
      </c>
      <c r="C56" s="51">
        <v>157</v>
      </c>
      <c r="D56" s="51">
        <v>10535</v>
      </c>
      <c r="E56" s="51">
        <v>245</v>
      </c>
    </row>
    <row r="57" spans="1:5" x14ac:dyDescent="0.25">
      <c r="A57" s="36">
        <v>41061</v>
      </c>
      <c r="B57" s="51">
        <v>13567</v>
      </c>
      <c r="C57" s="51">
        <v>809</v>
      </c>
      <c r="D57" s="51">
        <v>6964</v>
      </c>
      <c r="E57" s="51">
        <v>908</v>
      </c>
    </row>
    <row r="58" spans="1:5" x14ac:dyDescent="0.25">
      <c r="A58" s="36">
        <v>41153</v>
      </c>
      <c r="B58" s="51">
        <v>10839</v>
      </c>
      <c r="C58" s="51">
        <v>1216</v>
      </c>
      <c r="D58" s="51">
        <v>9971</v>
      </c>
      <c r="E58" s="51">
        <v>2378</v>
      </c>
    </row>
    <row r="59" spans="1:5" x14ac:dyDescent="0.25">
      <c r="A59" s="36">
        <v>41244</v>
      </c>
      <c r="B59" s="51">
        <v>8217</v>
      </c>
      <c r="C59" s="51">
        <v>897</v>
      </c>
      <c r="D59" s="51">
        <v>7251</v>
      </c>
      <c r="E59" s="51">
        <v>1115</v>
      </c>
    </row>
    <row r="60" spans="1:5" x14ac:dyDescent="0.25">
      <c r="A60" s="36">
        <v>41334</v>
      </c>
      <c r="B60" s="51">
        <v>7429</v>
      </c>
      <c r="C60" s="51">
        <v>867</v>
      </c>
      <c r="D60" s="51">
        <v>9083</v>
      </c>
      <c r="E60" s="51">
        <v>1816</v>
      </c>
    </row>
    <row r="61" spans="1:5" x14ac:dyDescent="0.25">
      <c r="A61" s="36">
        <v>41426</v>
      </c>
      <c r="B61" s="51">
        <v>11021</v>
      </c>
      <c r="C61" s="51">
        <v>593</v>
      </c>
      <c r="D61" s="51">
        <v>5816</v>
      </c>
      <c r="E61" s="51">
        <v>0</v>
      </c>
    </row>
    <row r="62" spans="1:5" x14ac:dyDescent="0.25">
      <c r="A62" s="36">
        <v>41518</v>
      </c>
      <c r="B62" s="51">
        <v>12452</v>
      </c>
      <c r="C62" s="51">
        <v>918</v>
      </c>
      <c r="D62" s="51">
        <v>10893</v>
      </c>
      <c r="E62" s="51">
        <v>1707</v>
      </c>
    </row>
    <row r="63" spans="1:5" x14ac:dyDescent="0.25">
      <c r="A63" s="36">
        <v>41609</v>
      </c>
      <c r="B63" s="51">
        <v>9785</v>
      </c>
      <c r="C63" s="51">
        <v>974</v>
      </c>
      <c r="D63" s="51">
        <v>7228</v>
      </c>
      <c r="E63" s="51">
        <v>1641</v>
      </c>
    </row>
    <row r="64" spans="1:5" x14ac:dyDescent="0.25">
      <c r="A64" s="36">
        <v>41699</v>
      </c>
      <c r="B64" s="51">
        <v>9337</v>
      </c>
      <c r="C64" s="51">
        <v>803</v>
      </c>
      <c r="D64" s="51">
        <v>8442</v>
      </c>
      <c r="E64" s="51">
        <v>1666</v>
      </c>
    </row>
    <row r="65" spans="1:5" x14ac:dyDescent="0.25">
      <c r="A65" s="36">
        <v>41791</v>
      </c>
      <c r="B65" s="51">
        <v>7747</v>
      </c>
      <c r="C65" s="51">
        <v>340</v>
      </c>
      <c r="D65" s="51">
        <v>6559</v>
      </c>
      <c r="E65" s="51">
        <v>554</v>
      </c>
    </row>
    <row r="66" spans="1:5" x14ac:dyDescent="0.25">
      <c r="A66" s="36">
        <v>41883</v>
      </c>
      <c r="B66" s="51">
        <v>10002</v>
      </c>
      <c r="C66" s="51">
        <v>145</v>
      </c>
      <c r="D66" s="51">
        <v>8269</v>
      </c>
      <c r="E66" s="51">
        <v>2061</v>
      </c>
    </row>
    <row r="67" spans="1:5" x14ac:dyDescent="0.25">
      <c r="A67" s="36">
        <v>41974</v>
      </c>
      <c r="B67" s="51">
        <v>8824</v>
      </c>
      <c r="C67" s="51">
        <v>0</v>
      </c>
      <c r="D67" s="51">
        <v>7740</v>
      </c>
      <c r="E67" s="51">
        <v>974</v>
      </c>
    </row>
    <row r="68" spans="1:5" x14ac:dyDescent="0.25">
      <c r="A68" s="36">
        <v>42064</v>
      </c>
      <c r="B68" s="51">
        <v>7699</v>
      </c>
      <c r="C68" s="51">
        <v>136</v>
      </c>
      <c r="D68" s="51">
        <v>5137</v>
      </c>
      <c r="E68" s="51">
        <v>1053</v>
      </c>
    </row>
    <row r="69" spans="1:5" x14ac:dyDescent="0.25">
      <c r="A69" s="36">
        <v>42156</v>
      </c>
      <c r="B69" s="51">
        <v>6771</v>
      </c>
      <c r="C69" s="51">
        <v>69</v>
      </c>
      <c r="D69" s="51">
        <v>6042</v>
      </c>
      <c r="E69" s="51">
        <v>745</v>
      </c>
    </row>
    <row r="70" spans="1:5" x14ac:dyDescent="0.25">
      <c r="A70" s="36">
        <v>42248</v>
      </c>
      <c r="B70" s="51">
        <v>8431</v>
      </c>
      <c r="C70" s="51">
        <v>213</v>
      </c>
      <c r="D70" s="51">
        <v>5576</v>
      </c>
      <c r="E70" s="51">
        <v>867</v>
      </c>
    </row>
    <row r="71" spans="1:5" x14ac:dyDescent="0.25">
      <c r="A71" s="36">
        <v>42339</v>
      </c>
      <c r="B71" s="51">
        <v>9755</v>
      </c>
      <c r="C71" s="51">
        <v>169</v>
      </c>
      <c r="D71" s="51">
        <v>4956</v>
      </c>
      <c r="E71" s="51">
        <v>535</v>
      </c>
    </row>
    <row r="72" spans="1:5" x14ac:dyDescent="0.25">
      <c r="A72" s="36">
        <v>42430</v>
      </c>
      <c r="B72" s="51">
        <v>3952</v>
      </c>
      <c r="C72" s="51">
        <v>105</v>
      </c>
      <c r="D72" s="51">
        <v>3630</v>
      </c>
      <c r="E72" s="51">
        <v>602</v>
      </c>
    </row>
    <row r="73" spans="1:5" x14ac:dyDescent="0.25">
      <c r="A73" s="36">
        <v>42522</v>
      </c>
      <c r="B73" s="51">
        <v>1655</v>
      </c>
      <c r="C73" s="51">
        <v>105</v>
      </c>
      <c r="D73" s="51">
        <v>1942</v>
      </c>
      <c r="E73" s="51">
        <v>498</v>
      </c>
    </row>
    <row r="74" spans="1:5" x14ac:dyDescent="0.25">
      <c r="A74" s="36">
        <v>42614</v>
      </c>
      <c r="B74" s="51">
        <v>7828</v>
      </c>
      <c r="C74" s="51">
        <v>44</v>
      </c>
      <c r="D74" s="51">
        <v>6245</v>
      </c>
      <c r="E74" s="51">
        <v>511</v>
      </c>
    </row>
    <row r="75" spans="1:5" x14ac:dyDescent="0.25">
      <c r="A75" s="36">
        <v>42705</v>
      </c>
      <c r="B75" s="51">
        <v>6507</v>
      </c>
      <c r="C75" s="51">
        <v>159</v>
      </c>
      <c r="D75" s="51">
        <v>6970</v>
      </c>
      <c r="E75" s="51">
        <v>265</v>
      </c>
    </row>
    <row r="76" spans="1:5" x14ac:dyDescent="0.25">
      <c r="A76" s="36">
        <v>42795</v>
      </c>
      <c r="B76" s="51">
        <v>7620</v>
      </c>
      <c r="C76" s="51">
        <v>316</v>
      </c>
      <c r="D76" s="51">
        <v>5720</v>
      </c>
      <c r="E76" s="51">
        <v>349</v>
      </c>
    </row>
    <row r="77" spans="1:5" x14ac:dyDescent="0.25">
      <c r="A77" s="36">
        <v>42887</v>
      </c>
      <c r="B77" s="51">
        <v>9285</v>
      </c>
      <c r="C77" s="51">
        <v>0</v>
      </c>
      <c r="D77" s="51">
        <v>9477</v>
      </c>
      <c r="E77" s="51">
        <v>611</v>
      </c>
    </row>
    <row r="78" spans="1:5" x14ac:dyDescent="0.25">
      <c r="A78" s="36">
        <v>42979</v>
      </c>
      <c r="B78" s="51">
        <v>8677</v>
      </c>
      <c r="C78" s="51">
        <v>0</v>
      </c>
      <c r="D78" s="51">
        <v>13159</v>
      </c>
      <c r="E78" s="51">
        <v>1977</v>
      </c>
    </row>
    <row r="79" spans="1:5" x14ac:dyDescent="0.25">
      <c r="A79" s="36">
        <v>43070</v>
      </c>
      <c r="B79" s="51">
        <v>11416</v>
      </c>
      <c r="C79" s="51">
        <v>0</v>
      </c>
      <c r="D79" s="51">
        <v>19639</v>
      </c>
      <c r="E79" s="51">
        <v>1581</v>
      </c>
    </row>
    <row r="80" spans="1:5" x14ac:dyDescent="0.25">
      <c r="A80" s="36">
        <v>43160</v>
      </c>
      <c r="B80" s="51">
        <v>11956</v>
      </c>
      <c r="C80" s="51">
        <v>119</v>
      </c>
      <c r="D80" s="51">
        <v>17480</v>
      </c>
      <c r="E80" s="51">
        <v>1255</v>
      </c>
    </row>
    <row r="81" spans="1:5" x14ac:dyDescent="0.25">
      <c r="A81" s="36">
        <v>43252</v>
      </c>
      <c r="B81" s="51">
        <v>16349</v>
      </c>
      <c r="C81" s="51">
        <v>0</v>
      </c>
      <c r="D81" s="51">
        <v>18713</v>
      </c>
      <c r="E81" s="51">
        <v>645</v>
      </c>
    </row>
    <row r="82" spans="1:5" x14ac:dyDescent="0.25">
      <c r="A82" s="36">
        <v>43344</v>
      </c>
      <c r="B82" s="51">
        <v>12412</v>
      </c>
      <c r="C82" s="51">
        <v>75</v>
      </c>
      <c r="D82" s="51">
        <v>17434</v>
      </c>
      <c r="E82" s="51">
        <v>1139</v>
      </c>
    </row>
    <row r="83" spans="1:5" x14ac:dyDescent="0.25">
      <c r="A83" s="36">
        <v>43435</v>
      </c>
      <c r="B83" s="51">
        <v>12215</v>
      </c>
      <c r="C83" s="51">
        <v>0</v>
      </c>
      <c r="D83" s="51">
        <v>14196</v>
      </c>
      <c r="E83" s="51">
        <v>1410</v>
      </c>
    </row>
    <row r="84" spans="1:5" x14ac:dyDescent="0.25">
      <c r="A84" s="36">
        <v>43525</v>
      </c>
      <c r="B84" s="51">
        <v>13613</v>
      </c>
      <c r="C84" s="51">
        <v>0</v>
      </c>
      <c r="D84" s="51">
        <v>17644</v>
      </c>
      <c r="E84" s="51">
        <v>515</v>
      </c>
    </row>
    <row r="85" spans="1:5" x14ac:dyDescent="0.25">
      <c r="A85" s="36">
        <v>43617</v>
      </c>
      <c r="B85" s="51">
        <v>12419</v>
      </c>
      <c r="C85" s="51">
        <v>70</v>
      </c>
      <c r="D85" s="51">
        <v>18597</v>
      </c>
      <c r="E85" s="51">
        <v>1044</v>
      </c>
    </row>
    <row r="86" spans="1:5" x14ac:dyDescent="0.25">
      <c r="A86" s="36">
        <v>43709</v>
      </c>
      <c r="B86" s="51">
        <f>Données_mensuelles!B208+Données_mensuelles!B207+Données_mensuelles!B206</f>
        <v>15227</v>
      </c>
      <c r="C86" s="51">
        <f>Données_mensuelles!C208+Données_mensuelles!C207+Données_mensuelles!C206</f>
        <v>75</v>
      </c>
      <c r="D86" s="51">
        <f>Données_mensuelles!D208+Données_mensuelles!D207+Données_mensuelles!D206</f>
        <v>20518</v>
      </c>
      <c r="E86" s="51">
        <f>Données_mensuelles!E208+Données_mensuelles!E207+Données_mensuelles!E206</f>
        <v>1049</v>
      </c>
    </row>
    <row r="87" spans="1:5" x14ac:dyDescent="0.25">
      <c r="A87" s="36">
        <v>43800</v>
      </c>
      <c r="B87" s="51">
        <v>13745</v>
      </c>
      <c r="C87" s="51">
        <v>156</v>
      </c>
      <c r="D87" s="51">
        <v>17226</v>
      </c>
      <c r="E87" s="51">
        <v>1799</v>
      </c>
    </row>
    <row r="88" spans="1:5" x14ac:dyDescent="0.25">
      <c r="A88" s="36">
        <v>43891</v>
      </c>
      <c r="B88" s="51">
        <v>8971</v>
      </c>
      <c r="C88" s="51">
        <v>0</v>
      </c>
      <c r="D88" s="51">
        <v>13289</v>
      </c>
      <c r="E88" s="51">
        <v>1162</v>
      </c>
    </row>
    <row r="89" spans="1:5" x14ac:dyDescent="0.25">
      <c r="A89" s="36">
        <v>43983</v>
      </c>
      <c r="B89" s="51">
        <v>7065</v>
      </c>
      <c r="C89" s="51">
        <v>0</v>
      </c>
      <c r="D89" s="51">
        <v>11220</v>
      </c>
      <c r="E89" s="51">
        <v>234</v>
      </c>
    </row>
    <row r="90" spans="1:5" x14ac:dyDescent="0.25">
      <c r="A90" s="36">
        <v>44075</v>
      </c>
      <c r="B90" s="51">
        <v>6870</v>
      </c>
      <c r="C90" s="51">
        <v>77</v>
      </c>
      <c r="D90" s="51">
        <v>12668</v>
      </c>
      <c r="E90" s="51">
        <v>311</v>
      </c>
    </row>
    <row r="91" spans="1:5" x14ac:dyDescent="0.25">
      <c r="A91" s="36">
        <v>44166</v>
      </c>
      <c r="B91" s="51">
        <f>Données_mensuelles!B221+Données_mensuelles!B222+Données_mensuelles!B223</f>
        <v>5979</v>
      </c>
      <c r="C91" s="51">
        <f>Données_mensuelles!C221+Données_mensuelles!C222+Données_mensuelles!C223</f>
        <v>0</v>
      </c>
      <c r="D91" s="51">
        <f>Données_mensuelles!D221+Données_mensuelles!D222+Données_mensuelles!D223</f>
        <v>12378</v>
      </c>
      <c r="E91" s="51">
        <f>Données_mensuelles!E221+Données_mensuelles!E222+Données_mensuelles!E223</f>
        <v>663</v>
      </c>
    </row>
    <row r="92" spans="1:5" x14ac:dyDescent="0.25">
      <c r="A92" s="36">
        <v>44256</v>
      </c>
      <c r="B92" s="51">
        <v>7511</v>
      </c>
      <c r="C92" s="51">
        <v>76</v>
      </c>
      <c r="D92" s="51">
        <v>10484</v>
      </c>
      <c r="E92" s="51">
        <v>694</v>
      </c>
    </row>
    <row r="93" spans="1:5" x14ac:dyDescent="0.25">
      <c r="A93" s="36">
        <v>44349</v>
      </c>
      <c r="B93" s="51">
        <f>Données_mensuelles!B227+Données_mensuelles!B228+Données_mensuelles!B229</f>
        <v>5580</v>
      </c>
      <c r="C93" s="51">
        <f>Données_mensuelles!C227+Données_mensuelles!C228+Données_mensuelles!C229</f>
        <v>38</v>
      </c>
      <c r="D93" s="51">
        <f>Données_mensuelles!D227+Données_mensuelles!D228+Données_mensuelles!D229</f>
        <v>12578</v>
      </c>
      <c r="E93" s="51">
        <f>Données_mensuelles!E227+Données_mensuelles!E228+Données_mensuelles!E229</f>
        <v>493</v>
      </c>
    </row>
    <row r="94" spans="1:5" x14ac:dyDescent="0.25">
      <c r="A94" s="37">
        <v>44440</v>
      </c>
      <c r="B94" s="51">
        <v>6833</v>
      </c>
      <c r="C94" s="51">
        <v>76</v>
      </c>
      <c r="D94" s="51">
        <v>15567</v>
      </c>
      <c r="E94" s="51">
        <v>685</v>
      </c>
    </row>
    <row r="95" spans="1:5" x14ac:dyDescent="0.25">
      <c r="A95" s="37">
        <v>44532</v>
      </c>
      <c r="B95" s="51">
        <f>Données_mensuelles!B233+Données_mensuelles!B234+Données_mensuelles!B235</f>
        <v>6684</v>
      </c>
      <c r="C95" s="51">
        <f>Données_mensuelles!C233+Données_mensuelles!C234+Données_mensuelles!C235</f>
        <v>76</v>
      </c>
      <c r="D95" s="51">
        <f>Données_mensuelles!D233+Données_mensuelles!D234+Données_mensuelles!D235</f>
        <v>14872</v>
      </c>
      <c r="E95" s="51">
        <f>Données_mensuelles!E233+Données_mensuelles!E234+Données_mensuelles!E235</f>
        <v>962</v>
      </c>
    </row>
    <row r="96" spans="1:5" x14ac:dyDescent="0.25">
      <c r="A96" s="37">
        <v>44621</v>
      </c>
      <c r="B96" s="51">
        <v>7093</v>
      </c>
      <c r="C96" s="51">
        <v>153</v>
      </c>
      <c r="D96" s="51">
        <v>13236</v>
      </c>
      <c r="E96" s="51">
        <v>778</v>
      </c>
    </row>
    <row r="97" spans="1:5" x14ac:dyDescent="0.25">
      <c r="A97" s="37">
        <v>44713</v>
      </c>
      <c r="B97" s="51">
        <f>Données_mensuelles!B239+Données_mensuelles!B240+Données_mensuelles!B241</f>
        <v>8671</v>
      </c>
      <c r="C97" s="51">
        <f>Données_mensuelles!C239+Données_mensuelles!C240+Données_mensuelles!C241</f>
        <v>39</v>
      </c>
      <c r="D97" s="51">
        <f>Données_mensuelles!D239+Données_mensuelles!D240+Données_mensuelles!D241</f>
        <v>13251</v>
      </c>
      <c r="E97" s="51">
        <f>Données_mensuelles!E239+Données_mensuelles!E240+Données_mensuelles!E241</f>
        <v>2080</v>
      </c>
    </row>
    <row r="98" spans="1:5" x14ac:dyDescent="0.25">
      <c r="A98" s="37">
        <v>44805</v>
      </c>
      <c r="B98" s="51">
        <f>Données_mensuelles!B242+Données_mensuelles!B243+Données_mensuelles!B244</f>
        <v>4229</v>
      </c>
      <c r="C98" s="51">
        <f>Données_mensuelles!C242+Données_mensuelles!C243+Données_mensuelles!C244</f>
        <v>79</v>
      </c>
      <c r="D98" s="51">
        <f>Données_mensuelles!D242+Données_mensuelles!D243+Données_mensuelles!D244</f>
        <v>7230</v>
      </c>
      <c r="E98" s="51">
        <f>Données_mensuelles!E242+Données_mensuelles!E243+Données_mensuelles!E244</f>
        <v>820</v>
      </c>
    </row>
    <row r="99" spans="1:5" x14ac:dyDescent="0.25">
      <c r="A99" s="37">
        <v>44896</v>
      </c>
      <c r="B99" s="51">
        <v>9218</v>
      </c>
      <c r="C99" s="51">
        <v>0</v>
      </c>
      <c r="D99" s="51">
        <v>12241</v>
      </c>
      <c r="E99" s="51">
        <v>911</v>
      </c>
    </row>
    <row r="100" spans="1:5" x14ac:dyDescent="0.25">
      <c r="A100" s="37">
        <v>44986</v>
      </c>
      <c r="B100" s="51">
        <f>+Données_mensuelles!B248+Données_mensuelles!B249+Données_mensuelles!B250</f>
        <v>12192</v>
      </c>
      <c r="C100" s="51">
        <f>+Données_mensuelles!C248+Données_mensuelles!C249+Données_mensuelles!C250</f>
        <v>114</v>
      </c>
      <c r="D100" s="51">
        <f>+Données_mensuelles!D248+Données_mensuelles!D249+Données_mensuelles!D250</f>
        <v>5146</v>
      </c>
      <c r="E100" s="51">
        <f>+Données_mensuelles!E248+Données_mensuelles!E249+Données_mensuelles!E250</f>
        <v>1296</v>
      </c>
    </row>
    <row r="101" spans="1:5" x14ac:dyDescent="0.25">
      <c r="A101" s="37">
        <v>45078</v>
      </c>
      <c r="B101" s="51">
        <f>+Données_mensuelles!B251+Données_mensuelles!B252+Données_mensuelles!B253</f>
        <v>580</v>
      </c>
      <c r="C101" s="51">
        <f>+Données_mensuelles!C251+Données_mensuelles!C252+Données_mensuelles!C253</f>
        <v>0</v>
      </c>
      <c r="D101" s="51">
        <f>+Données_mensuelles!D251+Données_mensuelles!D252+Données_mensuelles!D253</f>
        <v>7195</v>
      </c>
      <c r="E101" s="51">
        <f>+Données_mensuelles!E251+Données_mensuelles!E252+Données_mensuelles!E253</f>
        <v>1072</v>
      </c>
    </row>
    <row r="102" spans="1:5" x14ac:dyDescent="0.25">
      <c r="A102" s="37">
        <v>45170</v>
      </c>
      <c r="B102" s="51">
        <f>+Données_mensuelles!B254+Données_mensuelles!B255+Données_mensuelles!B256</f>
        <v>948</v>
      </c>
      <c r="C102" s="51">
        <f>+Données_mensuelles!C254+Données_mensuelles!C255+Données_mensuelles!C256</f>
        <v>0</v>
      </c>
      <c r="D102" s="51">
        <f>+Données_mensuelles!D254+Données_mensuelles!D255+Données_mensuelles!D256</f>
        <v>9869</v>
      </c>
      <c r="E102" s="51">
        <f>+Données_mensuelles!E254+Données_mensuelles!E255+Données_mensuelles!E256</f>
        <v>775</v>
      </c>
    </row>
    <row r="103" spans="1:5" x14ac:dyDescent="0.25">
      <c r="A103" s="37">
        <v>45261</v>
      </c>
      <c r="B103" s="51">
        <f>+Données_mensuelles!B257+Données_mensuelles!B258+Données_mensuelles!B259</f>
        <v>1663</v>
      </c>
      <c r="C103" s="51">
        <f>+Données_mensuelles!C257+Données_mensuelles!C258+Données_mensuelles!C259</f>
        <v>0</v>
      </c>
      <c r="D103" s="51">
        <f>+Données_mensuelles!D257+Données_mensuelles!D258+Données_mensuelles!D259</f>
        <v>1877</v>
      </c>
      <c r="E103" s="51">
        <f>+Données_mensuelles!E257+Données_mensuelles!E258+Données_mensuelles!E259</f>
        <v>719</v>
      </c>
    </row>
    <row r="104" spans="1:5" x14ac:dyDescent="0.25">
      <c r="A104" s="37">
        <v>45352</v>
      </c>
      <c r="B104" s="51">
        <f>+Données_mensuelles!B260+Données_mensuelles!B261+Données_mensuelles!B262</f>
        <v>2823</v>
      </c>
      <c r="C104" s="51">
        <f>+Données_mensuelles!C260+Données_mensuelles!C261+Données_mensuelles!C262</f>
        <v>0</v>
      </c>
      <c r="D104" s="51">
        <f>+Données_mensuelles!D260+Données_mensuelles!D261+Données_mensuelles!D262</f>
        <v>4105</v>
      </c>
      <c r="E104" s="51">
        <f>+Données_mensuelles!E260+Données_mensuelles!E261+Données_mensuelles!E262</f>
        <v>1482</v>
      </c>
    </row>
    <row r="105" spans="1:5" x14ac:dyDescent="0.25">
      <c r="A105" s="37">
        <v>45444</v>
      </c>
      <c r="B105" s="51">
        <f>+SUM(Données_mensuelles!B263:B265)</f>
        <v>1537</v>
      </c>
      <c r="C105" s="51">
        <f>+SUM(Données_mensuelles!C263:C265)</f>
        <v>0</v>
      </c>
      <c r="D105" s="51">
        <f>+SUM(Données_mensuelles!D263:D265)</f>
        <v>2590</v>
      </c>
      <c r="E105" s="51">
        <f>+SUM(Données_mensuelles!E263:E265)</f>
        <v>489</v>
      </c>
    </row>
    <row r="106" spans="1:5" x14ac:dyDescent="0.25">
      <c r="A106" s="37">
        <v>45536</v>
      </c>
      <c r="B106" s="51">
        <v>3881</v>
      </c>
      <c r="C106" s="51">
        <v>0</v>
      </c>
      <c r="D106" s="51">
        <v>1619</v>
      </c>
      <c r="E106" s="51">
        <v>808</v>
      </c>
    </row>
    <row r="107" spans="1:5" x14ac:dyDescent="0.25">
      <c r="A107" s="37">
        <v>45628</v>
      </c>
      <c r="B107" s="51">
        <f>Données_mensuelles!B271+Données_mensuelles!B270+Données_mensuelles!B269</f>
        <v>3442</v>
      </c>
      <c r="C107" s="51">
        <f>Données_mensuelles!C271+Données_mensuelles!C270+Données_mensuelles!C269</f>
        <v>0</v>
      </c>
      <c r="D107" s="51">
        <f>Données_mensuelles!D271+Données_mensuelles!D270+Données_mensuelles!D269</f>
        <v>3024</v>
      </c>
      <c r="E107" s="51">
        <f>Données_mensuelles!E271+Données_mensuelles!E270+Données_mensuelles!E269</f>
        <v>662</v>
      </c>
    </row>
    <row r="108" spans="1:5" x14ac:dyDescent="0.25">
      <c r="A108" s="39">
        <v>45747</v>
      </c>
      <c r="B108" s="51">
        <f>Données_mensuelles!B272+Données_mensuelles!B273+Données_mensuelles!B274</f>
        <v>11753</v>
      </c>
      <c r="C108" s="54">
        <f>Données_mensuelles!C272+Données_mensuelles!C273+Données_mensuelles!C274</f>
        <v>0</v>
      </c>
      <c r="D108" s="51">
        <f>Données_mensuelles!D272+Données_mensuelles!D273+Données_mensuelles!D274</f>
        <v>20878</v>
      </c>
      <c r="E108" s="53">
        <f>Données_mensuelles!E272+Données_mensuelles!E273+Données_mensuelles!E274</f>
        <v>1780</v>
      </c>
    </row>
    <row r="109" spans="1:5" x14ac:dyDescent="0.25">
      <c r="A109" s="39">
        <v>45809</v>
      </c>
      <c r="B109" s="51">
        <v>13541</v>
      </c>
      <c r="C109" s="54">
        <v>0</v>
      </c>
      <c r="D109" s="51">
        <v>20141</v>
      </c>
      <c r="E109" s="53">
        <v>1336</v>
      </c>
    </row>
    <row r="110" spans="1:5" x14ac:dyDescent="0.25">
      <c r="A110" s="39">
        <v>45901</v>
      </c>
      <c r="B110" s="51">
        <v>8421.4576230000002</v>
      </c>
      <c r="C110" s="54">
        <v>0</v>
      </c>
      <c r="D110" s="51">
        <v>17883.732775000004</v>
      </c>
      <c r="E110" s="53">
        <v>1668.931601</v>
      </c>
    </row>
    <row r="111" spans="1:5" x14ac:dyDescent="0.25">
      <c r="A111" s="37">
        <v>45993</v>
      </c>
      <c r="B111" s="51">
        <v>26749.429400000001</v>
      </c>
      <c r="C111" s="54">
        <v>0</v>
      </c>
      <c r="D111" s="51">
        <v>31735.279628999997</v>
      </c>
      <c r="E111" s="53">
        <v>2985.1436330000001</v>
      </c>
    </row>
    <row r="112" spans="1:5" x14ac:dyDescent="0.25">
      <c r="A112" s="37">
        <v>45717</v>
      </c>
      <c r="B112" s="51">
        <v>15442.742737</v>
      </c>
      <c r="C112" s="54">
        <v>0</v>
      </c>
      <c r="D112" s="51">
        <v>17773.379098000001</v>
      </c>
      <c r="E112" s="53">
        <v>1341.0979850000001</v>
      </c>
    </row>
    <row r="113" spans="1:6" x14ac:dyDescent="0.25">
      <c r="A113" s="39"/>
      <c r="B113" s="51"/>
      <c r="C113" s="54"/>
      <c r="D113" s="51"/>
      <c r="E113" s="53"/>
    </row>
    <row r="114" spans="1:6" x14ac:dyDescent="0.25">
      <c r="A114" s="20"/>
      <c r="B114" s="13"/>
      <c r="C114" s="13"/>
      <c r="D114" s="13"/>
      <c r="E114" s="14"/>
    </row>
    <row r="115" spans="1:6" x14ac:dyDescent="0.25">
      <c r="A115" s="22" t="s">
        <v>63</v>
      </c>
      <c r="B115" s="23"/>
      <c r="C115" s="23"/>
      <c r="D115" s="23"/>
      <c r="E115" s="24"/>
    </row>
    <row r="116" spans="1:6" x14ac:dyDescent="0.25">
      <c r="A116" s="25"/>
      <c r="B116" s="26"/>
      <c r="C116" s="26"/>
      <c r="D116" s="26"/>
      <c r="E116" s="27"/>
    </row>
    <row r="118" spans="1:6" x14ac:dyDescent="0.25">
      <c r="A118" s="37"/>
      <c r="B118" s="56"/>
      <c r="C118" s="56"/>
      <c r="D118" s="56"/>
      <c r="E118" s="57"/>
    </row>
    <row r="119" spans="1:6" x14ac:dyDescent="0.25">
      <c r="B119" s="66"/>
      <c r="C119" s="66"/>
      <c r="D119" s="66"/>
      <c r="E119" s="66"/>
    </row>
    <row r="127" spans="1:6" x14ac:dyDescent="0.25">
      <c r="F127" s="64"/>
    </row>
    <row r="128" spans="1:6" x14ac:dyDescent="0.25">
      <c r="F128" s="64"/>
    </row>
    <row r="129" spans="6:6" x14ac:dyDescent="0.25">
      <c r="F129" s="64"/>
    </row>
    <row r="130" spans="6:6" x14ac:dyDescent="0.25">
      <c r="F130" s="64"/>
    </row>
  </sheetData>
  <mergeCells count="4">
    <mergeCell ref="E6:E7"/>
    <mergeCell ref="B6:B7"/>
    <mergeCell ref="C6:C7"/>
    <mergeCell ref="D6:D7"/>
  </mergeCells>
  <hyperlinks>
    <hyperlink ref="A1" location="Table_de_matière!A1" display="Retour au table de matièr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F44"/>
  <sheetViews>
    <sheetView workbookViewId="0">
      <pane xSplit="1" ySplit="7" topLeftCell="B23" activePane="bottomRight" state="frozen"/>
      <selection pane="topRight" activeCell="B1" sqref="B1"/>
      <selection pane="bottomLeft" activeCell="A8" sqref="A8"/>
      <selection pane="bottomRight" activeCell="G26" sqref="G26"/>
    </sheetView>
  </sheetViews>
  <sheetFormatPr defaultColWidth="12.6640625" defaultRowHeight="15.75" x14ac:dyDescent="0.25"/>
  <cols>
    <col min="1" max="5" width="14.109375" style="68" customWidth="1"/>
    <col min="6" max="16384" width="12.6640625" style="28"/>
  </cols>
  <sheetData>
    <row r="1" spans="1:5" x14ac:dyDescent="0.25">
      <c r="A1" s="40" t="s">
        <v>48</v>
      </c>
      <c r="B1" s="13"/>
      <c r="C1" s="13"/>
      <c r="D1" s="13"/>
      <c r="E1" s="13"/>
    </row>
    <row r="2" spans="1:5" x14ac:dyDescent="0.25">
      <c r="A2" s="16"/>
      <c r="B2" s="16"/>
      <c r="C2" s="16"/>
      <c r="D2" s="16"/>
      <c r="E2" s="16"/>
    </row>
    <row r="3" spans="1:5" x14ac:dyDescent="0.25">
      <c r="A3" s="41"/>
      <c r="B3" s="42"/>
      <c r="C3" s="42"/>
      <c r="D3" s="42"/>
      <c r="E3" s="43" t="s">
        <v>14</v>
      </c>
    </row>
    <row r="4" spans="1:5" ht="18" x14ac:dyDescent="0.25">
      <c r="A4" s="59" t="s">
        <v>62</v>
      </c>
      <c r="B4" s="60"/>
      <c r="C4" s="60"/>
      <c r="D4" s="61"/>
      <c r="E4" s="62"/>
    </row>
    <row r="5" spans="1:5" x14ac:dyDescent="0.25">
      <c r="A5" s="44"/>
      <c r="B5" s="45"/>
      <c r="C5" s="45"/>
      <c r="D5" s="45"/>
      <c r="E5" s="46"/>
    </row>
    <row r="6" spans="1:5" x14ac:dyDescent="0.25">
      <c r="A6" s="18" t="s">
        <v>50</v>
      </c>
      <c r="B6" s="81" t="s">
        <v>26</v>
      </c>
      <c r="C6" s="81" t="s">
        <v>0</v>
      </c>
      <c r="D6" s="81" t="s">
        <v>1</v>
      </c>
      <c r="E6" s="81" t="s">
        <v>2</v>
      </c>
    </row>
    <row r="7" spans="1:5" x14ac:dyDescent="0.25">
      <c r="A7" s="35" t="s">
        <v>49</v>
      </c>
      <c r="B7" s="82"/>
      <c r="C7" s="82"/>
      <c r="D7" s="82"/>
      <c r="E7" s="82"/>
    </row>
    <row r="8" spans="1:5" x14ac:dyDescent="0.25">
      <c r="A8" s="17" t="s">
        <v>3</v>
      </c>
      <c r="B8" s="17">
        <v>27113</v>
      </c>
      <c r="C8" s="17">
        <v>5556</v>
      </c>
      <c r="D8" s="17">
        <v>32753</v>
      </c>
      <c r="E8" s="17">
        <v>4149</v>
      </c>
    </row>
    <row r="9" spans="1:5" x14ac:dyDescent="0.25">
      <c r="A9" s="17" t="s">
        <v>4</v>
      </c>
      <c r="B9" s="17">
        <v>14752</v>
      </c>
      <c r="C9" s="17">
        <v>1574</v>
      </c>
      <c r="D9" s="17">
        <v>26506</v>
      </c>
      <c r="E9" s="17">
        <v>2953</v>
      </c>
    </row>
    <row r="10" spans="1:5" x14ac:dyDescent="0.25">
      <c r="A10" s="17" t="s">
        <v>6</v>
      </c>
      <c r="B10" s="17">
        <v>18705</v>
      </c>
      <c r="C10" s="17">
        <v>960</v>
      </c>
      <c r="D10" s="17">
        <v>24746</v>
      </c>
      <c r="E10" s="17">
        <v>4240</v>
      </c>
    </row>
    <row r="11" spans="1:5" x14ac:dyDescent="0.25">
      <c r="A11" s="17" t="s">
        <v>7</v>
      </c>
      <c r="B11" s="17">
        <v>22886</v>
      </c>
      <c r="C11" s="17">
        <v>2209</v>
      </c>
      <c r="D11" s="17">
        <v>23378</v>
      </c>
      <c r="E11" s="17">
        <v>1449</v>
      </c>
    </row>
    <row r="12" spans="1:5" x14ac:dyDescent="0.25">
      <c r="A12" s="17" t="s">
        <v>27</v>
      </c>
      <c r="B12" s="17">
        <v>26370</v>
      </c>
      <c r="C12" s="17">
        <v>1264</v>
      </c>
      <c r="D12" s="17">
        <v>25435</v>
      </c>
      <c r="E12" s="17">
        <v>2226</v>
      </c>
    </row>
    <row r="13" spans="1:5" x14ac:dyDescent="0.25">
      <c r="A13" s="17" t="s">
        <v>28</v>
      </c>
      <c r="B13" s="17">
        <v>33793</v>
      </c>
      <c r="C13" s="17">
        <v>2617</v>
      </c>
      <c r="D13" s="17">
        <v>34758</v>
      </c>
      <c r="E13" s="17">
        <v>1711</v>
      </c>
    </row>
    <row r="14" spans="1:5" x14ac:dyDescent="0.25">
      <c r="A14" s="17" t="s">
        <v>29</v>
      </c>
      <c r="B14" s="17">
        <v>25653</v>
      </c>
      <c r="C14" s="17">
        <v>1812</v>
      </c>
      <c r="D14" s="17">
        <v>31569</v>
      </c>
      <c r="E14" s="17">
        <v>2981</v>
      </c>
    </row>
    <row r="15" spans="1:5" x14ac:dyDescent="0.25">
      <c r="A15" s="17" t="s">
        <v>30</v>
      </c>
      <c r="B15" s="17">
        <v>30130</v>
      </c>
      <c r="C15" s="17">
        <v>2084</v>
      </c>
      <c r="D15" s="17">
        <v>35484</v>
      </c>
      <c r="E15" s="17">
        <v>4043</v>
      </c>
    </row>
    <row r="16" spans="1:5" x14ac:dyDescent="0.25">
      <c r="A16" s="17" t="s">
        <v>10</v>
      </c>
      <c r="B16" s="17">
        <v>27107</v>
      </c>
      <c r="C16" s="17">
        <v>1869</v>
      </c>
      <c r="D16" s="17">
        <v>22753</v>
      </c>
      <c r="E16" s="17">
        <v>5495</v>
      </c>
    </row>
    <row r="17" spans="1:5" x14ac:dyDescent="0.25">
      <c r="A17" s="17" t="s">
        <v>11</v>
      </c>
      <c r="B17" s="17">
        <v>22626</v>
      </c>
      <c r="C17" s="17">
        <v>747</v>
      </c>
      <c r="D17" s="17">
        <v>23649</v>
      </c>
      <c r="E17" s="17">
        <v>8684</v>
      </c>
    </row>
    <row r="18" spans="1:5" x14ac:dyDescent="0.25">
      <c r="A18" s="17" t="s">
        <v>12</v>
      </c>
      <c r="B18" s="17">
        <v>24041</v>
      </c>
      <c r="C18" s="17">
        <v>1006</v>
      </c>
      <c r="D18" s="17">
        <v>28716</v>
      </c>
      <c r="E18" s="17">
        <v>8230</v>
      </c>
    </row>
    <row r="19" spans="1:5" x14ac:dyDescent="0.25">
      <c r="A19" s="17" t="s">
        <v>13</v>
      </c>
      <c r="B19" s="17">
        <v>33339</v>
      </c>
      <c r="C19" s="17">
        <v>1217</v>
      </c>
      <c r="D19" s="17">
        <v>35052</v>
      </c>
      <c r="E19" s="17">
        <v>7743</v>
      </c>
    </row>
    <row r="20" spans="1:5" x14ac:dyDescent="0.25">
      <c r="A20" s="17" t="s">
        <v>15</v>
      </c>
      <c r="B20" s="17">
        <v>27034</v>
      </c>
      <c r="C20" s="17">
        <v>1163</v>
      </c>
      <c r="D20" s="17">
        <v>33430</v>
      </c>
      <c r="E20" s="17">
        <v>6897</v>
      </c>
    </row>
    <row r="21" spans="1:5" x14ac:dyDescent="0.25">
      <c r="A21" s="17" t="s">
        <v>16</v>
      </c>
      <c r="B21" s="17">
        <v>26543</v>
      </c>
      <c r="C21" s="17">
        <v>1628</v>
      </c>
      <c r="D21" s="17">
        <v>33529</v>
      </c>
      <c r="E21" s="17">
        <v>6734</v>
      </c>
    </row>
    <row r="22" spans="1:5" x14ac:dyDescent="0.25">
      <c r="A22" s="17" t="s">
        <v>17</v>
      </c>
      <c r="B22" s="17">
        <v>31262</v>
      </c>
      <c r="C22" s="17">
        <v>1767</v>
      </c>
      <c r="D22" s="17">
        <v>31473</v>
      </c>
      <c r="E22" s="17">
        <v>7388</v>
      </c>
    </row>
    <row r="23" spans="1:5" x14ac:dyDescent="0.25">
      <c r="A23" s="17" t="s">
        <v>18</v>
      </c>
      <c r="B23" s="17">
        <v>32792</v>
      </c>
      <c r="C23" s="17">
        <v>3371</v>
      </c>
      <c r="D23" s="17">
        <v>31032</v>
      </c>
      <c r="E23" s="17">
        <v>5511</v>
      </c>
    </row>
    <row r="24" spans="1:5" x14ac:dyDescent="0.25">
      <c r="A24" s="17" t="s">
        <v>19</v>
      </c>
      <c r="B24" s="17">
        <v>36028</v>
      </c>
      <c r="C24" s="17">
        <v>3260</v>
      </c>
      <c r="D24" s="17">
        <v>36124</v>
      </c>
      <c r="E24" s="17">
        <v>6095</v>
      </c>
    </row>
    <row r="25" spans="1:5" x14ac:dyDescent="0.25">
      <c r="A25" s="17" t="s">
        <v>20</v>
      </c>
      <c r="B25" s="17">
        <v>41678</v>
      </c>
      <c r="C25" s="17">
        <v>3079</v>
      </c>
      <c r="D25" s="17">
        <v>34721</v>
      </c>
      <c r="E25" s="17">
        <v>4646</v>
      </c>
    </row>
    <row r="26" spans="1:5" x14ac:dyDescent="0.25">
      <c r="A26" s="17" t="s">
        <v>21</v>
      </c>
      <c r="B26" s="17">
        <v>40687</v>
      </c>
      <c r="C26" s="17">
        <v>3352</v>
      </c>
      <c r="D26" s="17">
        <v>33020</v>
      </c>
      <c r="E26" s="17">
        <v>5164</v>
      </c>
    </row>
    <row r="27" spans="1:5" x14ac:dyDescent="0.25">
      <c r="A27" s="17" t="s">
        <v>22</v>
      </c>
      <c r="B27" s="17">
        <v>35910</v>
      </c>
      <c r="C27" s="17">
        <v>1288</v>
      </c>
      <c r="D27" s="17">
        <v>31010</v>
      </c>
      <c r="E27" s="17">
        <v>5255</v>
      </c>
    </row>
    <row r="28" spans="1:5" x14ac:dyDescent="0.25">
      <c r="A28" s="17" t="s">
        <v>23</v>
      </c>
      <c r="B28" s="17">
        <v>32656</v>
      </c>
      <c r="C28" s="17">
        <v>587</v>
      </c>
      <c r="D28" s="17">
        <v>21711</v>
      </c>
      <c r="E28" s="17">
        <v>3200</v>
      </c>
    </row>
    <row r="29" spans="1:5" x14ac:dyDescent="0.25">
      <c r="A29" s="17" t="s">
        <v>24</v>
      </c>
      <c r="B29" s="17">
        <v>22261</v>
      </c>
      <c r="C29" s="17">
        <v>308</v>
      </c>
      <c r="D29" s="17">
        <v>20597</v>
      </c>
      <c r="E29" s="17">
        <v>1640</v>
      </c>
    </row>
    <row r="30" spans="1:5" x14ac:dyDescent="0.25">
      <c r="A30" s="17" t="s">
        <v>25</v>
      </c>
      <c r="B30" s="17">
        <v>36998</v>
      </c>
      <c r="C30" s="17">
        <v>316</v>
      </c>
      <c r="D30" s="17">
        <v>47995</v>
      </c>
      <c r="E30" s="17">
        <v>4518</v>
      </c>
    </row>
    <row r="31" spans="1:5" x14ac:dyDescent="0.25">
      <c r="A31" s="17" t="s">
        <v>55</v>
      </c>
      <c r="B31" s="17">
        <v>52932</v>
      </c>
      <c r="C31" s="17">
        <v>194</v>
      </c>
      <c r="D31" s="17">
        <v>67823</v>
      </c>
      <c r="E31" s="17">
        <v>4449</v>
      </c>
    </row>
    <row r="32" spans="1:5" x14ac:dyDescent="0.25">
      <c r="A32" s="17" t="s">
        <v>56</v>
      </c>
      <c r="B32" s="17">
        <v>55004</v>
      </c>
      <c r="C32" s="17">
        <v>301</v>
      </c>
      <c r="D32" s="17">
        <v>73985</v>
      </c>
      <c r="E32" s="17">
        <v>4407</v>
      </c>
    </row>
    <row r="33" spans="1:6" x14ac:dyDescent="0.25">
      <c r="A33" s="17" t="s">
        <v>57</v>
      </c>
      <c r="B33" s="17">
        <f>Données_trimestrielles!B88+Données_trimestrielles!B89+Données_trimestrielles!B90+Données_trimestrielles!B91</f>
        <v>28885</v>
      </c>
      <c r="C33" s="17">
        <f>Données_trimestrielles!C88+Données_trimestrielles!C89+Données_trimestrielles!C90+Données_trimestrielles!C91</f>
        <v>77</v>
      </c>
      <c r="D33" s="17">
        <f>Données_trimestrielles!D88+Données_trimestrielles!D89+Données_trimestrielles!D90+Données_trimestrielles!D91</f>
        <v>49555</v>
      </c>
      <c r="E33" s="17">
        <f>Données_trimestrielles!E88+Données_trimestrielles!E89+Données_trimestrielles!E90+Données_trimestrielles!E91</f>
        <v>2370</v>
      </c>
    </row>
    <row r="34" spans="1:6" x14ac:dyDescent="0.25">
      <c r="A34" s="17" t="s">
        <v>58</v>
      </c>
      <c r="B34" s="17">
        <f>Données_trimestrielles!B92+Données_trimestrielles!B93+Données_trimestrielles!B94+Données_trimestrielles!B95</f>
        <v>26608</v>
      </c>
      <c r="C34" s="17">
        <f>Données_trimestrielles!C92+Données_trimestrielles!C93+Données_trimestrielles!C94+Données_trimestrielles!C95</f>
        <v>266</v>
      </c>
      <c r="D34" s="17">
        <f>Données_trimestrielles!D92+Données_trimestrielles!D93+Données_trimestrielles!D94+Données_trimestrielles!D95</f>
        <v>53501</v>
      </c>
      <c r="E34" s="17">
        <f>Données_trimestrielles!E92+Données_trimestrielles!E93+Données_trimestrielles!E94+Données_trimestrielles!E95</f>
        <v>2834</v>
      </c>
    </row>
    <row r="35" spans="1:6" x14ac:dyDescent="0.25">
      <c r="A35" s="67">
        <v>2022</v>
      </c>
      <c r="B35" s="17">
        <f>+Données_trimestrielles!B96+Données_trimestrielles!B97+Données_trimestrielles!B98+Données_trimestrielles!B99</f>
        <v>29211</v>
      </c>
      <c r="C35" s="17">
        <f>+Données_trimestrielles!C96+Données_trimestrielles!C97+Données_trimestrielles!C98+Données_trimestrielles!C99</f>
        <v>271</v>
      </c>
      <c r="D35" s="17">
        <f>+Données_trimestrielles!D96+Données_trimestrielles!D97+Données_trimestrielles!D98+Données_trimestrielles!D99</f>
        <v>45958</v>
      </c>
      <c r="E35" s="17">
        <f>+Données_trimestrielles!E96+Données_trimestrielles!E97+Données_trimestrielles!E98+Données_trimestrielles!E99</f>
        <v>4589</v>
      </c>
    </row>
    <row r="36" spans="1:6" x14ac:dyDescent="0.25">
      <c r="A36" s="67">
        <v>2023</v>
      </c>
      <c r="B36" s="17">
        <f>+Données_trimestrielles!B100+Données_trimestrielles!B101+Données_trimestrielles!B102+Données_trimestrielles!B103</f>
        <v>15383</v>
      </c>
      <c r="C36" s="17">
        <f>+Données_trimestrielles!C100+Données_trimestrielles!C101+Données_trimestrielles!C102+Données_trimestrielles!C103</f>
        <v>114</v>
      </c>
      <c r="D36" s="17">
        <f>+Données_trimestrielles!D100+Données_trimestrielles!D101+Données_trimestrielles!D102+Données_trimestrielles!D103</f>
        <v>24087</v>
      </c>
      <c r="E36" s="17">
        <f>+Données_trimestrielles!E100+Données_trimestrielles!E101+Données_trimestrielles!E102+Données_trimestrielles!E103</f>
        <v>3862</v>
      </c>
    </row>
    <row r="37" spans="1:6" x14ac:dyDescent="0.25">
      <c r="A37" s="67">
        <v>2024</v>
      </c>
      <c r="B37" s="17">
        <f>Données_trimestrielles!B104+Données_trimestrielles!B105+Données_trimestrielles!B106+Données_trimestrielles!B107</f>
        <v>11683</v>
      </c>
      <c r="C37" s="17">
        <f>Données_trimestrielles!C104+Données_trimestrielles!C105+Données_trimestrielles!C106+Données_trimestrielles!C107</f>
        <v>0</v>
      </c>
      <c r="D37" s="17">
        <f>Données_trimestrielles!D104+Données_trimestrielles!D105+Données_trimestrielles!D106+Données_trimestrielles!D107</f>
        <v>11338</v>
      </c>
      <c r="E37" s="17">
        <f>Données_trimestrielles!E104+Données_trimestrielles!E105+Données_trimestrielles!E106+Données_trimestrielles!E107</f>
        <v>3441</v>
      </c>
    </row>
    <row r="38" spans="1:6" x14ac:dyDescent="0.25">
      <c r="A38" s="17">
        <v>2025</v>
      </c>
      <c r="B38" s="17">
        <v>60459.887023000003</v>
      </c>
      <c r="C38" s="17">
        <v>0</v>
      </c>
      <c r="D38" s="17">
        <v>90638.012404000008</v>
      </c>
      <c r="E38" s="17">
        <v>7770.0752339999999</v>
      </c>
    </row>
    <row r="39" spans="1:6" x14ac:dyDescent="0.25">
      <c r="A39" s="74"/>
      <c r="B39" s="17"/>
      <c r="C39" s="17"/>
      <c r="D39" s="17"/>
      <c r="E39" s="17"/>
    </row>
    <row r="40" spans="1:6" x14ac:dyDescent="0.25">
      <c r="A40" s="20"/>
      <c r="B40" s="13"/>
      <c r="C40" s="13"/>
      <c r="D40" s="13"/>
      <c r="E40" s="14"/>
    </row>
    <row r="41" spans="1:6" x14ac:dyDescent="0.25">
      <c r="A41" s="22" t="s">
        <v>63</v>
      </c>
      <c r="B41" s="23"/>
      <c r="C41" s="23"/>
      <c r="D41" s="23"/>
      <c r="E41" s="24"/>
      <c r="F41" s="64"/>
    </row>
    <row r="42" spans="1:6" x14ac:dyDescent="0.25">
      <c r="A42" s="25"/>
      <c r="B42" s="26"/>
      <c r="C42" s="26"/>
      <c r="D42" s="26"/>
      <c r="E42" s="27"/>
    </row>
    <row r="44" spans="1:6" x14ac:dyDescent="0.25">
      <c r="B44" s="69"/>
      <c r="C44" s="69"/>
      <c r="D44" s="69"/>
      <c r="E44" s="70"/>
    </row>
  </sheetData>
  <mergeCells count="4">
    <mergeCell ref="E6:E7"/>
    <mergeCell ref="B6:B7"/>
    <mergeCell ref="C6:C7"/>
    <mergeCell ref="D6:D7"/>
  </mergeCells>
  <hyperlinks>
    <hyperlink ref="A1" location="Table_de_matière!A1" display="Retour au table de matière"/>
  </hyperlink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Table_de_matière</vt:lpstr>
      <vt:lpstr>Table-de-matière</vt:lpstr>
      <vt:lpstr>Données_mensuelles</vt:lpstr>
      <vt:lpstr>Données_trimestrielles</vt:lpstr>
      <vt:lpstr>Données_annuelles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BRB</dc:creator>
  <cp:lastModifiedBy>NDUWIMANA Bernard</cp:lastModifiedBy>
  <cp:lastPrinted>2017-09-25T14:36:27Z</cp:lastPrinted>
  <dcterms:created xsi:type="dcterms:W3CDTF">2000-08-21T12:17:43Z</dcterms:created>
  <dcterms:modified xsi:type="dcterms:W3CDTF">2026-06-25T07:42:42Z</dcterms:modified>
</cp:coreProperties>
</file>