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65" windowWidth="7200" windowHeight="5265" activeTab="0"/>
  </bookViews>
  <sheets>
    <sheet name="A" sheetId="1" r:id="rId1"/>
    <sheet name="Feuil1" sheetId="2" r:id="rId2"/>
  </sheets>
  <definedNames>
    <definedName name="_xlnm.Print_Area" localSheetId="0">'A'!$A$1:$N$199</definedName>
  </definedNames>
  <calcPr fullCalcOnLoad="1"/>
</workbook>
</file>

<file path=xl/sharedStrings.xml><?xml version="1.0" encoding="utf-8"?>
<sst xmlns="http://schemas.openxmlformats.org/spreadsheetml/2006/main" count="458" uniqueCount="57">
  <si>
    <t xml:space="preserve"> </t>
  </si>
  <si>
    <t xml:space="preserve">       I.1</t>
  </si>
  <si>
    <t>Mois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</si>
  <si>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</si>
  <si>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</si>
  <si>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</si>
  <si>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</si>
  <si>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</si>
  <si>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</si>
  <si>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</si>
  <si>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</si>
  <si>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Janvier</t>
  </si>
  <si>
    <t>Février</t>
  </si>
  <si>
    <t>Mars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</si>
  <si>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</si>
  <si>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</si>
  <si>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</si>
  <si>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</si>
  <si>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</si>
  <si>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</si>
  <si>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</si>
  <si>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</si>
  <si>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</si>
  <si>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</si>
  <si>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</si>
  <si>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</si>
  <si>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</si>
  <si>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</si>
  <si>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</si>
  <si>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</si>
  <si>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</si>
  <si>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</si>
  <si>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</si>
  <si>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</si>
  <si>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>Campagne 2005/2006</t>
  </si>
  <si>
    <t>Campagne 2006/2007</t>
  </si>
  <si>
    <t xml:space="preserve"> Septembre</t>
  </si>
  <si>
    <t>Campagne 2007/2008</t>
  </si>
  <si>
    <t>Campagne 2008/2009</t>
  </si>
  <si>
    <t>Campagne 2009/2010</t>
  </si>
  <si>
    <t>Campagne 2010/2011</t>
  </si>
  <si>
    <t>Campagne 2011/2012</t>
  </si>
  <si>
    <t>Source :ARFIC.</t>
  </si>
  <si>
    <t>PRODUCTION DE CAFE ARABICA PAR CAMPAGNE</t>
  </si>
  <si>
    <t>Campagne 2012/2013</t>
  </si>
  <si>
    <t>Campagne 2013/2014</t>
  </si>
  <si>
    <t>Campagne 2014/2015</t>
  </si>
  <si>
    <t>Campagne 2015/2016</t>
  </si>
  <si>
    <t>Campagne 2016/2017</t>
  </si>
  <si>
    <t>I.1</t>
  </si>
  <si>
    <t xml:space="preserve">                                               (en Tonnes)</t>
  </si>
  <si>
    <t xml:space="preserve">                          (en Tonnes)</t>
  </si>
  <si>
    <t>Campagne 2017/2018</t>
  </si>
  <si>
    <t xml:space="preserve">             -</t>
  </si>
  <si>
    <t>21583 (p)</t>
  </si>
  <si>
    <t xml:space="preserve">       15864 (p)</t>
  </si>
  <si>
    <t xml:space="preserve">  15864 (p)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</si>
</sst>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General_)"/>
    <numFmt numFmtId="177" formatCode="#,##0_);\(#,##0\)"/>
    <numFmt numFmtId="178" formatCode="0.0_)"/>
    <numFmt numFmtId="179" formatCode="_-* #,##0.0\ _F_-;\-* #,##0.0\ _F_-;_-* &quot;-&quot;??\ _F_-;_-@_-"/>
    <numFmt numFmtId="180" formatCode="_-* #,##0\ _F_-;\-* #,##0\ _F_-;_-* &quot;-&quot;??\ _F_-;_-@_-"/>
    <numFmt numFmtId="181" formatCode="#,##0.0_);\(#,##0.0\)"/>
    <numFmt numFmtId="182" formatCode="#,##0.00_);\(#,##0.00\)"/>
    <numFmt numFmtId="183" formatCode="#,##0.000_);\(#,##0.000\)"/>
    <numFmt numFmtId="184" formatCode="#,##0;[Red]#,##0"/>
    <numFmt numFmtId="185" formatCode="_-* #,##0.000\ _F_-;\-* #,##0.000\ _F_-;_-* &quot;-&quot;??\ _F_-;_-@_-"/>
    <numFmt numFmtId="186" formatCode="#,##0_ ;\-#,##0\ "/>
    <numFmt numFmtId="187" formatCode="#,##0.0000_);\(#,##0.0000\)"/>
    <numFmt numFmtId="188" formatCode="0_)"/>
    <numFmt numFmtId="189" formatCode="0.000_)"/>
    <numFmt numFmtId="190" formatCode="0.0000_)"/>
    <numFmt numFmtId="191" formatCode="_-* #,##0.0000\ _F_-;\-* #,##0.0000\ _F_-;_-* &quot;-&quot;??\ _F_-;_-@_-"/>
    <numFmt numFmtId="192" formatCode="0.00000_)"/>
    <numFmt numFmtId="193" formatCode="#,##0.00000_);\(#,##0.00000\)"/>
    <numFmt numFmtId="194" formatCode="#,##0.000000_);\(#,##0.000000\)"/>
    <numFmt numFmtId="195" formatCode="_-* #,##0.00000\ _F_-;\-* #,##0.00000\ _F_-;_-* &quot;-&quot;??\ _F_-;_-@_-"/>
    <numFmt numFmtId="196" formatCode="_-* #,##0.000000\ _F_-;\-* #,##0.000000\ _F_-;_-* &quot;-&quot;??\ _F_-;_-@_-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  <numFmt numFmtId="200" formatCode="_-* #,##0.0000000\ _F_-;\-* #,##0.0000000\ _F_-;_-* &quot;-&quot;??\ _F_-;_-@_-"/>
    <numFmt numFmtId="201" formatCode="_-* #\ ##0\ _F_-;\-* #\ ##0\ _F_-;_-* &quot;-&quot;??\ _F_-;_-@_-"/>
    <numFmt numFmtId="202" formatCode="#,##0.000"/>
    <numFmt numFmtId="203" formatCode="#,##0.0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03">
    <xf numFmtId="177" fontId="0" fillId="0" borderId="0" xfId="0" applyAlignment="1">
      <alignment/>
    </xf>
    <xf numFmtId="176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Alignment="1">
      <alignment horizontal="fill"/>
    </xf>
    <xf numFmtId="177" fontId="0" fillId="0" borderId="0" xfId="0" applyAlignment="1">
      <alignment horizontal="center"/>
    </xf>
    <xf numFmtId="177" fontId="0" fillId="0" borderId="0" xfId="0" applyAlignment="1">
      <alignment horizontal="right"/>
    </xf>
    <xf numFmtId="175" fontId="0" fillId="0" borderId="0" xfId="47" applyNumberFormat="1" applyFont="1" applyAlignment="1">
      <alignment/>
    </xf>
    <xf numFmtId="175" fontId="0" fillId="0" borderId="0" xfId="47" applyFont="1" applyAlignment="1" applyProtection="1">
      <alignment/>
      <protection/>
    </xf>
    <xf numFmtId="177" fontId="0" fillId="0" borderId="10" xfId="0" applyBorder="1" applyAlignment="1">
      <alignment horizontal="fill"/>
    </xf>
    <xf numFmtId="177" fontId="0" fillId="0" borderId="11" xfId="0" applyBorder="1" applyAlignment="1">
      <alignment/>
    </xf>
    <xf numFmtId="177" fontId="0" fillId="0" borderId="0" xfId="0" applyBorder="1" applyAlignment="1">
      <alignment/>
    </xf>
    <xf numFmtId="177" fontId="0" fillId="0" borderId="12" xfId="0" applyBorder="1" applyAlignment="1">
      <alignment/>
    </xf>
    <xf numFmtId="177" fontId="0" fillId="0" borderId="0" xfId="0" applyBorder="1" applyAlignment="1">
      <alignment horizontal="left"/>
    </xf>
    <xf numFmtId="177" fontId="0" fillId="0" borderId="13" xfId="0" applyBorder="1" applyAlignment="1">
      <alignment horizontal="fill"/>
    </xf>
    <xf numFmtId="177" fontId="0" fillId="0" borderId="14" xfId="0" applyBorder="1" applyAlignment="1">
      <alignment horizontal="fill"/>
    </xf>
    <xf numFmtId="177" fontId="0" fillId="0" borderId="15" xfId="0" applyBorder="1" applyAlignment="1">
      <alignment horizontal="fill"/>
    </xf>
    <xf numFmtId="177" fontId="0" fillId="0" borderId="10" xfId="0" applyBorder="1" applyAlignment="1">
      <alignment/>
    </xf>
    <xf numFmtId="177" fontId="0" fillId="0" borderId="16" xfId="0" applyBorder="1" applyAlignment="1">
      <alignment/>
    </xf>
    <xf numFmtId="177" fontId="0" fillId="0" borderId="0" xfId="0" applyBorder="1" applyAlignment="1">
      <alignment horizontal="center"/>
    </xf>
    <xf numFmtId="177" fontId="0" fillId="0" borderId="11" xfId="0" applyBorder="1" applyAlignment="1">
      <alignment horizontal="left"/>
    </xf>
    <xf numFmtId="177" fontId="0" fillId="0" borderId="0" xfId="0" applyBorder="1" applyAlignment="1">
      <alignment horizontal="right"/>
    </xf>
    <xf numFmtId="177" fontId="0" fillId="0" borderId="17" xfId="0" applyBorder="1" applyAlignment="1">
      <alignment horizontal="left"/>
    </xf>
    <xf numFmtId="177" fontId="0" fillId="0" borderId="10" xfId="0" applyBorder="1" applyAlignment="1">
      <alignment horizontal="left"/>
    </xf>
    <xf numFmtId="177" fontId="0" fillId="0" borderId="18" xfId="0" applyBorder="1" applyAlignment="1">
      <alignment/>
    </xf>
    <xf numFmtId="177" fontId="0" fillId="0" borderId="19" xfId="0" applyBorder="1" applyAlignment="1">
      <alignment horizontal="fill"/>
    </xf>
    <xf numFmtId="177" fontId="0" fillId="0" borderId="20" xfId="0" applyBorder="1" applyAlignment="1">
      <alignment/>
    </xf>
    <xf numFmtId="177" fontId="0" fillId="0" borderId="20" xfId="0" applyBorder="1" applyAlignment="1">
      <alignment horizontal="left"/>
    </xf>
    <xf numFmtId="176" fontId="0" fillId="0" borderId="20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right"/>
    </xf>
    <xf numFmtId="177" fontId="0" fillId="0" borderId="14" xfId="0" applyBorder="1" applyAlignment="1">
      <alignment/>
    </xf>
    <xf numFmtId="177" fontId="0" fillId="0" borderId="15" xfId="0" applyBorder="1" applyAlignment="1">
      <alignment/>
    </xf>
    <xf numFmtId="177" fontId="0" fillId="0" borderId="19" xfId="0" applyBorder="1" applyAlignment="1">
      <alignment/>
    </xf>
    <xf numFmtId="177" fontId="0" fillId="0" borderId="18" xfId="0" applyBorder="1" applyAlignment="1">
      <alignment horizontal="left"/>
    </xf>
    <xf numFmtId="177" fontId="0" fillId="0" borderId="19" xfId="0" applyBorder="1" applyAlignment="1">
      <alignment horizontal="left"/>
    </xf>
    <xf numFmtId="177" fontId="0" fillId="0" borderId="20" xfId="0" applyFont="1" applyBorder="1" applyAlignment="1" applyProtection="1">
      <alignment horizontal="right"/>
      <protection locked="0"/>
    </xf>
    <xf numFmtId="177" fontId="0" fillId="0" borderId="0" xfId="0" applyFill="1" applyBorder="1" applyAlignment="1">
      <alignment/>
    </xf>
    <xf numFmtId="182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177" fontId="0" fillId="0" borderId="10" xfId="0" applyBorder="1" applyAlignment="1">
      <alignment horizontal="right"/>
    </xf>
    <xf numFmtId="177" fontId="0" fillId="0" borderId="10" xfId="0" applyFill="1" applyBorder="1" applyAlignment="1">
      <alignment/>
    </xf>
    <xf numFmtId="17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7" fontId="0" fillId="0" borderId="0" xfId="0" applyBorder="1" applyAlignment="1">
      <alignment horizontal="fill"/>
    </xf>
    <xf numFmtId="177" fontId="0" fillId="0" borderId="12" xfId="0" applyBorder="1" applyAlignment="1">
      <alignment horizontal="fill"/>
    </xf>
    <xf numFmtId="177" fontId="0" fillId="0" borderId="20" xfId="0" applyBorder="1" applyAlignment="1">
      <alignment horizontal="fill"/>
    </xf>
    <xf numFmtId="17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84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 horizontal="fill"/>
    </xf>
    <xf numFmtId="18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6" fontId="0" fillId="0" borderId="0" xfId="0" applyNumberFormat="1" applyBorder="1" applyAlignment="1">
      <alignment horizontal="right"/>
    </xf>
    <xf numFmtId="186" fontId="0" fillId="0" borderId="0" xfId="47" applyNumberFormat="1" applyFont="1" applyBorder="1" applyAlignment="1">
      <alignment horizontal="right"/>
    </xf>
    <xf numFmtId="184" fontId="0" fillId="0" borderId="0" xfId="0" applyNumberFormat="1" applyFill="1" applyBorder="1" applyAlignment="1">
      <alignment horizontal="right"/>
    </xf>
    <xf numFmtId="176" fontId="0" fillId="0" borderId="19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left"/>
    </xf>
    <xf numFmtId="177" fontId="0" fillId="0" borderId="14" xfId="0" applyBorder="1" applyAlignment="1">
      <alignment/>
    </xf>
    <xf numFmtId="184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184" fontId="0" fillId="0" borderId="14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77" fontId="5" fillId="0" borderId="12" xfId="0" applyFont="1" applyBorder="1" applyAlignment="1">
      <alignment horizontal="left"/>
    </xf>
    <xf numFmtId="175" fontId="0" fillId="0" borderId="0" xfId="47" applyFont="1" applyAlignment="1">
      <alignment/>
    </xf>
    <xf numFmtId="180" fontId="0" fillId="0" borderId="16" xfId="47" applyNumberFormat="1" applyFont="1" applyBorder="1" applyAlignment="1">
      <alignment/>
    </xf>
    <xf numFmtId="180" fontId="0" fillId="0" borderId="12" xfId="47" applyNumberFormat="1" applyFont="1" applyBorder="1" applyAlignment="1">
      <alignment/>
    </xf>
    <xf numFmtId="180" fontId="0" fillId="0" borderId="12" xfId="47" applyNumberFormat="1" applyFont="1" applyBorder="1" applyAlignment="1">
      <alignment horizontal="center"/>
    </xf>
    <xf numFmtId="180" fontId="0" fillId="0" borderId="15" xfId="47" applyNumberFormat="1" applyFont="1" applyBorder="1" applyAlignment="1">
      <alignment/>
    </xf>
    <xf numFmtId="180" fontId="0" fillId="0" borderId="12" xfId="47" applyNumberFormat="1" applyFont="1" applyBorder="1" applyAlignment="1">
      <alignment horizontal="right"/>
    </xf>
    <xf numFmtId="3" fontId="0" fillId="0" borderId="0" xfId="0" applyNumberFormat="1" applyBorder="1" applyAlignment="1">
      <alignment horizontal="fill"/>
    </xf>
    <xf numFmtId="184" fontId="0" fillId="0" borderId="0" xfId="47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7" fontId="0" fillId="0" borderId="0" xfId="0" applyNumberFormat="1" applyAlignment="1">
      <alignment/>
    </xf>
    <xf numFmtId="184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83" fontId="0" fillId="0" borderId="0" xfId="0" applyNumberFormat="1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3" fontId="0" fillId="0" borderId="16" xfId="47" applyNumberFormat="1" applyFont="1" applyBorder="1" applyAlignment="1">
      <alignment horizontal="right"/>
    </xf>
    <xf numFmtId="3" fontId="0" fillId="0" borderId="12" xfId="47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47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4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4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79" fontId="0" fillId="0" borderId="0" xfId="47" applyNumberFormat="1" applyFont="1" applyAlignment="1">
      <alignment/>
    </xf>
    <xf numFmtId="177" fontId="0" fillId="0" borderId="0" xfId="0" applyFont="1" applyBorder="1" applyAlignment="1" applyProtection="1">
      <alignment horizontal="right"/>
      <protection locked="0"/>
    </xf>
    <xf numFmtId="177" fontId="0" fillId="0" borderId="11" xfId="0" applyFont="1" applyBorder="1" applyAlignment="1" applyProtection="1">
      <alignment horizontal="right"/>
      <protection locked="0"/>
    </xf>
    <xf numFmtId="3" fontId="0" fillId="0" borderId="14" xfId="47" applyNumberFormat="1" applyFont="1" applyBorder="1" applyAlignment="1">
      <alignment horizontal="right"/>
    </xf>
    <xf numFmtId="184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/>
    </xf>
    <xf numFmtId="177" fontId="0" fillId="0" borderId="11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81" fontId="0" fillId="0" borderId="0" xfId="0" applyNumberFormat="1" applyBorder="1" applyAlignment="1">
      <alignment/>
    </xf>
    <xf numFmtId="185" fontId="0" fillId="0" borderId="0" xfId="47" applyNumberFormat="1" applyFont="1" applyAlignment="1">
      <alignment/>
    </xf>
    <xf numFmtId="191" fontId="0" fillId="0" borderId="0" xfId="47" applyNumberFormat="1" applyFont="1" applyAlignment="1">
      <alignment/>
    </xf>
    <xf numFmtId="3" fontId="0" fillId="0" borderId="12" xfId="0" applyNumberFormat="1" applyBorder="1" applyAlignment="1" applyProtection="1">
      <alignment horizontal="center"/>
      <protection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/>
      <protection/>
    </xf>
    <xf numFmtId="177" fontId="0" fillId="0" borderId="12" xfId="0" applyBorder="1" applyAlignment="1">
      <alignment horizontal="right"/>
    </xf>
    <xf numFmtId="3" fontId="0" fillId="0" borderId="12" xfId="0" applyNumberFormat="1" applyBorder="1" applyAlignment="1" applyProtection="1">
      <alignment horizontal="right"/>
      <protection/>
    </xf>
    <xf numFmtId="188" fontId="0" fillId="0" borderId="14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0" xfId="0" applyNumberFormat="1" applyAlignment="1" applyProtection="1">
      <alignment/>
      <protection/>
    </xf>
    <xf numFmtId="180" fontId="0" fillId="0" borderId="0" xfId="47" applyNumberFormat="1" applyFont="1" applyAlignment="1">
      <alignment/>
    </xf>
    <xf numFmtId="177" fontId="0" fillId="0" borderId="16" xfId="0" applyBorder="1" applyAlignment="1">
      <alignment horizontal="fill"/>
    </xf>
    <xf numFmtId="177" fontId="0" fillId="0" borderId="10" xfId="0" applyNumberFormat="1" applyBorder="1" applyAlignment="1" applyProtection="1">
      <alignment/>
      <protection/>
    </xf>
    <xf numFmtId="177" fontId="0" fillId="0" borderId="13" xfId="0" applyBorder="1" applyAlignment="1">
      <alignment/>
    </xf>
    <xf numFmtId="177" fontId="0" fillId="0" borderId="17" xfId="0" applyBorder="1" applyAlignment="1">
      <alignment/>
    </xf>
    <xf numFmtId="176" fontId="0" fillId="0" borderId="11" xfId="0" applyNumberFormat="1" applyBorder="1" applyAlignment="1" applyProtection="1">
      <alignment horizontal="left"/>
      <protection/>
    </xf>
    <xf numFmtId="177" fontId="0" fillId="0" borderId="13" xfId="0" applyBorder="1" applyAlignment="1">
      <alignment horizontal="left"/>
    </xf>
    <xf numFmtId="180" fontId="0" fillId="0" borderId="11" xfId="47" applyNumberFormat="1" applyFont="1" applyBorder="1" applyAlignment="1" applyProtection="1">
      <alignment horizontal="left"/>
      <protection/>
    </xf>
    <xf numFmtId="177" fontId="0" fillId="0" borderId="13" xfId="0" applyBorder="1" applyAlignment="1">
      <alignment horizontal="right"/>
    </xf>
    <xf numFmtId="177" fontId="0" fillId="0" borderId="11" xfId="0" applyBorder="1" applyAlignment="1">
      <alignment horizontal="right"/>
    </xf>
    <xf numFmtId="177" fontId="0" fillId="0" borderId="11" xfId="0" applyBorder="1" applyAlignment="1">
      <alignment/>
    </xf>
    <xf numFmtId="177" fontId="0" fillId="0" borderId="13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12" xfId="0" applyNumberFormat="1" applyBorder="1" applyAlignment="1" applyProtection="1">
      <alignment/>
      <protection/>
    </xf>
    <xf numFmtId="188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77" fontId="0" fillId="0" borderId="18" xfId="0" applyFont="1" applyBorder="1" applyAlignment="1" applyProtection="1">
      <alignment horizontal="right"/>
      <protection locked="0"/>
    </xf>
    <xf numFmtId="177" fontId="0" fillId="0" borderId="17" xfId="0" applyBorder="1" applyAlignment="1">
      <alignment/>
    </xf>
    <xf numFmtId="177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88" fontId="0" fillId="0" borderId="10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 horizontal="center"/>
      <protection/>
    </xf>
    <xf numFmtId="177" fontId="5" fillId="0" borderId="0" xfId="0" applyFont="1" applyBorder="1" applyAlignment="1">
      <alignment vertical="center"/>
    </xf>
    <xf numFmtId="177" fontId="0" fillId="0" borderId="12" xfId="0" applyBorder="1" applyAlignment="1">
      <alignment vertical="center"/>
    </xf>
    <xf numFmtId="177" fontId="5" fillId="0" borderId="12" xfId="0" applyFont="1" applyBorder="1" applyAlignment="1">
      <alignment vertical="center"/>
    </xf>
    <xf numFmtId="177" fontId="0" fillId="0" borderId="0" xfId="0" applyFill="1" applyBorder="1" applyAlignment="1">
      <alignment/>
    </xf>
    <xf numFmtId="177" fontId="0" fillId="0" borderId="10" xfId="0" applyFill="1" applyBorder="1" applyAlignment="1">
      <alignment/>
    </xf>
    <xf numFmtId="177" fontId="0" fillId="0" borderId="12" xfId="0" applyFill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2" xfId="0" applyBorder="1" applyAlignment="1">
      <alignment horizontal="center"/>
    </xf>
    <xf numFmtId="177" fontId="0" fillId="0" borderId="14" xfId="0" applyFill="1" applyBorder="1" applyAlignment="1">
      <alignment/>
    </xf>
    <xf numFmtId="177" fontId="0" fillId="0" borderId="16" xfId="0" applyFill="1" applyBorder="1" applyAlignment="1">
      <alignment/>
    </xf>
    <xf numFmtId="177" fontId="9" fillId="0" borderId="0" xfId="0" applyFont="1" applyAlignment="1">
      <alignment/>
    </xf>
    <xf numFmtId="191" fontId="0" fillId="0" borderId="0" xfId="47" applyNumberFormat="1" applyFont="1" applyBorder="1" applyAlignment="1">
      <alignment/>
    </xf>
    <xf numFmtId="185" fontId="0" fillId="0" borderId="0" xfId="47" applyNumberFormat="1" applyFont="1" applyBorder="1" applyAlignment="1" applyProtection="1">
      <alignment/>
      <protection/>
    </xf>
    <xf numFmtId="180" fontId="0" fillId="0" borderId="0" xfId="47" applyNumberFormat="1" applyFont="1" applyBorder="1" applyAlignment="1" applyProtection="1">
      <alignment horizontal="right"/>
      <protection/>
    </xf>
    <xf numFmtId="177" fontId="0" fillId="0" borderId="0" xfId="0" applyBorder="1" applyAlignment="1">
      <alignment wrapText="1"/>
    </xf>
    <xf numFmtId="177" fontId="0" fillId="0" borderId="15" xfId="0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10" fillId="0" borderId="0" xfId="0" applyFont="1" applyAlignment="1">
      <alignment/>
    </xf>
    <xf numFmtId="185" fontId="0" fillId="0" borderId="0" xfId="47" applyNumberFormat="1" applyFont="1" applyBorder="1" applyAlignment="1">
      <alignment/>
    </xf>
    <xf numFmtId="177" fontId="0" fillId="0" borderId="14" xfId="0" applyNumberFormat="1" applyBorder="1" applyAlignment="1">
      <alignment/>
    </xf>
    <xf numFmtId="177" fontId="5" fillId="0" borderId="0" xfId="0" applyFont="1" applyBorder="1" applyAlignment="1">
      <alignment horizontal="left" vertical="center"/>
    </xf>
    <xf numFmtId="177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177" fontId="0" fillId="0" borderId="16" xfId="0" applyBorder="1" applyAlignment="1">
      <alignment horizontal="right"/>
    </xf>
    <xf numFmtId="177" fontId="0" fillId="0" borderId="15" xfId="0" applyBorder="1" applyAlignment="1">
      <alignment horizontal="right"/>
    </xf>
    <xf numFmtId="184" fontId="0" fillId="0" borderId="12" xfId="0" applyNumberFormat="1" applyBorder="1" applyAlignment="1">
      <alignment/>
    </xf>
    <xf numFmtId="184" fontId="0" fillId="0" borderId="15" xfId="0" applyNumberFormat="1" applyBorder="1" applyAlignment="1">
      <alignment horizontal="right"/>
    </xf>
    <xf numFmtId="3" fontId="0" fillId="0" borderId="12" xfId="47" applyNumberFormat="1" applyFont="1" applyBorder="1" applyAlignment="1">
      <alignment/>
    </xf>
    <xf numFmtId="3" fontId="0" fillId="0" borderId="12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177" fontId="0" fillId="0" borderId="12" xfId="0" applyNumberFormat="1" applyFill="1" applyBorder="1" applyAlignment="1">
      <alignment/>
    </xf>
    <xf numFmtId="177" fontId="0" fillId="0" borderId="12" xfId="0" applyBorder="1" applyAlignment="1">
      <alignment/>
    </xf>
    <xf numFmtId="177" fontId="0" fillId="0" borderId="15" xfId="0" applyBorder="1" applyAlignment="1">
      <alignment/>
    </xf>
    <xf numFmtId="177" fontId="0" fillId="0" borderId="11" xfId="0" applyBorder="1" applyAlignment="1">
      <alignment horizontal="center"/>
    </xf>
    <xf numFmtId="177" fontId="0" fillId="0" borderId="0" xfId="0" applyBorder="1" applyAlignment="1">
      <alignment vertical="center"/>
    </xf>
    <xf numFmtId="177" fontId="5" fillId="0" borderId="12" xfId="0" applyFont="1" applyBorder="1" applyAlignment="1">
      <alignment horizontal="left" vertical="center"/>
    </xf>
    <xf numFmtId="177" fontId="5" fillId="0" borderId="16" xfId="0" applyFont="1" applyBorder="1" applyAlignment="1">
      <alignment/>
    </xf>
    <xf numFmtId="177" fontId="0" fillId="0" borderId="17" xfId="0" applyFont="1" applyBorder="1" applyAlignment="1">
      <alignment horizontal="left"/>
    </xf>
    <xf numFmtId="177" fontId="0" fillId="0" borderId="10" xfId="0" applyFont="1" applyBorder="1" applyAlignment="1">
      <alignment horizontal="left"/>
    </xf>
    <xf numFmtId="177" fontId="0" fillId="0" borderId="10" xfId="0" applyFont="1" applyBorder="1" applyAlignment="1">
      <alignment/>
    </xf>
    <xf numFmtId="177" fontId="0" fillId="0" borderId="16" xfId="0" applyFont="1" applyBorder="1" applyAlignment="1">
      <alignment/>
    </xf>
    <xf numFmtId="177" fontId="0" fillId="0" borderId="14" xfId="0" applyFont="1" applyBorder="1" applyAlignment="1">
      <alignment horizontal="left"/>
    </xf>
    <xf numFmtId="177" fontId="0" fillId="0" borderId="14" xfId="0" applyFont="1" applyBorder="1" applyAlignment="1">
      <alignment/>
    </xf>
    <xf numFmtId="177" fontId="0" fillId="0" borderId="15" xfId="0" applyFont="1" applyBorder="1" applyAlignment="1">
      <alignment/>
    </xf>
    <xf numFmtId="176" fontId="0" fillId="0" borderId="0" xfId="0" applyNumberFormat="1" applyBorder="1" applyAlignment="1" applyProtection="1">
      <alignment/>
      <protection/>
    </xf>
    <xf numFmtId="187" fontId="0" fillId="0" borderId="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 horizontal="fill"/>
      <protection/>
    </xf>
    <xf numFmtId="176" fontId="0" fillId="0" borderId="0" xfId="0" applyNumberFormat="1" applyBorder="1" applyAlignment="1" applyProtection="1">
      <alignment horizontal="fill"/>
      <protection/>
    </xf>
    <xf numFmtId="177" fontId="5" fillId="0" borderId="13" xfId="0" applyFont="1" applyBorder="1" applyAlignment="1">
      <alignment horizontal="left"/>
    </xf>
    <xf numFmtId="177" fontId="0" fillId="0" borderId="0" xfId="0" applyBorder="1" applyAlignment="1">
      <alignment horizontal="center" vertical="center"/>
    </xf>
    <xf numFmtId="176" fontId="0" fillId="33" borderId="0" xfId="0" applyNumberFormat="1" applyFill="1" applyAlignment="1" applyProtection="1">
      <alignment/>
      <protection/>
    </xf>
    <xf numFmtId="175" fontId="0" fillId="0" borderId="0" xfId="47" applyFont="1" applyBorder="1" applyAlignment="1">
      <alignment/>
    </xf>
    <xf numFmtId="177" fontId="0" fillId="0" borderId="12" xfId="0" applyBorder="1" applyAlignment="1">
      <alignment horizontal="center" vertical="center"/>
    </xf>
    <xf numFmtId="177" fontId="0" fillId="0" borderId="13" xfId="0" applyBorder="1" applyAlignment="1">
      <alignment horizontal="center"/>
    </xf>
    <xf numFmtId="179" fontId="0" fillId="0" borderId="0" xfId="47" applyNumberFormat="1" applyFont="1" applyBorder="1" applyAlignment="1" applyProtection="1">
      <alignment/>
      <protection/>
    </xf>
    <xf numFmtId="177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right"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0150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M222"/>
  <sheetViews>
    <sheetView showGridLines="0" tabSelected="1" zoomScalePageLayoutView="0" workbookViewId="0" topLeftCell="A183">
      <selection activeCell="E172" sqref="E172"/>
    </sheetView>
  </sheetViews>
  <sheetFormatPr defaultColWidth="8.77734375" defaultRowHeight="15.75"/>
  <cols>
    <col min="1" max="1" width="18.77734375" style="0" customWidth="1"/>
    <col min="2" max="2" width="9.77734375" style="0" hidden="1" customWidth="1"/>
    <col min="3" max="4" width="9.77734375" style="0" customWidth="1"/>
    <col min="5" max="5" width="11.99609375" style="0" customWidth="1"/>
    <col min="6" max="7" width="9.6640625" style="0" customWidth="1"/>
    <col min="8" max="10" width="9.77734375" style="0" customWidth="1"/>
    <col min="11" max="11" width="10.88671875" style="0" customWidth="1"/>
    <col min="12" max="14" width="9.77734375" style="0" customWidth="1"/>
    <col min="15" max="15" width="9.77734375" style="0" hidden="1" customWidth="1"/>
    <col min="16" max="16" width="12.21484375" style="0" hidden="1" customWidth="1"/>
    <col min="17" max="17" width="8.77734375" style="0" customWidth="1"/>
    <col min="18" max="18" width="9.4453125" style="0" bestFit="1" customWidth="1"/>
    <col min="19" max="19" width="12.3359375" style="0" customWidth="1"/>
    <col min="20" max="20" width="13.99609375" style="0" bestFit="1" customWidth="1"/>
    <col min="21" max="21" width="8.77734375" style="0" customWidth="1"/>
    <col min="22" max="22" width="10.4453125" style="0" bestFit="1" customWidth="1"/>
  </cols>
  <sheetData>
    <row r="1" spans="1:16" ht="15.75">
      <c r="A1" s="3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80" t="s">
        <v>49</v>
      </c>
      <c r="O1" s="115"/>
      <c r="P1" s="17"/>
    </row>
    <row r="2" spans="1:16" ht="15.75">
      <c r="A2" s="34"/>
      <c r="B2" s="10"/>
      <c r="C2" s="9"/>
      <c r="D2" s="178"/>
      <c r="E2" s="178"/>
      <c r="F2" s="178"/>
      <c r="G2" s="10"/>
      <c r="H2" s="36"/>
      <c r="I2" s="10"/>
      <c r="J2" s="100"/>
      <c r="K2" s="10"/>
      <c r="L2" s="10"/>
      <c r="M2" s="10"/>
      <c r="N2" s="11"/>
      <c r="O2" s="11"/>
      <c r="P2" s="11"/>
    </row>
    <row r="3" spans="1:16" ht="15.75">
      <c r="A3" s="34"/>
      <c r="B3" s="10"/>
      <c r="C3" s="9"/>
      <c r="D3" s="178"/>
      <c r="E3" s="178"/>
      <c r="F3" s="178"/>
      <c r="G3" s="10"/>
      <c r="H3" s="10"/>
      <c r="I3" s="10"/>
      <c r="J3" s="10"/>
      <c r="K3" s="10"/>
      <c r="L3" s="10"/>
      <c r="M3" s="10"/>
      <c r="N3" s="11"/>
      <c r="O3" s="11"/>
      <c r="P3" s="67" t="s">
        <v>1</v>
      </c>
    </row>
    <row r="4" spans="1:16" ht="15.75">
      <c r="A4" s="34"/>
      <c r="C4" s="9"/>
      <c r="D4" s="178"/>
      <c r="E4" s="178"/>
      <c r="F4" s="178"/>
      <c r="G4" s="160" t="s">
        <v>43</v>
      </c>
      <c r="H4" s="160"/>
      <c r="I4" s="160"/>
      <c r="J4" s="160"/>
      <c r="K4" s="160"/>
      <c r="L4" s="160"/>
      <c r="M4" s="160"/>
      <c r="N4" s="179"/>
      <c r="O4" s="179"/>
      <c r="P4" s="141"/>
    </row>
    <row r="5" spans="1:16" ht="15.75">
      <c r="A5" s="9"/>
      <c r="B5" s="10"/>
      <c r="C5" s="9"/>
      <c r="D5" s="178"/>
      <c r="E5" s="178" t="s">
        <v>50</v>
      </c>
      <c r="F5" s="178"/>
      <c r="G5" s="160" t="s">
        <v>51</v>
      </c>
      <c r="H5" s="160"/>
      <c r="I5" s="160"/>
      <c r="J5" s="160"/>
      <c r="K5" s="160"/>
      <c r="L5" s="140"/>
      <c r="M5" s="140"/>
      <c r="N5" s="142"/>
      <c r="O5" s="142"/>
      <c r="P5" s="142"/>
    </row>
    <row r="6" spans="1:16" ht="15.75">
      <c r="A6" s="13"/>
      <c r="B6" s="14"/>
      <c r="C6" s="13"/>
      <c r="D6" s="178"/>
      <c r="E6" s="178"/>
      <c r="F6" s="178"/>
      <c r="G6" s="14"/>
      <c r="H6" s="14"/>
      <c r="I6" s="14"/>
      <c r="J6" s="14"/>
      <c r="K6" s="14"/>
      <c r="L6" s="14"/>
      <c r="M6" s="14"/>
      <c r="N6" s="15"/>
      <c r="O6" s="15"/>
      <c r="P6" s="45"/>
    </row>
    <row r="7" spans="1:16" ht="15.75">
      <c r="A7" s="132" t="s">
        <v>2</v>
      </c>
      <c r="B7" s="118"/>
      <c r="C7" s="118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69"/>
    </row>
    <row r="8" spans="1:16" ht="15.75">
      <c r="A8" s="34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70"/>
    </row>
    <row r="9" spans="1:16" ht="15.75">
      <c r="A9" s="25" t="s">
        <v>25</v>
      </c>
      <c r="B9" s="94" t="s">
        <v>3</v>
      </c>
      <c r="C9" s="123" t="s">
        <v>4</v>
      </c>
      <c r="D9" s="93" t="s">
        <v>5</v>
      </c>
      <c r="E9" s="20" t="s">
        <v>6</v>
      </c>
      <c r="F9" s="18" t="s">
        <v>7</v>
      </c>
      <c r="G9" s="20" t="s">
        <v>36</v>
      </c>
      <c r="H9" s="20" t="s">
        <v>8</v>
      </c>
      <c r="I9" s="20" t="s">
        <v>9</v>
      </c>
      <c r="J9" s="20" t="s">
        <v>10</v>
      </c>
      <c r="K9" s="20" t="s">
        <v>11</v>
      </c>
      <c r="L9" s="20" t="s">
        <v>12</v>
      </c>
      <c r="M9" s="20" t="s">
        <v>13</v>
      </c>
      <c r="N9" s="108" t="s">
        <v>3</v>
      </c>
      <c r="O9" s="20" t="s">
        <v>4</v>
      </c>
      <c r="P9" s="73" t="s">
        <v>5</v>
      </c>
    </row>
    <row r="10" spans="1:18" ht="15.75">
      <c r="A10" s="31"/>
      <c r="B10" s="117" t="s">
        <v>0</v>
      </c>
      <c r="C10" s="11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9"/>
      <c r="P10" s="72"/>
      <c r="Q10" s="4"/>
      <c r="R10" s="4"/>
    </row>
    <row r="11" spans="1:16" ht="15.75" customHeight="1" hidden="1">
      <c r="A11" s="23"/>
      <c r="B11" s="118"/>
      <c r="C11" s="1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70"/>
    </row>
    <row r="12" spans="1:16" ht="15.75" customHeight="1" hidden="1">
      <c r="A12" s="25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70"/>
    </row>
    <row r="13" spans="1:16" ht="15.75" customHeight="1" hidden="1">
      <c r="A13" s="26" t="s">
        <v>14</v>
      </c>
      <c r="B13" s="19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0"/>
      <c r="P13" s="70"/>
    </row>
    <row r="14" spans="1:16" ht="15.75" customHeight="1" hidden="1">
      <c r="A14" s="25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70"/>
    </row>
    <row r="15" spans="1:16" ht="15.75" customHeight="1" hidden="1">
      <c r="A15" s="27" t="s">
        <v>15</v>
      </c>
      <c r="B15" s="119"/>
      <c r="C15" s="119"/>
      <c r="D15" s="20" t="s">
        <v>16</v>
      </c>
      <c r="E15" s="20" t="s">
        <v>16</v>
      </c>
      <c r="F15" s="10">
        <v>22546</v>
      </c>
      <c r="G15" s="10">
        <v>5064</v>
      </c>
      <c r="H15" s="10">
        <v>3054</v>
      </c>
      <c r="I15" s="10">
        <v>234</v>
      </c>
      <c r="J15" s="20" t="s">
        <v>16</v>
      </c>
      <c r="K15" s="10">
        <v>543</v>
      </c>
      <c r="L15" s="10">
        <v>153</v>
      </c>
      <c r="M15" s="10">
        <v>271</v>
      </c>
      <c r="N15" s="108" t="s">
        <v>16</v>
      </c>
      <c r="O15" s="10">
        <v>63</v>
      </c>
      <c r="P15" s="70"/>
    </row>
    <row r="16" spans="1:16" ht="15.75" customHeight="1" hidden="1">
      <c r="A16" s="27" t="s">
        <v>17</v>
      </c>
      <c r="B16" s="119"/>
      <c r="C16" s="119"/>
      <c r="D16" s="20" t="s">
        <v>16</v>
      </c>
      <c r="E16" s="20" t="s">
        <v>16</v>
      </c>
      <c r="F16" s="10">
        <v>22546</v>
      </c>
      <c r="G16" s="10">
        <f>F16+G15</f>
        <v>27610</v>
      </c>
      <c r="H16" s="10">
        <f>G16+H15</f>
        <v>30664</v>
      </c>
      <c r="I16" s="10">
        <f>H16+I15</f>
        <v>30898</v>
      </c>
      <c r="J16" s="10">
        <v>30898</v>
      </c>
      <c r="K16" s="10">
        <f>J16+K15</f>
        <v>31441</v>
      </c>
      <c r="L16" s="10">
        <f>K16+L15</f>
        <v>31594</v>
      </c>
      <c r="M16" s="10">
        <f>L16+M15</f>
        <v>31865</v>
      </c>
      <c r="N16" s="11">
        <f>M16+N15</f>
        <v>31865</v>
      </c>
      <c r="O16" s="10">
        <f>N16+O15</f>
        <v>31928</v>
      </c>
      <c r="P16" s="70"/>
    </row>
    <row r="17" spans="1:16" ht="15.75" customHeight="1" hidden="1">
      <c r="A17" s="25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70"/>
    </row>
    <row r="18" spans="1:16" ht="15.75" customHeight="1" hidden="1">
      <c r="A18" s="26" t="s">
        <v>18</v>
      </c>
      <c r="B18" s="19"/>
      <c r="C18" s="19"/>
      <c r="D18" s="20" t="s">
        <v>16</v>
      </c>
      <c r="E18" s="20" t="s">
        <v>16</v>
      </c>
      <c r="F18" s="10">
        <v>3952</v>
      </c>
      <c r="G18" s="10">
        <v>3989</v>
      </c>
      <c r="H18" s="10">
        <v>3666</v>
      </c>
      <c r="I18" s="10">
        <v>2225</v>
      </c>
      <c r="J18" s="10">
        <v>1761</v>
      </c>
      <c r="K18" s="10">
        <v>2751</v>
      </c>
      <c r="L18" s="10">
        <v>4395</v>
      </c>
      <c r="M18" s="10">
        <v>1425</v>
      </c>
      <c r="N18" s="11">
        <v>979</v>
      </c>
      <c r="O18" s="10">
        <v>4</v>
      </c>
      <c r="P18" s="70"/>
    </row>
    <row r="19" spans="1:16" ht="15.75" customHeight="1" hidden="1">
      <c r="A19" s="26" t="s">
        <v>17</v>
      </c>
      <c r="B19" s="19"/>
      <c r="C19" s="19"/>
      <c r="D19" s="20" t="s">
        <v>16</v>
      </c>
      <c r="E19" s="20" t="s">
        <v>16</v>
      </c>
      <c r="F19" s="10">
        <v>3952</v>
      </c>
      <c r="G19" s="10">
        <f>F19+G18</f>
        <v>7941</v>
      </c>
      <c r="H19" s="10">
        <f>G19+H18</f>
        <v>11607</v>
      </c>
      <c r="I19" s="10">
        <f>H19+I18</f>
        <v>13832</v>
      </c>
      <c r="J19" s="10">
        <v>15593</v>
      </c>
      <c r="K19" s="10">
        <f>J19+K18</f>
        <v>18344</v>
      </c>
      <c r="L19" s="10">
        <f>K19+L18</f>
        <v>22739</v>
      </c>
      <c r="M19" s="10">
        <f>L19+M18</f>
        <v>24164</v>
      </c>
      <c r="N19" s="11">
        <f>M19+N18</f>
        <v>25143</v>
      </c>
      <c r="O19" s="10">
        <f>N19+O18</f>
        <v>25147</v>
      </c>
      <c r="P19" s="70"/>
    </row>
    <row r="20" spans="1:16" ht="15.75" customHeight="1" hidden="1">
      <c r="A20" s="25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70"/>
    </row>
    <row r="21" spans="1:16" ht="15.75" customHeight="1" hidden="1">
      <c r="A21" s="26" t="s">
        <v>19</v>
      </c>
      <c r="B21" s="19"/>
      <c r="C21" s="19"/>
      <c r="D21" s="10" t="s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70"/>
    </row>
    <row r="22" spans="1:16" ht="15.75" customHeight="1" hidden="1">
      <c r="A22" s="25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70"/>
    </row>
    <row r="23" spans="1:17" ht="15.75" customHeight="1" hidden="1">
      <c r="A23" s="27" t="s">
        <v>15</v>
      </c>
      <c r="B23" s="19" t="s">
        <v>27</v>
      </c>
      <c r="C23" s="19" t="s">
        <v>27</v>
      </c>
      <c r="D23" s="12" t="s">
        <v>27</v>
      </c>
      <c r="E23" s="10">
        <v>25287</v>
      </c>
      <c r="F23" s="10">
        <v>1254</v>
      </c>
      <c r="G23" s="10">
        <v>5252</v>
      </c>
      <c r="H23" s="10">
        <v>37</v>
      </c>
      <c r="I23" s="10">
        <v>270</v>
      </c>
      <c r="J23" s="20" t="s">
        <v>16</v>
      </c>
      <c r="K23" s="10">
        <v>52</v>
      </c>
      <c r="L23" s="10">
        <v>478</v>
      </c>
      <c r="M23" s="10">
        <v>355</v>
      </c>
      <c r="N23" s="11">
        <v>315</v>
      </c>
      <c r="O23" s="10">
        <v>509</v>
      </c>
      <c r="P23" s="73" t="s">
        <v>16</v>
      </c>
      <c r="Q23" s="5"/>
    </row>
    <row r="24" spans="1:16" ht="15.75" customHeight="1" hidden="1">
      <c r="A24" s="27" t="s">
        <v>17</v>
      </c>
      <c r="B24" s="19" t="s">
        <v>27</v>
      </c>
      <c r="C24" s="19" t="s">
        <v>27</v>
      </c>
      <c r="D24" s="12" t="s">
        <v>27</v>
      </c>
      <c r="E24" s="10">
        <f aca="true" t="shared" si="0" ref="E24:P24">D24+E23</f>
        <v>25287</v>
      </c>
      <c r="F24" s="10">
        <f t="shared" si="0"/>
        <v>26541</v>
      </c>
      <c r="G24" s="10">
        <f t="shared" si="0"/>
        <v>31793</v>
      </c>
      <c r="H24" s="10">
        <f t="shared" si="0"/>
        <v>31830</v>
      </c>
      <c r="I24" s="10">
        <f t="shared" si="0"/>
        <v>32100</v>
      </c>
      <c r="J24" s="10">
        <f>I24+J23</f>
        <v>32100</v>
      </c>
      <c r="K24" s="10">
        <f t="shared" si="0"/>
        <v>32152</v>
      </c>
      <c r="L24" s="10">
        <f t="shared" si="0"/>
        <v>32630</v>
      </c>
      <c r="M24" s="10">
        <f t="shared" si="0"/>
        <v>32985</v>
      </c>
      <c r="N24" s="11">
        <f t="shared" si="0"/>
        <v>33300</v>
      </c>
      <c r="O24" s="10">
        <f t="shared" si="0"/>
        <v>33809</v>
      </c>
      <c r="P24" s="70">
        <f t="shared" si="0"/>
        <v>33809</v>
      </c>
    </row>
    <row r="25" spans="1:16" ht="15.75" customHeight="1" hidden="1">
      <c r="A25" s="25"/>
      <c r="B25" s="19" t="s">
        <v>27</v>
      </c>
      <c r="C25" s="19" t="s">
        <v>27</v>
      </c>
      <c r="D25" s="12" t="s">
        <v>27</v>
      </c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70"/>
    </row>
    <row r="26" spans="1:16" ht="15.75" customHeight="1" hidden="1">
      <c r="A26" s="26" t="s">
        <v>18</v>
      </c>
      <c r="B26" s="19" t="s">
        <v>27</v>
      </c>
      <c r="C26" s="19" t="s">
        <v>27</v>
      </c>
      <c r="D26" s="12" t="s">
        <v>27</v>
      </c>
      <c r="E26" s="10">
        <v>5047</v>
      </c>
      <c r="F26" s="10">
        <v>2562</v>
      </c>
      <c r="G26" s="20" t="s">
        <v>16</v>
      </c>
      <c r="H26" s="10">
        <f>8032-7609</f>
        <v>423</v>
      </c>
      <c r="I26" s="10">
        <v>317</v>
      </c>
      <c r="J26" s="10">
        <v>1767</v>
      </c>
      <c r="K26" s="10">
        <f>13006-10116</f>
        <v>2890</v>
      </c>
      <c r="L26" s="10">
        <v>2649</v>
      </c>
      <c r="M26" s="10">
        <v>2278</v>
      </c>
      <c r="N26" s="108" t="s">
        <v>16</v>
      </c>
      <c r="O26" s="10">
        <v>8665</v>
      </c>
      <c r="P26" s="70">
        <f>23378-19537</f>
        <v>3841</v>
      </c>
    </row>
    <row r="27" spans="1:16" ht="15.75" customHeight="1" hidden="1">
      <c r="A27" s="26" t="s">
        <v>17</v>
      </c>
      <c r="B27" s="19" t="s">
        <v>27</v>
      </c>
      <c r="C27" s="19" t="s">
        <v>27</v>
      </c>
      <c r="D27" s="12" t="s">
        <v>27</v>
      </c>
      <c r="E27" s="10">
        <f aca="true" t="shared" si="1" ref="E27:J27">D27+E26</f>
        <v>5047</v>
      </c>
      <c r="F27" s="10">
        <f t="shared" si="1"/>
        <v>7609</v>
      </c>
      <c r="G27" s="10">
        <f t="shared" si="1"/>
        <v>7609</v>
      </c>
      <c r="H27" s="10">
        <f t="shared" si="1"/>
        <v>8032</v>
      </c>
      <c r="I27" s="10">
        <f t="shared" si="1"/>
        <v>8349</v>
      </c>
      <c r="J27" s="10">
        <f t="shared" si="1"/>
        <v>10116</v>
      </c>
      <c r="K27" s="10">
        <f aca="true" t="shared" si="2" ref="K27:P27">J27+K26</f>
        <v>13006</v>
      </c>
      <c r="L27" s="10">
        <f t="shared" si="2"/>
        <v>15655</v>
      </c>
      <c r="M27" s="10">
        <f t="shared" si="2"/>
        <v>17933</v>
      </c>
      <c r="N27" s="11">
        <f t="shared" si="2"/>
        <v>17933</v>
      </c>
      <c r="O27" s="10">
        <f t="shared" si="2"/>
        <v>26598</v>
      </c>
      <c r="P27" s="70">
        <f t="shared" si="2"/>
        <v>30439</v>
      </c>
    </row>
    <row r="28" spans="1:16" ht="15.75" customHeight="1" hidden="1">
      <c r="A28" s="25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70"/>
    </row>
    <row r="29" spans="1:16" ht="15.75" customHeight="1" hidden="1">
      <c r="A29" s="26" t="s">
        <v>20</v>
      </c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70"/>
    </row>
    <row r="30" spans="1:16" ht="15.75" customHeight="1" hidden="1">
      <c r="A30" s="25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70"/>
    </row>
    <row r="31" spans="1:16" ht="15.75" customHeight="1" hidden="1">
      <c r="A31" s="27" t="s">
        <v>15</v>
      </c>
      <c r="B31" s="19" t="s">
        <v>27</v>
      </c>
      <c r="C31" s="19" t="s">
        <v>27</v>
      </c>
      <c r="D31" s="10">
        <v>13185</v>
      </c>
      <c r="E31" s="10">
        <v>5252</v>
      </c>
      <c r="F31" s="10">
        <v>2626</v>
      </c>
      <c r="G31" s="10">
        <v>1942</v>
      </c>
      <c r="H31" s="10">
        <v>971</v>
      </c>
      <c r="I31" s="10">
        <v>1200</v>
      </c>
      <c r="J31" s="10">
        <v>313</v>
      </c>
      <c r="K31" s="10">
        <v>36</v>
      </c>
      <c r="L31" s="10">
        <v>25</v>
      </c>
      <c r="M31" s="10">
        <f>25719-25550</f>
        <v>169</v>
      </c>
      <c r="N31" s="11">
        <f>25792-25719</f>
        <v>73</v>
      </c>
      <c r="O31" s="10">
        <v>8</v>
      </c>
      <c r="P31" s="70">
        <f>P32-O32</f>
        <v>0</v>
      </c>
    </row>
    <row r="32" spans="1:16" ht="15.75" customHeight="1" hidden="1">
      <c r="A32" s="27" t="s">
        <v>17</v>
      </c>
      <c r="B32" s="19" t="s">
        <v>27</v>
      </c>
      <c r="C32" s="19" t="s">
        <v>27</v>
      </c>
      <c r="D32" s="10">
        <f>A32+D31</f>
        <v>13185</v>
      </c>
      <c r="E32" s="10">
        <f>D32+E31</f>
        <v>18437</v>
      </c>
      <c r="F32" s="10">
        <f>E32+F31</f>
        <v>21063</v>
      </c>
      <c r="G32" s="10">
        <f>F32+G31</f>
        <v>23005</v>
      </c>
      <c r="H32" s="10">
        <f>G32+H31</f>
        <v>23976</v>
      </c>
      <c r="I32" s="10">
        <f>H32+I31</f>
        <v>25176</v>
      </c>
      <c r="J32" s="10">
        <v>25489</v>
      </c>
      <c r="K32" s="10">
        <f>J32+K31</f>
        <v>25525</v>
      </c>
      <c r="L32" s="10">
        <f>K32+L31</f>
        <v>25550</v>
      </c>
      <c r="M32" s="10">
        <f>L32+M31</f>
        <v>25719</v>
      </c>
      <c r="N32" s="11">
        <f>M32+N31</f>
        <v>25792</v>
      </c>
      <c r="O32" s="10">
        <f>N32+O31</f>
        <v>25800</v>
      </c>
      <c r="P32" s="70">
        <v>25800</v>
      </c>
    </row>
    <row r="33" spans="1:16" ht="15.75" customHeight="1" hidden="1">
      <c r="A33" s="25"/>
      <c r="B33" s="19" t="s">
        <v>27</v>
      </c>
      <c r="C33" s="19" t="s">
        <v>27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70"/>
    </row>
    <row r="34" spans="1:16" ht="15.75" customHeight="1" hidden="1">
      <c r="A34" s="26" t="s">
        <v>18</v>
      </c>
      <c r="B34" s="19" t="s">
        <v>27</v>
      </c>
      <c r="C34" s="19" t="s">
        <v>27</v>
      </c>
      <c r="D34" s="12" t="s">
        <v>27</v>
      </c>
      <c r="E34" s="12" t="s">
        <v>27</v>
      </c>
      <c r="F34" s="10">
        <v>1347</v>
      </c>
      <c r="G34" s="10">
        <v>2180</v>
      </c>
      <c r="H34" s="10">
        <v>2258</v>
      </c>
      <c r="I34" s="10">
        <v>3699</v>
      </c>
      <c r="J34" s="10">
        <v>735</v>
      </c>
      <c r="K34" s="10">
        <v>2277</v>
      </c>
      <c r="L34" s="10">
        <v>2884</v>
      </c>
      <c r="M34" s="10">
        <f>17329-15380</f>
        <v>1949</v>
      </c>
      <c r="N34" s="11">
        <f>18721-17329</f>
        <v>1392</v>
      </c>
      <c r="O34" s="10">
        <v>1309</v>
      </c>
      <c r="P34" s="70">
        <f>P35-O35</f>
        <v>0</v>
      </c>
    </row>
    <row r="35" spans="1:16" ht="15.75" customHeight="1" hidden="1">
      <c r="A35" s="26" t="s">
        <v>17</v>
      </c>
      <c r="B35" s="19" t="s">
        <v>27</v>
      </c>
      <c r="C35" s="19" t="s">
        <v>27</v>
      </c>
      <c r="D35" s="12" t="s">
        <v>27</v>
      </c>
      <c r="E35" s="12" t="s">
        <v>27</v>
      </c>
      <c r="F35" s="10">
        <v>1347</v>
      </c>
      <c r="G35" s="10">
        <f aca="true" t="shared" si="3" ref="G35:O35">F35+G34</f>
        <v>3527</v>
      </c>
      <c r="H35" s="10">
        <f t="shared" si="3"/>
        <v>5785</v>
      </c>
      <c r="I35" s="10">
        <f t="shared" si="3"/>
        <v>9484</v>
      </c>
      <c r="J35" s="10">
        <f>I35+J34</f>
        <v>10219</v>
      </c>
      <c r="K35" s="10">
        <f t="shared" si="3"/>
        <v>12496</v>
      </c>
      <c r="L35" s="10">
        <f t="shared" si="3"/>
        <v>15380</v>
      </c>
      <c r="M35" s="10">
        <f t="shared" si="3"/>
        <v>17329</v>
      </c>
      <c r="N35" s="11">
        <f t="shared" si="3"/>
        <v>18721</v>
      </c>
      <c r="O35" s="10">
        <f t="shared" si="3"/>
        <v>20030</v>
      </c>
      <c r="P35" s="70">
        <v>20030</v>
      </c>
    </row>
    <row r="36" spans="1:16" ht="15.75" customHeight="1" hidden="1">
      <c r="A36" s="25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70"/>
    </row>
    <row r="37" spans="1:16" ht="15.75" customHeight="1" hidden="1">
      <c r="A37" s="25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0"/>
      <c r="P37" s="70"/>
    </row>
    <row r="38" spans="1:16" ht="15.75" customHeight="1" hidden="1">
      <c r="A38" s="26" t="s">
        <v>21</v>
      </c>
      <c r="B38" s="19"/>
      <c r="C38" s="1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0"/>
      <c r="P38" s="70"/>
    </row>
    <row r="39" spans="1:16" ht="15.75" customHeight="1" hidden="1">
      <c r="A39" s="25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0"/>
      <c r="P39" s="70"/>
    </row>
    <row r="40" spans="1:16" ht="15.75" customHeight="1" hidden="1">
      <c r="A40" s="27" t="s">
        <v>29</v>
      </c>
      <c r="B40" s="19" t="s">
        <v>27</v>
      </c>
      <c r="C40" s="121">
        <v>968.55</v>
      </c>
      <c r="D40" s="10">
        <v>4921</v>
      </c>
      <c r="E40" s="10">
        <v>9721</v>
      </c>
      <c r="F40" s="10">
        <v>2748</v>
      </c>
      <c r="G40" s="10">
        <v>1342</v>
      </c>
      <c r="H40" s="10">
        <v>940</v>
      </c>
      <c r="I40" s="10">
        <v>1182</v>
      </c>
      <c r="J40" s="10">
        <v>122</v>
      </c>
      <c r="K40" s="10">
        <v>31</v>
      </c>
      <c r="L40" s="10">
        <v>3</v>
      </c>
      <c r="M40" s="18" t="s">
        <v>24</v>
      </c>
      <c r="N40" s="147" t="s">
        <v>24</v>
      </c>
      <c r="O40" s="18" t="s">
        <v>24</v>
      </c>
      <c r="P40" s="70"/>
    </row>
    <row r="41" spans="1:16" ht="15.75" customHeight="1" hidden="1">
      <c r="A41" s="27" t="s">
        <v>17</v>
      </c>
      <c r="B41" s="19" t="s">
        <v>27</v>
      </c>
      <c r="C41" s="121">
        <v>968.55</v>
      </c>
      <c r="D41" s="10">
        <f>D40+C41</f>
        <v>5889.55</v>
      </c>
      <c r="E41" s="10">
        <f aca="true" t="shared" si="4" ref="E41:O41">D41+E40</f>
        <v>15610.55</v>
      </c>
      <c r="F41" s="10">
        <f t="shared" si="4"/>
        <v>18358.55</v>
      </c>
      <c r="G41" s="10">
        <f t="shared" si="4"/>
        <v>19700.55</v>
      </c>
      <c r="H41" s="10">
        <f t="shared" si="4"/>
        <v>20640.55</v>
      </c>
      <c r="I41" s="10">
        <f t="shared" si="4"/>
        <v>21822.55</v>
      </c>
      <c r="J41" s="10">
        <f>I41+J40</f>
        <v>21944.55</v>
      </c>
      <c r="K41" s="10">
        <f t="shared" si="4"/>
        <v>21975.55</v>
      </c>
      <c r="L41" s="10">
        <f t="shared" si="4"/>
        <v>21978.55</v>
      </c>
      <c r="M41" s="10">
        <f t="shared" si="4"/>
        <v>21978.55</v>
      </c>
      <c r="N41" s="11">
        <f t="shared" si="4"/>
        <v>21978.55</v>
      </c>
      <c r="O41" s="10">
        <f t="shared" si="4"/>
        <v>21978.55</v>
      </c>
      <c r="P41" s="70"/>
    </row>
    <row r="42" spans="1:16" ht="15.75" customHeight="1" hidden="1">
      <c r="A42" s="25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70"/>
    </row>
    <row r="43" spans="1:16" ht="15.75" customHeight="1" hidden="1">
      <c r="A43" s="26" t="s">
        <v>30</v>
      </c>
      <c r="B43" s="19" t="s">
        <v>27</v>
      </c>
      <c r="C43" s="19" t="s">
        <v>31</v>
      </c>
      <c r="D43" s="12" t="s">
        <v>27</v>
      </c>
      <c r="E43" s="10">
        <v>1301</v>
      </c>
      <c r="F43" s="10">
        <v>3196</v>
      </c>
      <c r="G43" s="10">
        <v>1301</v>
      </c>
      <c r="H43" s="10">
        <v>1917</v>
      </c>
      <c r="I43" s="10">
        <v>2674</v>
      </c>
      <c r="J43" s="10">
        <v>3091</v>
      </c>
      <c r="K43" s="10">
        <v>1139</v>
      </c>
      <c r="L43" s="10">
        <v>1719</v>
      </c>
      <c r="M43" s="10">
        <v>599</v>
      </c>
      <c r="N43" s="147" t="s">
        <v>24</v>
      </c>
      <c r="O43" s="18" t="s">
        <v>24</v>
      </c>
      <c r="P43" s="70"/>
    </row>
    <row r="44" spans="1:16" ht="15.75" customHeight="1" hidden="1">
      <c r="A44" s="26" t="s">
        <v>17</v>
      </c>
      <c r="B44" s="19" t="s">
        <v>27</v>
      </c>
      <c r="C44" s="19" t="s">
        <v>31</v>
      </c>
      <c r="D44" s="12" t="s">
        <v>27</v>
      </c>
      <c r="E44" s="10">
        <f aca="true" t="shared" si="5" ref="E44:O44">D44+E43</f>
        <v>1301</v>
      </c>
      <c r="F44" s="10">
        <f t="shared" si="5"/>
        <v>4497</v>
      </c>
      <c r="G44" s="10">
        <f t="shared" si="5"/>
        <v>5798</v>
      </c>
      <c r="H44" s="10">
        <f t="shared" si="5"/>
        <v>7715</v>
      </c>
      <c r="I44" s="10">
        <f t="shared" si="5"/>
        <v>10389</v>
      </c>
      <c r="J44" s="10">
        <f>I44+J43</f>
        <v>13480</v>
      </c>
      <c r="K44" s="10">
        <f t="shared" si="5"/>
        <v>14619</v>
      </c>
      <c r="L44" s="10">
        <f t="shared" si="5"/>
        <v>16338</v>
      </c>
      <c r="M44" s="10">
        <f t="shared" si="5"/>
        <v>16937</v>
      </c>
      <c r="N44" s="11">
        <f t="shared" si="5"/>
        <v>16937</v>
      </c>
      <c r="O44" s="10">
        <f t="shared" si="5"/>
        <v>16937</v>
      </c>
      <c r="P44" s="70"/>
    </row>
    <row r="45" spans="1:16" ht="15.75" customHeight="1" hidden="1">
      <c r="A45" s="31"/>
      <c r="B45" s="117"/>
      <c r="C45" s="11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29"/>
      <c r="P45" s="70"/>
    </row>
    <row r="46" spans="1:16" ht="15.75" customHeight="1" hidden="1">
      <c r="A46" s="32" t="s">
        <v>22</v>
      </c>
      <c r="B46" s="21"/>
      <c r="C46" s="21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16"/>
      <c r="P46" s="70"/>
    </row>
    <row r="47" spans="1:16" ht="15.75" customHeight="1" hidden="1">
      <c r="A47" s="25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70"/>
    </row>
    <row r="48" spans="1:16" ht="15.75" customHeight="1" hidden="1">
      <c r="A48" s="27" t="s">
        <v>29</v>
      </c>
      <c r="B48" s="121">
        <v>136</v>
      </c>
      <c r="C48" s="121">
        <v>3682.42</v>
      </c>
      <c r="D48" s="10">
        <f>18578.5-3818.42</f>
        <v>14760.08</v>
      </c>
      <c r="E48" s="10">
        <f aca="true" t="shared" si="6" ref="E48:M48">E49-D49</f>
        <v>12102.5</v>
      </c>
      <c r="F48" s="10">
        <f t="shared" si="6"/>
        <v>3364</v>
      </c>
      <c r="G48" s="10">
        <f t="shared" si="6"/>
        <v>1011</v>
      </c>
      <c r="H48" s="10">
        <f t="shared" si="6"/>
        <v>1866</v>
      </c>
      <c r="I48" s="10">
        <f t="shared" si="6"/>
        <v>1662</v>
      </c>
      <c r="J48" s="10">
        <f>J49-I49</f>
        <v>1308</v>
      </c>
      <c r="K48" s="10">
        <f t="shared" si="6"/>
        <v>493.7300000000032</v>
      </c>
      <c r="L48" s="10">
        <f t="shared" si="6"/>
        <v>180.00999999999476</v>
      </c>
      <c r="M48" s="10">
        <f t="shared" si="6"/>
        <v>39.30000000000291</v>
      </c>
      <c r="N48" s="147" t="s">
        <v>24</v>
      </c>
      <c r="O48" s="18" t="s">
        <v>24</v>
      </c>
      <c r="P48" s="70"/>
    </row>
    <row r="49" spans="1:16" ht="15.75" customHeight="1" hidden="1">
      <c r="A49" s="27" t="s">
        <v>17</v>
      </c>
      <c r="B49" s="121">
        <v>136</v>
      </c>
      <c r="C49" s="121">
        <f>C48+B49</f>
        <v>3818.42</v>
      </c>
      <c r="D49" s="10">
        <f>D48+C49</f>
        <v>18578.5</v>
      </c>
      <c r="E49" s="10">
        <v>30681</v>
      </c>
      <c r="F49" s="10">
        <v>34045</v>
      </c>
      <c r="G49" s="10">
        <v>35056</v>
      </c>
      <c r="H49" s="10">
        <v>36922</v>
      </c>
      <c r="I49" s="10">
        <v>38584</v>
      </c>
      <c r="J49" s="10">
        <v>39892</v>
      </c>
      <c r="K49" s="10">
        <v>40385.73</v>
      </c>
      <c r="L49" s="10">
        <v>40565.74</v>
      </c>
      <c r="M49" s="10">
        <v>40605.04</v>
      </c>
      <c r="N49" s="11">
        <v>40605.04</v>
      </c>
      <c r="O49" s="10">
        <v>40605.04</v>
      </c>
      <c r="P49" s="70"/>
    </row>
    <row r="50" spans="1:16" ht="15.75" customHeight="1" hidden="1">
      <c r="A50" s="25"/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70"/>
    </row>
    <row r="51" spans="1:16" ht="15.75" customHeight="1" hidden="1">
      <c r="A51" s="26" t="s">
        <v>30</v>
      </c>
      <c r="B51" s="19" t="s">
        <v>31</v>
      </c>
      <c r="C51" s="19" t="s">
        <v>31</v>
      </c>
      <c r="D51" s="10">
        <v>3080</v>
      </c>
      <c r="E51" s="10">
        <f aca="true" t="shared" si="7" ref="E51:O51">E52-D52</f>
        <v>3812</v>
      </c>
      <c r="F51" s="10">
        <f t="shared" si="7"/>
        <v>3324</v>
      </c>
      <c r="G51" s="10">
        <f t="shared" si="7"/>
        <v>3064</v>
      </c>
      <c r="H51" s="10">
        <f t="shared" si="7"/>
        <v>3095</v>
      </c>
      <c r="I51" s="10">
        <f t="shared" si="7"/>
        <v>4150.759999999998</v>
      </c>
      <c r="J51" s="10">
        <f>J52-I52</f>
        <v>2875.2400000000016</v>
      </c>
      <c r="K51" s="10">
        <f t="shared" si="7"/>
        <v>3441.1500000000015</v>
      </c>
      <c r="L51" s="10">
        <f t="shared" si="7"/>
        <v>3012.519999999997</v>
      </c>
      <c r="M51" s="10">
        <f t="shared" si="7"/>
        <v>29.92000000000189</v>
      </c>
      <c r="N51" s="11">
        <f t="shared" si="7"/>
        <v>741.0799999999981</v>
      </c>
      <c r="O51" s="10">
        <f t="shared" si="7"/>
        <v>422.2300000000032</v>
      </c>
      <c r="P51" s="70"/>
    </row>
    <row r="52" spans="1:19" ht="15.75" customHeight="1" hidden="1">
      <c r="A52" s="26" t="s">
        <v>17</v>
      </c>
      <c r="B52" s="19" t="s">
        <v>31</v>
      </c>
      <c r="C52" s="19" t="s">
        <v>31</v>
      </c>
      <c r="D52" s="10">
        <v>3080</v>
      </c>
      <c r="E52" s="10">
        <v>6892</v>
      </c>
      <c r="F52" s="10">
        <v>10216</v>
      </c>
      <c r="G52" s="10">
        <v>13280</v>
      </c>
      <c r="H52" s="10">
        <v>16375</v>
      </c>
      <c r="I52" s="10">
        <v>20525.76</v>
      </c>
      <c r="J52" s="10">
        <v>23401</v>
      </c>
      <c r="K52" s="10">
        <v>26842.15</v>
      </c>
      <c r="L52" s="10">
        <v>29854.67</v>
      </c>
      <c r="M52" s="10">
        <v>29884.59</v>
      </c>
      <c r="N52" s="11">
        <v>30625.67</v>
      </c>
      <c r="O52" s="10">
        <v>31047.9</v>
      </c>
      <c r="P52" s="70"/>
      <c r="S52" s="6"/>
    </row>
    <row r="53" spans="1:19" ht="15.75" customHeight="1" hidden="1">
      <c r="A53" s="33"/>
      <c r="B53" s="122"/>
      <c r="C53" s="122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29"/>
      <c r="P53" s="70"/>
      <c r="S53" s="6"/>
    </row>
    <row r="54" spans="1:19" ht="15.75" customHeight="1" hidden="1">
      <c r="A54" s="26" t="s">
        <v>23</v>
      </c>
      <c r="B54" s="123"/>
      <c r="C54" s="12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70"/>
      <c r="S54" s="6"/>
    </row>
    <row r="55" spans="1:19" ht="15.75" customHeight="1" hidden="1">
      <c r="A55" s="25"/>
      <c r="B55" s="123"/>
      <c r="C55" s="12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70"/>
      <c r="S55" s="6"/>
    </row>
    <row r="56" spans="1:19" ht="15.75" customHeight="1" hidden="1">
      <c r="A56" s="27" t="s">
        <v>29</v>
      </c>
      <c r="B56" s="19" t="s">
        <v>27</v>
      </c>
      <c r="C56" s="123">
        <v>2946.24</v>
      </c>
      <c r="D56" s="10">
        <f aca="true" t="shared" si="8" ref="D56:K56">D57-C57</f>
        <v>8266.25</v>
      </c>
      <c r="E56" s="10">
        <f t="shared" si="8"/>
        <v>7819.51</v>
      </c>
      <c r="F56" s="10">
        <f t="shared" si="8"/>
        <v>480.5600000000013</v>
      </c>
      <c r="G56" s="10">
        <f t="shared" si="8"/>
        <v>1999</v>
      </c>
      <c r="H56" s="10">
        <f t="shared" si="8"/>
        <v>350</v>
      </c>
      <c r="I56" s="10">
        <f t="shared" si="8"/>
        <v>172.4399999999987</v>
      </c>
      <c r="J56" s="10">
        <f>J57-I57</f>
        <v>2965.91</v>
      </c>
      <c r="K56" s="10">
        <f t="shared" si="8"/>
        <v>303.77000000000044</v>
      </c>
      <c r="L56" s="18" t="s">
        <v>24</v>
      </c>
      <c r="M56" s="18" t="s">
        <v>24</v>
      </c>
      <c r="N56" s="147" t="s">
        <v>24</v>
      </c>
      <c r="O56" s="18" t="s">
        <v>24</v>
      </c>
      <c r="P56" s="70"/>
      <c r="S56" s="6"/>
    </row>
    <row r="57" spans="1:19" ht="15.75" customHeight="1" hidden="1">
      <c r="A57" s="27" t="s">
        <v>17</v>
      </c>
      <c r="B57" s="19" t="s">
        <v>27</v>
      </c>
      <c r="C57" s="123">
        <v>2946.24</v>
      </c>
      <c r="D57" s="10">
        <v>11212.49</v>
      </c>
      <c r="E57" s="10">
        <v>19032</v>
      </c>
      <c r="F57" s="10">
        <v>19512.56</v>
      </c>
      <c r="G57" s="10">
        <v>21511.56</v>
      </c>
      <c r="H57" s="20">
        <v>21861.56</v>
      </c>
      <c r="I57" s="10">
        <v>22034</v>
      </c>
      <c r="J57" s="10">
        <v>24999.91</v>
      </c>
      <c r="K57" s="10">
        <v>25303.68</v>
      </c>
      <c r="L57" s="10">
        <v>25303.68</v>
      </c>
      <c r="M57" s="10">
        <v>25303.68</v>
      </c>
      <c r="N57" s="11">
        <v>25303.68</v>
      </c>
      <c r="O57" s="10">
        <v>25303.68</v>
      </c>
      <c r="P57" s="70"/>
      <c r="S57" s="6"/>
    </row>
    <row r="58" spans="1:19" ht="15.75" customHeight="1" hidden="1">
      <c r="A58" s="25"/>
      <c r="B58" s="123"/>
      <c r="C58" s="123"/>
      <c r="D58" s="10"/>
      <c r="E58" s="10"/>
      <c r="F58" s="10"/>
      <c r="G58" s="10"/>
      <c r="H58" s="20"/>
      <c r="I58" s="10"/>
      <c r="J58" s="10"/>
      <c r="K58" s="10"/>
      <c r="L58" s="10"/>
      <c r="M58" s="10"/>
      <c r="N58" s="11"/>
      <c r="O58" s="10"/>
      <c r="P58" s="70"/>
      <c r="S58" s="6"/>
    </row>
    <row r="59" spans="1:19" ht="15.75" customHeight="1" hidden="1">
      <c r="A59" s="26" t="s">
        <v>30</v>
      </c>
      <c r="B59" s="19" t="s">
        <v>27</v>
      </c>
      <c r="C59" s="19" t="s">
        <v>27</v>
      </c>
      <c r="D59" s="12" t="s">
        <v>27</v>
      </c>
      <c r="E59" s="10">
        <v>1926</v>
      </c>
      <c r="F59" s="10">
        <f aca="true" t="shared" si="9" ref="F59:M59">+F60-E60</f>
        <v>1566</v>
      </c>
      <c r="G59" s="10">
        <f t="shared" si="9"/>
        <v>2088</v>
      </c>
      <c r="H59" s="10">
        <f t="shared" si="9"/>
        <v>4568.639999999999</v>
      </c>
      <c r="I59" s="10">
        <f t="shared" si="9"/>
        <v>1132.880000000001</v>
      </c>
      <c r="J59" s="10">
        <f>+J60-I60</f>
        <v>2561.08</v>
      </c>
      <c r="K59" s="10">
        <f t="shared" si="9"/>
        <v>1867.199999999999</v>
      </c>
      <c r="L59" s="10">
        <f t="shared" si="9"/>
        <v>2658.420000000002</v>
      </c>
      <c r="M59" s="10">
        <f t="shared" si="9"/>
        <v>134.7599999999984</v>
      </c>
      <c r="N59" s="147" t="s">
        <v>24</v>
      </c>
      <c r="O59" s="18" t="s">
        <v>24</v>
      </c>
      <c r="P59" s="70"/>
      <c r="S59" s="6"/>
    </row>
    <row r="60" spans="1:19" ht="15.75" customHeight="1" hidden="1">
      <c r="A60" s="27" t="s">
        <v>17</v>
      </c>
      <c r="B60" s="19" t="s">
        <v>27</v>
      </c>
      <c r="C60" s="19" t="s">
        <v>27</v>
      </c>
      <c r="D60" s="12" t="s">
        <v>27</v>
      </c>
      <c r="E60" s="10">
        <v>1926</v>
      </c>
      <c r="F60" s="10">
        <v>3492</v>
      </c>
      <c r="G60" s="10">
        <v>5580</v>
      </c>
      <c r="H60" s="20">
        <v>10148.64</v>
      </c>
      <c r="I60" s="10">
        <v>11281.52</v>
      </c>
      <c r="J60" s="10">
        <v>13842.6</v>
      </c>
      <c r="K60" s="10">
        <v>15709.8</v>
      </c>
      <c r="L60" s="10">
        <v>18368.22</v>
      </c>
      <c r="M60" s="10">
        <v>18502.98</v>
      </c>
      <c r="N60" s="11">
        <v>18502.98</v>
      </c>
      <c r="O60" s="10">
        <v>18502.98</v>
      </c>
      <c r="P60" s="70"/>
      <c r="S60" s="6"/>
    </row>
    <row r="61" spans="1:19" ht="15.75" customHeight="1" hidden="1">
      <c r="A61" s="33"/>
      <c r="B61" s="122"/>
      <c r="C61" s="122"/>
      <c r="D61" s="28"/>
      <c r="E61" s="29"/>
      <c r="F61" s="29"/>
      <c r="G61" s="29"/>
      <c r="H61" s="28"/>
      <c r="I61" s="29"/>
      <c r="J61" s="29"/>
      <c r="K61" s="29"/>
      <c r="L61" s="29"/>
      <c r="M61" s="29"/>
      <c r="N61" s="30"/>
      <c r="O61" s="29"/>
      <c r="P61" s="70"/>
      <c r="S61" s="6"/>
    </row>
    <row r="62" spans="1:19" ht="15.75" customHeight="1" hidden="1">
      <c r="A62" s="26" t="s">
        <v>26</v>
      </c>
      <c r="B62" s="123"/>
      <c r="C62" s="123"/>
      <c r="D62" s="20"/>
      <c r="E62" s="10"/>
      <c r="F62" s="10"/>
      <c r="G62" s="10"/>
      <c r="H62" s="20"/>
      <c r="I62" s="10"/>
      <c r="J62" s="10"/>
      <c r="K62" s="10"/>
      <c r="L62" s="10"/>
      <c r="M62" s="10"/>
      <c r="N62" s="11"/>
      <c r="O62" s="10"/>
      <c r="P62" s="70"/>
      <c r="S62" s="6"/>
    </row>
    <row r="63" spans="1:19" ht="15.75" customHeight="1" hidden="1">
      <c r="A63" s="26"/>
      <c r="B63" s="123"/>
      <c r="C63" s="123"/>
      <c r="D63" s="20"/>
      <c r="E63" s="10"/>
      <c r="F63" s="10"/>
      <c r="G63" s="10"/>
      <c r="H63" s="20"/>
      <c r="I63" s="10"/>
      <c r="J63" s="10"/>
      <c r="K63" s="10"/>
      <c r="L63" s="10"/>
      <c r="M63" s="10"/>
      <c r="N63" s="11"/>
      <c r="O63" s="10"/>
      <c r="P63" s="70"/>
      <c r="S63" s="6"/>
    </row>
    <row r="64" spans="1:19" ht="15.75" customHeight="1" hidden="1">
      <c r="A64" s="27" t="s">
        <v>29</v>
      </c>
      <c r="B64" s="19" t="s">
        <v>27</v>
      </c>
      <c r="C64" s="19" t="s">
        <v>27</v>
      </c>
      <c r="D64" s="10">
        <v>2476</v>
      </c>
      <c r="E64" s="10">
        <f aca="true" t="shared" si="10" ref="E64:K64">E65-D65</f>
        <v>7913.5</v>
      </c>
      <c r="F64" s="10">
        <f t="shared" si="10"/>
        <v>7006.3499999999985</v>
      </c>
      <c r="G64" s="10">
        <f t="shared" si="10"/>
        <v>1335.8700000000026</v>
      </c>
      <c r="H64" s="10">
        <f t="shared" si="10"/>
        <v>1262.4399999999987</v>
      </c>
      <c r="I64" s="10">
        <f t="shared" si="10"/>
        <v>716.6899999999987</v>
      </c>
      <c r="J64" s="10">
        <f>J65-I65</f>
        <v>5.5900000000001455</v>
      </c>
      <c r="K64" s="10">
        <f t="shared" si="10"/>
        <v>37.18000000000029</v>
      </c>
      <c r="L64" s="18" t="s">
        <v>24</v>
      </c>
      <c r="M64" s="18" t="s">
        <v>24</v>
      </c>
      <c r="N64" s="147" t="s">
        <v>24</v>
      </c>
      <c r="O64" s="18" t="s">
        <v>24</v>
      </c>
      <c r="P64" s="71" t="s">
        <v>24</v>
      </c>
      <c r="S64" s="6"/>
    </row>
    <row r="65" spans="1:19" ht="15.75" customHeight="1" hidden="1">
      <c r="A65" s="27" t="s">
        <v>17</v>
      </c>
      <c r="B65" s="19" t="s">
        <v>27</v>
      </c>
      <c r="C65" s="19" t="s">
        <v>27</v>
      </c>
      <c r="D65" s="20">
        <v>2476.27</v>
      </c>
      <c r="E65" s="10">
        <v>10389.77</v>
      </c>
      <c r="F65" s="10">
        <v>17396.12</v>
      </c>
      <c r="G65" s="10">
        <v>18731.99</v>
      </c>
      <c r="H65" s="20">
        <v>19994.43</v>
      </c>
      <c r="I65" s="35">
        <v>20711.12</v>
      </c>
      <c r="J65" s="35">
        <v>20716.71</v>
      </c>
      <c r="K65" s="35">
        <v>20753.89</v>
      </c>
      <c r="L65" s="35">
        <v>20753.89</v>
      </c>
      <c r="M65" s="35">
        <v>20753.89</v>
      </c>
      <c r="N65" s="161">
        <v>20753.89</v>
      </c>
      <c r="O65" s="37">
        <v>20753.89</v>
      </c>
      <c r="P65" s="70">
        <v>20753.89</v>
      </c>
      <c r="S65" s="6"/>
    </row>
    <row r="66" spans="1:19" ht="15.75" customHeight="1" hidden="1">
      <c r="A66" s="27"/>
      <c r="B66" s="123"/>
      <c r="C66" s="123"/>
      <c r="D66" s="20"/>
      <c r="E66" s="10"/>
      <c r="F66" s="10"/>
      <c r="G66" s="10"/>
      <c r="H66" s="20"/>
      <c r="I66" s="10"/>
      <c r="J66" s="10"/>
      <c r="K66" s="10"/>
      <c r="L66" s="10"/>
      <c r="M66" s="10"/>
      <c r="N66" s="162"/>
      <c r="O66" s="10"/>
      <c r="P66" s="70"/>
      <c r="S66" s="6"/>
    </row>
    <row r="67" spans="1:19" ht="15.75" customHeight="1" hidden="1">
      <c r="A67" s="26" t="s">
        <v>30</v>
      </c>
      <c r="B67" s="19" t="s">
        <v>27</v>
      </c>
      <c r="C67" s="19" t="s">
        <v>27</v>
      </c>
      <c r="D67" s="12" t="s">
        <v>27</v>
      </c>
      <c r="E67" s="10">
        <v>2376</v>
      </c>
      <c r="F67" s="10">
        <v>3060</v>
      </c>
      <c r="G67" s="10">
        <f aca="true" t="shared" si="11" ref="G67:O67">+G68-F68</f>
        <v>2808</v>
      </c>
      <c r="H67" s="10">
        <f t="shared" si="11"/>
        <v>2052</v>
      </c>
      <c r="I67" s="10">
        <f t="shared" si="11"/>
        <v>1720.3799999999992</v>
      </c>
      <c r="J67" s="10">
        <f>+J68-I68</f>
        <v>1198.08</v>
      </c>
      <c r="K67" s="10">
        <f t="shared" si="11"/>
        <v>146.88000000000102</v>
      </c>
      <c r="L67" s="10">
        <f t="shared" si="11"/>
        <v>237.71999999999935</v>
      </c>
      <c r="M67" s="10">
        <f t="shared" si="11"/>
        <v>156.23999999999978</v>
      </c>
      <c r="N67" s="11">
        <f t="shared" si="11"/>
        <v>1688.2200000000012</v>
      </c>
      <c r="O67" s="10">
        <f t="shared" si="11"/>
        <v>390.9599999999991</v>
      </c>
      <c r="P67" s="71" t="s">
        <v>24</v>
      </c>
      <c r="Q67" s="35"/>
      <c r="S67" s="6"/>
    </row>
    <row r="68" spans="1:19" ht="15.75" customHeight="1" hidden="1">
      <c r="A68" s="27" t="s">
        <v>17</v>
      </c>
      <c r="B68" s="19" t="s">
        <v>27</v>
      </c>
      <c r="C68" s="19" t="s">
        <v>27</v>
      </c>
      <c r="D68" s="12" t="s">
        <v>27</v>
      </c>
      <c r="E68" s="10">
        <f>1638+738</f>
        <v>2376</v>
      </c>
      <c r="F68" s="10">
        <v>5436</v>
      </c>
      <c r="G68" s="10">
        <v>8244</v>
      </c>
      <c r="H68" s="20">
        <v>10296</v>
      </c>
      <c r="I68" s="35">
        <v>12016.38</v>
      </c>
      <c r="J68" s="35">
        <v>13214.46</v>
      </c>
      <c r="K68" s="35">
        <v>13361.34</v>
      </c>
      <c r="L68" s="35">
        <v>13599.06</v>
      </c>
      <c r="M68" s="35">
        <v>13755.3</v>
      </c>
      <c r="N68" s="108">
        <v>15443.52</v>
      </c>
      <c r="O68" s="10">
        <v>15834.48</v>
      </c>
      <c r="P68" s="70">
        <v>15834.48</v>
      </c>
      <c r="S68" s="6"/>
    </row>
    <row r="69" spans="1:19" ht="15.75" customHeight="1" hidden="1">
      <c r="A69" s="27"/>
      <c r="B69" s="19"/>
      <c r="C69" s="19"/>
      <c r="D69" s="12"/>
      <c r="E69" s="10"/>
      <c r="F69" s="10"/>
      <c r="G69" s="10"/>
      <c r="H69" s="20"/>
      <c r="I69" s="35"/>
      <c r="J69" s="35"/>
      <c r="K69" s="35"/>
      <c r="L69" s="35"/>
      <c r="M69" s="35"/>
      <c r="N69" s="108"/>
      <c r="O69" s="10"/>
      <c r="P69" s="70"/>
      <c r="S69" s="6"/>
    </row>
    <row r="70" spans="1:19" ht="15.75" customHeight="1" hidden="1">
      <c r="A70" s="32" t="s">
        <v>28</v>
      </c>
      <c r="B70" s="21"/>
      <c r="C70" s="21"/>
      <c r="D70" s="22"/>
      <c r="E70" s="16"/>
      <c r="F70" s="16"/>
      <c r="G70" s="16"/>
      <c r="H70" s="39"/>
      <c r="I70" s="40"/>
      <c r="J70" s="40"/>
      <c r="K70" s="40"/>
      <c r="L70" s="40"/>
      <c r="M70" s="40"/>
      <c r="N70" s="163"/>
      <c r="O70" s="16"/>
      <c r="P70" s="83"/>
      <c r="S70" s="6"/>
    </row>
    <row r="71" spans="1:19" ht="15.75" customHeight="1" hidden="1">
      <c r="A71" s="26"/>
      <c r="B71" s="19"/>
      <c r="C71" s="19"/>
      <c r="D71" s="12"/>
      <c r="E71" s="10"/>
      <c r="F71" s="10"/>
      <c r="G71" s="10"/>
      <c r="H71" s="20"/>
      <c r="I71" s="35"/>
      <c r="J71" s="35"/>
      <c r="K71" s="35"/>
      <c r="L71" s="35"/>
      <c r="M71" s="35"/>
      <c r="N71" s="108"/>
      <c r="O71" s="10"/>
      <c r="P71" s="84"/>
      <c r="Q71" s="38"/>
      <c r="S71" s="6"/>
    </row>
    <row r="72" spans="1:19" ht="15.75" customHeight="1" hidden="1">
      <c r="A72" s="27" t="s">
        <v>29</v>
      </c>
      <c r="B72" s="123">
        <v>1807.96</v>
      </c>
      <c r="C72" s="123">
        <f aca="true" t="shared" si="12" ref="C72:N72">+C73-B73</f>
        <v>95.50999999999999</v>
      </c>
      <c r="D72" s="20">
        <f t="shared" si="12"/>
        <v>14092.720000000001</v>
      </c>
      <c r="E72" s="20">
        <f t="shared" si="12"/>
        <v>9756.78</v>
      </c>
      <c r="F72" s="20">
        <f t="shared" si="12"/>
        <v>11399.010000000002</v>
      </c>
      <c r="G72" s="20">
        <f t="shared" si="12"/>
        <v>3831.739999999998</v>
      </c>
      <c r="H72" s="20">
        <f t="shared" si="12"/>
        <v>1210.0999999999985</v>
      </c>
      <c r="I72" s="43">
        <f t="shared" si="12"/>
        <v>845.3400000000038</v>
      </c>
      <c r="J72" s="20">
        <f>+J73-I73</f>
        <v>916.989999999998</v>
      </c>
      <c r="K72" s="20">
        <f t="shared" si="12"/>
        <v>1102.25</v>
      </c>
      <c r="L72" s="20">
        <f t="shared" si="12"/>
        <v>514.7900000000009</v>
      </c>
      <c r="M72" s="20">
        <f t="shared" si="12"/>
        <v>503.98999999999796</v>
      </c>
      <c r="N72" s="108">
        <f t="shared" si="12"/>
        <v>127.90999999999622</v>
      </c>
      <c r="O72" s="20" t="s">
        <v>24</v>
      </c>
      <c r="P72" s="84" t="s">
        <v>24</v>
      </c>
      <c r="S72" s="6"/>
    </row>
    <row r="73" spans="1:19" ht="15.75" customHeight="1" hidden="1">
      <c r="A73" s="27" t="s">
        <v>17</v>
      </c>
      <c r="B73" s="123">
        <v>1807.96</v>
      </c>
      <c r="C73" s="123">
        <v>1903.47</v>
      </c>
      <c r="D73" s="20">
        <v>15996.19</v>
      </c>
      <c r="E73" s="41">
        <v>25752.97</v>
      </c>
      <c r="F73" s="41">
        <v>37151.98</v>
      </c>
      <c r="G73" s="42">
        <v>40983.72</v>
      </c>
      <c r="H73" s="43">
        <v>42193.82</v>
      </c>
      <c r="I73" s="89">
        <v>43039.16</v>
      </c>
      <c r="J73" s="35">
        <v>43956.15</v>
      </c>
      <c r="K73" s="35">
        <v>45058.4</v>
      </c>
      <c r="L73" s="35">
        <v>45573.19</v>
      </c>
      <c r="M73" s="35">
        <v>46077.18</v>
      </c>
      <c r="N73" s="108">
        <v>46205.09</v>
      </c>
      <c r="O73" s="20">
        <v>46205.09</v>
      </c>
      <c r="P73" s="85">
        <v>46205.09</v>
      </c>
      <c r="S73" s="6"/>
    </row>
    <row r="74" spans="1:19" ht="15.75" customHeight="1" hidden="1">
      <c r="A74" s="27"/>
      <c r="B74" s="19"/>
      <c r="C74" s="19"/>
      <c r="D74" s="20"/>
      <c r="E74" s="10"/>
      <c r="F74" s="10"/>
      <c r="G74" s="10"/>
      <c r="H74" s="20"/>
      <c r="I74" s="89"/>
      <c r="J74" s="35"/>
      <c r="K74" s="35"/>
      <c r="L74" s="35"/>
      <c r="M74" s="35"/>
      <c r="N74" s="108"/>
      <c r="O74" s="20"/>
      <c r="P74" s="84"/>
      <c r="S74" s="6"/>
    </row>
    <row r="75" spans="1:19" ht="15.75" customHeight="1" hidden="1">
      <c r="A75" s="26" t="s">
        <v>30</v>
      </c>
      <c r="B75" s="19" t="s">
        <v>27</v>
      </c>
      <c r="C75" s="19" t="s">
        <v>27</v>
      </c>
      <c r="D75" s="20">
        <f aca="true" t="shared" si="13" ref="D75:N75">+D76-C76</f>
        <v>2088</v>
      </c>
      <c r="E75" s="10">
        <f t="shared" si="13"/>
        <v>3420</v>
      </c>
      <c r="F75" s="10">
        <f t="shared" si="13"/>
        <v>1440</v>
      </c>
      <c r="G75" s="10">
        <f t="shared" si="13"/>
        <v>1869.4799999999996</v>
      </c>
      <c r="H75" s="10">
        <f t="shared" si="13"/>
        <v>2646</v>
      </c>
      <c r="I75" s="42">
        <f t="shared" si="13"/>
        <v>3639.6000000000004</v>
      </c>
      <c r="J75" s="10">
        <f>+J76-I76</f>
        <v>3363.6000000000004</v>
      </c>
      <c r="K75" s="10">
        <f t="shared" si="13"/>
        <v>3920.34</v>
      </c>
      <c r="L75" s="10">
        <f t="shared" si="13"/>
        <v>3438</v>
      </c>
      <c r="M75" s="10">
        <f t="shared" si="13"/>
        <v>3106.779999999999</v>
      </c>
      <c r="N75" s="11">
        <f t="shared" si="13"/>
        <v>3311.2000000000007</v>
      </c>
      <c r="O75" s="20" t="s">
        <v>24</v>
      </c>
      <c r="P75" s="84" t="s">
        <v>24</v>
      </c>
      <c r="S75" s="6"/>
    </row>
    <row r="76" spans="1:19" ht="15.75" customHeight="1" hidden="1">
      <c r="A76" s="27" t="s">
        <v>17</v>
      </c>
      <c r="B76" s="19" t="s">
        <v>27</v>
      </c>
      <c r="C76" s="19" t="s">
        <v>27</v>
      </c>
      <c r="D76" s="20">
        <v>2088</v>
      </c>
      <c r="E76" s="10">
        <v>5508</v>
      </c>
      <c r="F76" s="10">
        <f>6858+90</f>
        <v>6948</v>
      </c>
      <c r="G76" s="10">
        <v>8817.48</v>
      </c>
      <c r="H76" s="20">
        <v>11463.48</v>
      </c>
      <c r="I76" s="89">
        <v>15103.08</v>
      </c>
      <c r="J76" s="35">
        <v>18466.68</v>
      </c>
      <c r="K76" s="35">
        <v>22387.02</v>
      </c>
      <c r="L76" s="35">
        <v>25825.02</v>
      </c>
      <c r="M76" s="35">
        <v>28931.8</v>
      </c>
      <c r="N76" s="108">
        <v>32243</v>
      </c>
      <c r="O76" s="20">
        <v>32243</v>
      </c>
      <c r="P76" s="84">
        <v>32243</v>
      </c>
      <c r="S76" s="6"/>
    </row>
    <row r="77" spans="1:18" ht="15.75" customHeight="1" hidden="1">
      <c r="A77" s="24"/>
      <c r="B77" s="13"/>
      <c r="C77" s="13"/>
      <c r="D77" s="28"/>
      <c r="E77" s="14"/>
      <c r="F77" s="14"/>
      <c r="G77" s="14"/>
      <c r="H77" s="14"/>
      <c r="I77" s="90"/>
      <c r="J77" s="14"/>
      <c r="K77" s="14"/>
      <c r="L77" s="14"/>
      <c r="M77" s="14"/>
      <c r="N77" s="15"/>
      <c r="O77" s="28"/>
      <c r="P77" s="86"/>
      <c r="Q77" s="3"/>
      <c r="R77" s="3"/>
    </row>
    <row r="78" spans="1:95" ht="15.75" customHeight="1" hidden="1">
      <c r="A78" s="32" t="s">
        <v>32</v>
      </c>
      <c r="B78" s="98"/>
      <c r="C78" s="98"/>
      <c r="D78" s="20"/>
      <c r="E78" s="44"/>
      <c r="F78" s="44"/>
      <c r="G78" s="44"/>
      <c r="H78" s="44"/>
      <c r="I78" s="74"/>
      <c r="J78" s="44"/>
      <c r="K78" s="44"/>
      <c r="L78" s="44"/>
      <c r="M78" s="44"/>
      <c r="N78" s="45"/>
      <c r="O78" s="20"/>
      <c r="P78" s="84"/>
      <c r="Q78" s="3"/>
      <c r="R78" s="3"/>
      <c r="CQ78" s="49"/>
    </row>
    <row r="79" spans="1:18" ht="15.75" customHeight="1" hidden="1">
      <c r="A79" s="46"/>
      <c r="B79" s="98"/>
      <c r="C79" s="98"/>
      <c r="D79" s="20"/>
      <c r="E79" s="44"/>
      <c r="F79" s="44"/>
      <c r="G79" s="44"/>
      <c r="H79" s="44"/>
      <c r="I79" s="74"/>
      <c r="J79" s="44"/>
      <c r="K79" s="44"/>
      <c r="L79" s="44"/>
      <c r="M79" s="44"/>
      <c r="N79" s="45"/>
      <c r="O79" s="20"/>
      <c r="P79" s="84"/>
      <c r="Q79" s="3"/>
      <c r="R79" s="3"/>
    </row>
    <row r="80" spans="1:18" ht="15.75" customHeight="1" hidden="1">
      <c r="A80" s="27" t="s">
        <v>29</v>
      </c>
      <c r="B80" s="19" t="s">
        <v>27</v>
      </c>
      <c r="C80" s="19" t="s">
        <v>27</v>
      </c>
      <c r="D80" s="20">
        <v>1219.31</v>
      </c>
      <c r="E80" s="20">
        <f aca="true" t="shared" si="14" ref="E80:J80">+E81-D81</f>
        <v>1418.0900000000001</v>
      </c>
      <c r="F80" s="20">
        <f t="shared" si="14"/>
        <v>1665.1100000000001</v>
      </c>
      <c r="G80" s="51">
        <f t="shared" si="14"/>
        <v>1250.4899999999998</v>
      </c>
      <c r="H80" s="51">
        <f t="shared" si="14"/>
        <v>1118.5500000000002</v>
      </c>
      <c r="I80" s="43">
        <f t="shared" si="14"/>
        <v>484.39999999999964</v>
      </c>
      <c r="J80" s="55">
        <f t="shared" si="14"/>
        <v>130.40999999999985</v>
      </c>
      <c r="K80" s="18" t="s">
        <v>24</v>
      </c>
      <c r="L80" s="18" t="s">
        <v>24</v>
      </c>
      <c r="M80" s="18" t="s">
        <v>24</v>
      </c>
      <c r="N80" s="147" t="s">
        <v>24</v>
      </c>
      <c r="O80" s="20" t="s">
        <v>24</v>
      </c>
      <c r="P80" s="84" t="s">
        <v>24</v>
      </c>
      <c r="Q80" s="3"/>
      <c r="R80" s="3"/>
    </row>
    <row r="81" spans="1:195" ht="15.75" customHeight="1" hidden="1">
      <c r="A81" s="27" t="s">
        <v>17</v>
      </c>
      <c r="B81" s="19" t="s">
        <v>27</v>
      </c>
      <c r="C81" s="19" t="s">
        <v>27</v>
      </c>
      <c r="D81" s="20">
        <v>1219.31</v>
      </c>
      <c r="E81" s="47">
        <v>2637.4</v>
      </c>
      <c r="F81" s="47">
        <v>4302.51</v>
      </c>
      <c r="G81" s="51">
        <v>5553</v>
      </c>
      <c r="H81" s="51">
        <v>6671.55</v>
      </c>
      <c r="I81" s="43">
        <v>7155.95</v>
      </c>
      <c r="J81" s="56">
        <v>7286.36</v>
      </c>
      <c r="K81" s="10">
        <v>7286.36</v>
      </c>
      <c r="L81" s="10">
        <v>7286.36</v>
      </c>
      <c r="M81" s="10">
        <v>7286.36</v>
      </c>
      <c r="N81" s="11">
        <v>7286.36</v>
      </c>
      <c r="O81" s="20">
        <v>7286.36</v>
      </c>
      <c r="P81" s="84">
        <v>7286.36</v>
      </c>
      <c r="R81" s="50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</row>
    <row r="82" spans="1:20" ht="15.75" customHeight="1" hidden="1">
      <c r="A82" s="46"/>
      <c r="B82" s="98"/>
      <c r="C82" s="98"/>
      <c r="D82" s="20"/>
      <c r="E82" s="44"/>
      <c r="F82" s="47"/>
      <c r="G82" s="52"/>
      <c r="H82" s="44"/>
      <c r="I82" s="74"/>
      <c r="J82" s="44"/>
      <c r="K82" s="44"/>
      <c r="L82" s="44"/>
      <c r="M82" s="44"/>
      <c r="N82" s="45"/>
      <c r="O82" s="20"/>
      <c r="P82" s="84"/>
      <c r="Q82" s="3"/>
      <c r="R82" s="3"/>
      <c r="T82" s="92"/>
    </row>
    <row r="83" spans="1:20" ht="15.75" customHeight="1" hidden="1">
      <c r="A83" s="26" t="s">
        <v>30</v>
      </c>
      <c r="B83" s="19" t="s">
        <v>27</v>
      </c>
      <c r="C83" s="19" t="s">
        <v>27</v>
      </c>
      <c r="D83" s="20" t="s">
        <v>27</v>
      </c>
      <c r="E83" s="12" t="s">
        <v>27</v>
      </c>
      <c r="F83" s="47">
        <v>540</v>
      </c>
      <c r="G83" s="53">
        <f>+G84-F84</f>
        <v>870.3599999999999</v>
      </c>
      <c r="H83" s="53">
        <f>+H84-G84</f>
        <v>1630.5400000000002</v>
      </c>
      <c r="I83" s="42">
        <f>+I84-H84</f>
        <v>1364.4199999999996</v>
      </c>
      <c r="J83" s="53">
        <f>+J84-I84</f>
        <v>703.8000000000002</v>
      </c>
      <c r="K83" s="53">
        <f>+K84-J84</f>
        <v>564.2399999999998</v>
      </c>
      <c r="L83" s="18" t="s">
        <v>24</v>
      </c>
      <c r="M83" s="18" t="s">
        <v>24</v>
      </c>
      <c r="N83" s="147" t="s">
        <v>24</v>
      </c>
      <c r="O83" s="20" t="s">
        <v>24</v>
      </c>
      <c r="P83" s="84" t="s">
        <v>24</v>
      </c>
      <c r="Q83" s="3"/>
      <c r="R83" s="3"/>
      <c r="T83" s="68"/>
    </row>
    <row r="84" spans="1:20" ht="16.5" customHeight="1" hidden="1">
      <c r="A84" s="27" t="s">
        <v>17</v>
      </c>
      <c r="B84" s="19" t="s">
        <v>27</v>
      </c>
      <c r="C84" s="19" t="s">
        <v>27</v>
      </c>
      <c r="D84" s="20" t="s">
        <v>27</v>
      </c>
      <c r="E84" s="12" t="s">
        <v>27</v>
      </c>
      <c r="F84" s="47">
        <v>540</v>
      </c>
      <c r="G84" s="51">
        <v>1410.36</v>
      </c>
      <c r="H84" s="51">
        <v>3040.9</v>
      </c>
      <c r="I84" s="54">
        <v>4405.32</v>
      </c>
      <c r="J84" s="51">
        <v>5109.12</v>
      </c>
      <c r="K84" s="57">
        <v>5673.36</v>
      </c>
      <c r="L84" s="57">
        <v>5673.36</v>
      </c>
      <c r="M84" s="20">
        <v>5673.36</v>
      </c>
      <c r="N84" s="108">
        <v>5673.36</v>
      </c>
      <c r="O84" s="20">
        <v>5673.36</v>
      </c>
      <c r="P84" s="84">
        <v>5673.36</v>
      </c>
      <c r="Q84" s="3"/>
      <c r="R84" s="3"/>
      <c r="T84" s="68"/>
    </row>
    <row r="85" spans="1:20" ht="15.75" customHeight="1" hidden="1">
      <c r="A85" s="58"/>
      <c r="B85" s="120"/>
      <c r="C85" s="120"/>
      <c r="D85" s="28"/>
      <c r="E85" s="59"/>
      <c r="F85" s="60"/>
      <c r="G85" s="61"/>
      <c r="H85" s="61"/>
      <c r="I85" s="62"/>
      <c r="J85" s="61"/>
      <c r="K85" s="63"/>
      <c r="L85" s="63"/>
      <c r="M85" s="28"/>
      <c r="N85" s="164"/>
      <c r="O85" s="28"/>
      <c r="P85" s="86"/>
      <c r="Q85" s="3"/>
      <c r="R85" s="3"/>
      <c r="T85" s="68"/>
    </row>
    <row r="86" spans="1:18" ht="15.75" customHeight="1" hidden="1">
      <c r="A86" s="32" t="s">
        <v>33</v>
      </c>
      <c r="B86" s="19"/>
      <c r="C86" s="19"/>
      <c r="D86" s="20"/>
      <c r="E86" s="12"/>
      <c r="F86" s="47"/>
      <c r="G86" s="51"/>
      <c r="H86" s="51"/>
      <c r="I86" s="54"/>
      <c r="J86" s="51"/>
      <c r="K86" s="57"/>
      <c r="L86" s="57"/>
      <c r="M86" s="20"/>
      <c r="N86" s="108"/>
      <c r="O86" s="20"/>
      <c r="P86" s="84"/>
      <c r="Q86" s="3"/>
      <c r="R86" s="3"/>
    </row>
    <row r="87" spans="1:18" ht="15.75" customHeight="1" hidden="1">
      <c r="A87" s="27"/>
      <c r="B87" s="19"/>
      <c r="C87" s="19"/>
      <c r="D87" s="20"/>
      <c r="E87" s="12"/>
      <c r="F87" s="47"/>
      <c r="G87" s="51"/>
      <c r="H87" s="51"/>
      <c r="I87" s="54"/>
      <c r="J87" s="51"/>
      <c r="K87" s="57"/>
      <c r="L87" s="57"/>
      <c r="M87" s="20"/>
      <c r="N87" s="108"/>
      <c r="O87" s="20"/>
      <c r="P87" s="84"/>
      <c r="Q87" s="3"/>
      <c r="R87" s="3"/>
    </row>
    <row r="88" spans="1:18" ht="15.75" customHeight="1" hidden="1">
      <c r="A88" s="27" t="s">
        <v>29</v>
      </c>
      <c r="B88" s="19" t="s">
        <v>27</v>
      </c>
      <c r="C88" s="123">
        <v>3606.02</v>
      </c>
      <c r="D88" s="43">
        <f aca="true" t="shared" si="15" ref="D88:O88">D89-C89</f>
        <v>7922.98</v>
      </c>
      <c r="E88" s="10">
        <f t="shared" si="15"/>
        <v>13484.98</v>
      </c>
      <c r="F88" s="10">
        <f t="shared" si="15"/>
        <v>9172.280000000002</v>
      </c>
      <c r="G88" s="51">
        <f t="shared" si="15"/>
        <v>5260.119999999995</v>
      </c>
      <c r="H88" s="51">
        <f t="shared" si="15"/>
        <v>2423.6200000000026</v>
      </c>
      <c r="I88" s="43">
        <f t="shared" si="15"/>
        <v>663.7200000000012</v>
      </c>
      <c r="J88" s="51">
        <f t="shared" si="15"/>
        <v>1286.1500000000015</v>
      </c>
      <c r="K88" s="51">
        <f t="shared" si="15"/>
        <v>2111.3299999999945</v>
      </c>
      <c r="L88" s="51">
        <f t="shared" si="15"/>
        <v>366.42000000000553</v>
      </c>
      <c r="M88" s="51">
        <f t="shared" si="15"/>
        <v>185.2199999999939</v>
      </c>
      <c r="N88" s="79">
        <f t="shared" si="15"/>
        <v>1301.020000000004</v>
      </c>
      <c r="O88" s="43">
        <f t="shared" si="15"/>
        <v>275.23999999999796</v>
      </c>
      <c r="P88" s="84" t="s">
        <v>24</v>
      </c>
      <c r="Q88" s="3"/>
      <c r="R88" s="3"/>
    </row>
    <row r="89" spans="1:18" ht="15.75" customHeight="1" hidden="1">
      <c r="A89" s="27" t="s">
        <v>17</v>
      </c>
      <c r="B89" s="19" t="s">
        <v>27</v>
      </c>
      <c r="C89" s="123">
        <v>3606.02</v>
      </c>
      <c r="D89" s="43">
        <v>11529</v>
      </c>
      <c r="E89" s="20">
        <v>25013.98</v>
      </c>
      <c r="F89" s="47">
        <v>34186.26</v>
      </c>
      <c r="G89" s="51">
        <v>39446.38</v>
      </c>
      <c r="H89" s="51">
        <v>41870</v>
      </c>
      <c r="I89" s="65">
        <v>42533.72</v>
      </c>
      <c r="J89" s="51">
        <v>43819.87</v>
      </c>
      <c r="K89" s="57">
        <v>45931.2</v>
      </c>
      <c r="L89" s="57">
        <v>46297.62</v>
      </c>
      <c r="M89" s="43">
        <v>46482.84</v>
      </c>
      <c r="N89" s="85">
        <v>47783.86</v>
      </c>
      <c r="O89" s="43">
        <v>48059.1</v>
      </c>
      <c r="P89" s="84">
        <v>48059.1</v>
      </c>
      <c r="Q89" s="3"/>
      <c r="R89" s="3"/>
    </row>
    <row r="90" spans="1:18" ht="15.75" customHeight="1" hidden="1">
      <c r="A90" s="27"/>
      <c r="B90" s="19"/>
      <c r="C90" s="19"/>
      <c r="D90" s="43"/>
      <c r="E90" s="12"/>
      <c r="F90" s="47"/>
      <c r="G90" s="51"/>
      <c r="H90" s="51"/>
      <c r="I90" s="64"/>
      <c r="J90" s="51"/>
      <c r="K90" s="57"/>
      <c r="L90" s="57"/>
      <c r="M90" s="43"/>
      <c r="N90" s="85"/>
      <c r="O90" s="43"/>
      <c r="P90" s="84"/>
      <c r="Q90" s="3"/>
      <c r="R90" s="3"/>
    </row>
    <row r="91" spans="1:18" ht="15.75" customHeight="1" hidden="1">
      <c r="A91" s="26" t="s">
        <v>30</v>
      </c>
      <c r="B91" s="19" t="s">
        <v>27</v>
      </c>
      <c r="C91" s="19" t="s">
        <v>27</v>
      </c>
      <c r="D91" s="43">
        <f>+D92-C92</f>
        <v>1728</v>
      </c>
      <c r="E91" s="10">
        <f>+E92-D92</f>
        <v>4374.24</v>
      </c>
      <c r="F91" s="10">
        <f>+F92-E92</f>
        <v>3593.34</v>
      </c>
      <c r="G91" s="51">
        <f aca="true" t="shared" si="16" ref="G91:P91">G92-F92</f>
        <v>3221.76</v>
      </c>
      <c r="H91" s="51">
        <f t="shared" si="16"/>
        <v>2957.879999999999</v>
      </c>
      <c r="I91" s="43">
        <f t="shared" si="16"/>
        <v>3695.8200000000015</v>
      </c>
      <c r="J91" s="51">
        <f t="shared" si="16"/>
        <v>2698.9199999999983</v>
      </c>
      <c r="K91" s="51">
        <f t="shared" si="16"/>
        <v>4356.420000000002</v>
      </c>
      <c r="L91" s="51">
        <f t="shared" si="16"/>
        <v>3067.619999999999</v>
      </c>
      <c r="M91" s="51">
        <f t="shared" si="16"/>
        <v>3606.300000000003</v>
      </c>
      <c r="N91" s="85">
        <f t="shared" si="16"/>
        <v>1402.979999999996</v>
      </c>
      <c r="O91" s="43">
        <f t="shared" si="16"/>
        <v>389.70000000000437</v>
      </c>
      <c r="P91" s="84">
        <f t="shared" si="16"/>
        <v>613.439999999995</v>
      </c>
      <c r="Q91" s="3"/>
      <c r="R91" s="3"/>
    </row>
    <row r="92" spans="1:18" ht="15.75" customHeight="1" hidden="1">
      <c r="A92" s="27" t="s">
        <v>17</v>
      </c>
      <c r="B92" s="19" t="s">
        <v>27</v>
      </c>
      <c r="C92" s="19" t="s">
        <v>27</v>
      </c>
      <c r="D92" s="43">
        <v>1728</v>
      </c>
      <c r="E92" s="20">
        <v>6102.24</v>
      </c>
      <c r="F92" s="47">
        <v>9695.58</v>
      </c>
      <c r="G92" s="51">
        <v>12917.34</v>
      </c>
      <c r="H92" s="51">
        <v>15875.22</v>
      </c>
      <c r="I92" s="65">
        <v>19571.04</v>
      </c>
      <c r="J92" s="51">
        <v>22269.96</v>
      </c>
      <c r="K92" s="57">
        <v>26626.38</v>
      </c>
      <c r="L92" s="57">
        <v>29694</v>
      </c>
      <c r="M92" s="66">
        <v>33300.3</v>
      </c>
      <c r="N92" s="85">
        <v>34703.28</v>
      </c>
      <c r="O92" s="43">
        <v>35092.98</v>
      </c>
      <c r="P92" s="84">
        <v>35706.42</v>
      </c>
      <c r="Q92" s="3"/>
      <c r="R92" s="3"/>
    </row>
    <row r="93" spans="1:20" ht="15.75" customHeight="1" hidden="1">
      <c r="A93" s="24"/>
      <c r="B93" s="13"/>
      <c r="C93" s="13"/>
      <c r="D93" s="80"/>
      <c r="E93" s="14"/>
      <c r="F93" s="14"/>
      <c r="G93" s="14"/>
      <c r="H93" s="14"/>
      <c r="I93" s="90"/>
      <c r="J93" s="14"/>
      <c r="K93" s="14"/>
      <c r="L93" s="14"/>
      <c r="M93" s="14"/>
      <c r="N93" s="15"/>
      <c r="O93" s="28"/>
      <c r="P93" s="87"/>
      <c r="Q93" s="3"/>
      <c r="R93" s="3"/>
      <c r="T93" s="68"/>
    </row>
    <row r="94" spans="1:20" ht="15.75" customHeight="1" hidden="1">
      <c r="A94" s="32" t="s">
        <v>34</v>
      </c>
      <c r="B94" s="98"/>
      <c r="C94" s="98"/>
      <c r="D94" s="43"/>
      <c r="E94" s="44"/>
      <c r="F94" s="44"/>
      <c r="G94" s="44"/>
      <c r="H94" s="44"/>
      <c r="I94" s="74"/>
      <c r="J94" s="44"/>
      <c r="K94" s="44"/>
      <c r="L94" s="44"/>
      <c r="M94" s="44"/>
      <c r="N94" s="45"/>
      <c r="O94" s="20"/>
      <c r="P94" s="85"/>
      <c r="Q94" s="3"/>
      <c r="R94" s="3"/>
      <c r="T94" s="68"/>
    </row>
    <row r="95" spans="1:18" ht="15.75" customHeight="1" hidden="1">
      <c r="A95" s="46"/>
      <c r="B95" s="98"/>
      <c r="C95" s="98"/>
      <c r="D95" s="43"/>
      <c r="E95" s="44"/>
      <c r="F95" s="44"/>
      <c r="G95" s="44"/>
      <c r="H95" s="44"/>
      <c r="I95" s="74"/>
      <c r="J95" s="44"/>
      <c r="K95" s="44"/>
      <c r="L95" s="44"/>
      <c r="M95" s="44"/>
      <c r="N95" s="45"/>
      <c r="O95" s="20"/>
      <c r="P95" s="85"/>
      <c r="Q95" s="3"/>
      <c r="R95" s="3"/>
    </row>
    <row r="96" spans="1:18" ht="15.75" customHeight="1" hidden="1">
      <c r="A96" s="27" t="s">
        <v>29</v>
      </c>
      <c r="B96" s="19" t="s">
        <v>27</v>
      </c>
      <c r="C96" s="19" t="s">
        <v>27</v>
      </c>
      <c r="D96" s="43">
        <v>2972.71</v>
      </c>
      <c r="E96" s="10">
        <f aca="true" t="shared" si="17" ref="E96:L96">E97-D97</f>
        <v>1157.29</v>
      </c>
      <c r="F96" s="10">
        <f t="shared" si="17"/>
        <v>1339.1899999999996</v>
      </c>
      <c r="G96" s="10">
        <f t="shared" si="17"/>
        <v>1397.04</v>
      </c>
      <c r="H96" s="10">
        <f t="shared" si="17"/>
        <v>325.77000000000044</v>
      </c>
      <c r="I96" s="75" t="s">
        <v>24</v>
      </c>
      <c r="J96" s="10">
        <f t="shared" si="17"/>
        <v>379.22000000000025</v>
      </c>
      <c r="K96" s="43">
        <f t="shared" si="17"/>
        <v>240.84000000000015</v>
      </c>
      <c r="L96" s="43">
        <f t="shared" si="17"/>
        <v>136.8799999999992</v>
      </c>
      <c r="M96" s="75" t="s">
        <v>24</v>
      </c>
      <c r="N96" s="96" t="s">
        <v>24</v>
      </c>
      <c r="O96" s="88" t="s">
        <v>24</v>
      </c>
      <c r="P96" s="84" t="s">
        <v>24</v>
      </c>
      <c r="Q96" s="3"/>
      <c r="R96" s="3"/>
    </row>
    <row r="97" spans="1:18" ht="15.75" customHeight="1" hidden="1">
      <c r="A97" s="27" t="s">
        <v>17</v>
      </c>
      <c r="B97" s="19" t="s">
        <v>27</v>
      </c>
      <c r="C97" s="19" t="s">
        <v>27</v>
      </c>
      <c r="D97" s="43">
        <v>2972.71</v>
      </c>
      <c r="E97" s="20">
        <v>4130</v>
      </c>
      <c r="F97" s="20">
        <v>5469.19</v>
      </c>
      <c r="G97" s="20">
        <v>6866.23</v>
      </c>
      <c r="H97" s="20">
        <v>7192</v>
      </c>
      <c r="I97" s="43">
        <v>7192</v>
      </c>
      <c r="J97" s="20">
        <v>7571.22</v>
      </c>
      <c r="K97" s="43">
        <v>7812.06</v>
      </c>
      <c r="L97" s="54">
        <v>7948.94</v>
      </c>
      <c r="M97" s="76">
        <v>7948.94</v>
      </c>
      <c r="N97" s="165">
        <v>7948.94</v>
      </c>
      <c r="O97" s="51">
        <v>7948.94</v>
      </c>
      <c r="P97" s="85">
        <v>7948.94</v>
      </c>
      <c r="Q97" s="3"/>
      <c r="R97" s="3"/>
    </row>
    <row r="98" spans="1:18" ht="15.75" customHeight="1" hidden="1">
      <c r="A98" s="46"/>
      <c r="B98" s="98"/>
      <c r="C98" s="98"/>
      <c r="D98" s="43"/>
      <c r="E98" s="20"/>
      <c r="F98" s="44"/>
      <c r="G98" s="44"/>
      <c r="H98" s="44"/>
      <c r="I98" s="74"/>
      <c r="J98" s="44"/>
      <c r="K98" s="44"/>
      <c r="L98" s="74"/>
      <c r="M98" s="52"/>
      <c r="N98" s="45"/>
      <c r="O98" s="20"/>
      <c r="P98" s="85"/>
      <c r="Q98" s="3"/>
      <c r="R98" s="3"/>
    </row>
    <row r="99" spans="1:18" ht="15.75" customHeight="1" hidden="1">
      <c r="A99" s="26" t="s">
        <v>30</v>
      </c>
      <c r="B99" s="19" t="s">
        <v>27</v>
      </c>
      <c r="C99" s="19" t="s">
        <v>27</v>
      </c>
      <c r="D99" s="43">
        <v>360</v>
      </c>
      <c r="E99" s="10">
        <f aca="true" t="shared" si="18" ref="E99:M99">+E100-D100</f>
        <v>360</v>
      </c>
      <c r="F99" s="10">
        <f t="shared" si="18"/>
        <v>648</v>
      </c>
      <c r="G99" s="10">
        <f t="shared" si="18"/>
        <v>1563.2399999999998</v>
      </c>
      <c r="H99" s="10">
        <f t="shared" si="18"/>
        <v>234</v>
      </c>
      <c r="I99" s="42">
        <f t="shared" si="18"/>
        <v>801.1200000000003</v>
      </c>
      <c r="J99" s="10">
        <f t="shared" si="18"/>
        <v>281.61999999999944</v>
      </c>
      <c r="K99" s="43">
        <f t="shared" si="18"/>
        <v>383.46000000000004</v>
      </c>
      <c r="L99" s="43">
        <f t="shared" si="18"/>
        <v>571.7600000000002</v>
      </c>
      <c r="M99" s="51">
        <f t="shared" si="18"/>
        <v>680.2799999999997</v>
      </c>
      <c r="N99" s="96" t="s">
        <v>24</v>
      </c>
      <c r="O99" s="88" t="s">
        <v>24</v>
      </c>
      <c r="P99" s="84" t="s">
        <v>24</v>
      </c>
      <c r="Q99" s="3"/>
      <c r="R99" s="3"/>
    </row>
    <row r="100" spans="1:18" ht="15.75" customHeight="1" hidden="1">
      <c r="A100" s="27" t="s">
        <v>17</v>
      </c>
      <c r="B100" s="124" t="s">
        <v>27</v>
      </c>
      <c r="C100" s="19" t="s">
        <v>27</v>
      </c>
      <c r="D100" s="43">
        <v>360</v>
      </c>
      <c r="E100" s="20">
        <v>720</v>
      </c>
      <c r="F100" s="20">
        <v>1368</v>
      </c>
      <c r="G100" s="20">
        <v>2931.24</v>
      </c>
      <c r="H100" s="20">
        <v>3165.24</v>
      </c>
      <c r="I100" s="43">
        <v>3966.36</v>
      </c>
      <c r="J100" s="20">
        <v>4247.98</v>
      </c>
      <c r="K100" s="43">
        <v>4631.44</v>
      </c>
      <c r="L100" s="43">
        <v>5203.2</v>
      </c>
      <c r="M100" s="51">
        <v>5883.48</v>
      </c>
      <c r="N100" s="79">
        <v>5883.48</v>
      </c>
      <c r="O100" s="51">
        <v>5883.48</v>
      </c>
      <c r="P100" s="85">
        <v>5883.48</v>
      </c>
      <c r="Q100" s="3"/>
      <c r="R100" s="3"/>
    </row>
    <row r="101" spans="1:18" ht="15.75" customHeight="1" hidden="1">
      <c r="A101" s="58"/>
      <c r="B101" s="120"/>
      <c r="C101" s="120"/>
      <c r="D101" s="80"/>
      <c r="E101" s="28"/>
      <c r="F101" s="28"/>
      <c r="G101" s="28"/>
      <c r="H101" s="28"/>
      <c r="I101" s="80"/>
      <c r="J101" s="28"/>
      <c r="K101" s="80"/>
      <c r="L101" s="80"/>
      <c r="M101" s="61"/>
      <c r="N101" s="166"/>
      <c r="O101" s="61"/>
      <c r="P101" s="87"/>
      <c r="Q101" s="3"/>
      <c r="R101" s="3"/>
    </row>
    <row r="102" spans="1:18" ht="15.75" customHeight="1" hidden="1">
      <c r="A102" s="32" t="s">
        <v>35</v>
      </c>
      <c r="B102" s="19"/>
      <c r="C102" s="19"/>
      <c r="D102" s="43"/>
      <c r="E102" s="20"/>
      <c r="F102" s="20"/>
      <c r="G102" s="20"/>
      <c r="H102" s="20"/>
      <c r="I102" s="43"/>
      <c r="J102" s="20"/>
      <c r="K102" s="43"/>
      <c r="L102" s="43"/>
      <c r="M102" s="51"/>
      <c r="N102" s="79"/>
      <c r="O102" s="51"/>
      <c r="P102" s="79"/>
      <c r="Q102" s="3"/>
      <c r="R102" s="3"/>
    </row>
    <row r="103" spans="1:18" ht="15.75" customHeight="1" hidden="1">
      <c r="A103" s="27"/>
      <c r="B103" s="19"/>
      <c r="C103" s="19"/>
      <c r="D103" s="43"/>
      <c r="E103" s="20"/>
      <c r="F103" s="20"/>
      <c r="G103" s="20"/>
      <c r="H103" s="20"/>
      <c r="I103" s="43"/>
      <c r="J103" s="43"/>
      <c r="K103" s="43"/>
      <c r="L103" s="43"/>
      <c r="M103" s="51"/>
      <c r="N103" s="79"/>
      <c r="O103" s="51"/>
      <c r="P103" s="79"/>
      <c r="Q103" s="3"/>
      <c r="R103" s="3"/>
    </row>
    <row r="104" spans="1:18" ht="15.75" customHeight="1" hidden="1">
      <c r="A104" s="27" t="s">
        <v>29</v>
      </c>
      <c r="B104" s="123">
        <v>68</v>
      </c>
      <c r="C104" s="123">
        <f aca="true" t="shared" si="19" ref="C104:L104">C105-B105</f>
        <v>2159.83</v>
      </c>
      <c r="D104" s="43">
        <f t="shared" si="19"/>
        <v>12294.94</v>
      </c>
      <c r="E104" s="20">
        <f t="shared" si="19"/>
        <v>7495.82</v>
      </c>
      <c r="F104" s="43">
        <f t="shared" si="19"/>
        <v>6737.41</v>
      </c>
      <c r="G104" s="88">
        <f t="shared" si="19"/>
        <v>5433.860000000001</v>
      </c>
      <c r="H104" s="66">
        <f t="shared" si="19"/>
        <v>1610.760000000002</v>
      </c>
      <c r="I104" s="66">
        <f t="shared" si="19"/>
        <v>1020.4099999999962</v>
      </c>
      <c r="J104" s="66">
        <f t="shared" si="19"/>
        <v>313.8199999999997</v>
      </c>
      <c r="K104" s="66">
        <f t="shared" si="19"/>
        <v>1921.3199999999997</v>
      </c>
      <c r="L104" s="66">
        <f t="shared" si="19"/>
        <v>197.6600000000035</v>
      </c>
      <c r="M104" s="75" t="s">
        <v>24</v>
      </c>
      <c r="N104" s="96" t="s">
        <v>24</v>
      </c>
      <c r="O104" s="75" t="s">
        <v>24</v>
      </c>
      <c r="P104" s="96" t="s">
        <v>24</v>
      </c>
      <c r="Q104" s="3"/>
      <c r="R104" s="3"/>
    </row>
    <row r="105" spans="1:18" ht="15.75" customHeight="1" hidden="1">
      <c r="A105" s="27" t="s">
        <v>17</v>
      </c>
      <c r="B105" s="123">
        <v>68</v>
      </c>
      <c r="C105" s="123">
        <v>2227.83</v>
      </c>
      <c r="D105" s="43">
        <v>14522.77</v>
      </c>
      <c r="E105" s="20">
        <v>22018.59</v>
      </c>
      <c r="F105" s="43">
        <v>28756</v>
      </c>
      <c r="G105" s="88">
        <v>34189.86</v>
      </c>
      <c r="H105" s="43">
        <v>35800.62</v>
      </c>
      <c r="I105" s="66">
        <v>36821.03</v>
      </c>
      <c r="J105" s="43">
        <v>37134.85</v>
      </c>
      <c r="K105" s="43">
        <v>39056.17</v>
      </c>
      <c r="L105" s="43">
        <v>39253.83</v>
      </c>
      <c r="M105" s="51">
        <v>39253.83</v>
      </c>
      <c r="N105" s="79">
        <v>39253.83</v>
      </c>
      <c r="O105" s="51">
        <v>39253.83</v>
      </c>
      <c r="P105" s="79">
        <v>39253.83</v>
      </c>
      <c r="Q105" s="3"/>
      <c r="R105" s="3"/>
    </row>
    <row r="106" spans="1:18" ht="15.75" customHeight="1" hidden="1">
      <c r="A106" s="27"/>
      <c r="B106" s="19"/>
      <c r="C106" s="19"/>
      <c r="D106" s="43"/>
      <c r="E106" s="20"/>
      <c r="F106" s="43"/>
      <c r="G106" s="51"/>
      <c r="H106" s="43"/>
      <c r="I106" s="66"/>
      <c r="J106" s="43"/>
      <c r="K106" s="43"/>
      <c r="L106" s="43"/>
      <c r="M106" s="51"/>
      <c r="N106" s="79"/>
      <c r="O106" s="51"/>
      <c r="P106" s="79"/>
      <c r="Q106" s="3"/>
      <c r="R106" s="3"/>
    </row>
    <row r="107" spans="1:18" ht="15.75" customHeight="1" hidden="1">
      <c r="A107" s="26" t="s">
        <v>30</v>
      </c>
      <c r="B107" s="124" t="s">
        <v>27</v>
      </c>
      <c r="C107" s="124" t="s">
        <v>27</v>
      </c>
      <c r="D107" s="43">
        <v>1116</v>
      </c>
      <c r="E107" s="10">
        <f aca="true" t="shared" si="20" ref="E107:P107">+E108-D108</f>
        <v>1024.8600000000001</v>
      </c>
      <c r="F107" s="42">
        <f t="shared" si="20"/>
        <v>3456.14</v>
      </c>
      <c r="G107" s="53">
        <f t="shared" si="20"/>
        <v>3009.8199999999997</v>
      </c>
      <c r="H107" s="42">
        <f t="shared" si="20"/>
        <v>3567.0599999999995</v>
      </c>
      <c r="I107" s="91">
        <f t="shared" si="20"/>
        <v>3356.960000000001</v>
      </c>
      <c r="J107" s="91">
        <f t="shared" si="20"/>
        <v>4230.759999999998</v>
      </c>
      <c r="K107" s="91">
        <f t="shared" si="20"/>
        <v>3062.220000000001</v>
      </c>
      <c r="L107" s="91">
        <f t="shared" si="20"/>
        <v>2731.2000000000007</v>
      </c>
      <c r="M107" s="91">
        <f t="shared" si="20"/>
        <v>1197.8999999999978</v>
      </c>
      <c r="N107" s="97">
        <f t="shared" si="20"/>
        <v>1963.3200000000033</v>
      </c>
      <c r="O107" s="91">
        <f t="shared" si="20"/>
        <v>964.619999999999</v>
      </c>
      <c r="P107" s="97">
        <f t="shared" si="20"/>
        <v>270.9599999999991</v>
      </c>
      <c r="Q107" s="3"/>
      <c r="R107" s="3"/>
    </row>
    <row r="108" spans="1:18" ht="15.75" customHeight="1" hidden="1">
      <c r="A108" s="27" t="s">
        <v>17</v>
      </c>
      <c r="B108" s="124" t="s">
        <v>27</v>
      </c>
      <c r="C108" s="124" t="s">
        <v>27</v>
      </c>
      <c r="D108" s="43">
        <v>1116</v>
      </c>
      <c r="E108" s="20">
        <v>2140.86</v>
      </c>
      <c r="F108" s="43">
        <v>5597</v>
      </c>
      <c r="G108" s="51">
        <v>8606.82</v>
      </c>
      <c r="H108" s="43">
        <v>12173.88</v>
      </c>
      <c r="I108" s="66">
        <v>15530.84</v>
      </c>
      <c r="J108" s="43">
        <v>19761.6</v>
      </c>
      <c r="K108" s="43">
        <v>22823.82</v>
      </c>
      <c r="L108" s="43">
        <v>25555.02</v>
      </c>
      <c r="M108" s="51">
        <v>26752.92</v>
      </c>
      <c r="N108" s="79">
        <v>28716.24</v>
      </c>
      <c r="O108" s="51">
        <v>29680.86</v>
      </c>
      <c r="P108" s="79">
        <v>29951.82</v>
      </c>
      <c r="Q108" s="3"/>
      <c r="R108" s="3"/>
    </row>
    <row r="109" spans="1:18" ht="15.75" customHeight="1" hidden="1">
      <c r="A109" s="32" t="s">
        <v>37</v>
      </c>
      <c r="B109" s="124"/>
      <c r="C109" s="124"/>
      <c r="D109" s="43"/>
      <c r="E109" s="20"/>
      <c r="F109" s="43"/>
      <c r="G109" s="51"/>
      <c r="H109" s="43"/>
      <c r="I109" s="66"/>
      <c r="J109" s="43"/>
      <c r="K109" s="43"/>
      <c r="L109" s="43"/>
      <c r="M109" s="51"/>
      <c r="N109" s="79"/>
      <c r="O109" s="51"/>
      <c r="P109" s="79"/>
      <c r="Q109" s="3"/>
      <c r="R109" s="3"/>
    </row>
    <row r="110" spans="1:18" ht="15.75" customHeight="1" hidden="1">
      <c r="A110" s="27"/>
      <c r="B110" s="124"/>
      <c r="C110" s="124"/>
      <c r="D110" s="43"/>
      <c r="E110" s="20"/>
      <c r="F110" s="43"/>
      <c r="G110" s="51"/>
      <c r="H110" s="43"/>
      <c r="I110" s="66"/>
      <c r="J110" s="43"/>
      <c r="K110" s="43"/>
      <c r="L110" s="43"/>
      <c r="M110" s="51"/>
      <c r="N110" s="79"/>
      <c r="O110" s="51"/>
      <c r="P110" s="79"/>
      <c r="Q110" s="3"/>
      <c r="R110" s="3"/>
    </row>
    <row r="111" spans="1:18" ht="15.75" customHeight="1" hidden="1">
      <c r="A111" s="27" t="s">
        <v>29</v>
      </c>
      <c r="B111" s="124" t="s">
        <v>27</v>
      </c>
      <c r="C111" s="124" t="s">
        <v>27</v>
      </c>
      <c r="D111" s="43">
        <v>634.11</v>
      </c>
      <c r="E111" s="20">
        <f aca="true" t="shared" si="21" ref="E111:J111">E112-D112</f>
        <v>1507.58</v>
      </c>
      <c r="F111" s="42">
        <f t="shared" si="21"/>
        <v>5031.360000000001</v>
      </c>
      <c r="G111" s="42">
        <f t="shared" si="21"/>
        <v>1663.9900000000007</v>
      </c>
      <c r="H111" s="42">
        <f t="shared" si="21"/>
        <v>1291.1899999999987</v>
      </c>
      <c r="I111" s="42">
        <f t="shared" si="21"/>
        <v>143.72999999999956</v>
      </c>
      <c r="J111" s="42">
        <f t="shared" si="21"/>
        <v>161.1800000000003</v>
      </c>
      <c r="K111" s="75" t="s">
        <v>24</v>
      </c>
      <c r="L111" s="75" t="s">
        <v>24</v>
      </c>
      <c r="M111" s="75" t="s">
        <v>24</v>
      </c>
      <c r="N111" s="96" t="s">
        <v>24</v>
      </c>
      <c r="O111" s="75" t="s">
        <v>24</v>
      </c>
      <c r="P111" s="96" t="s">
        <v>24</v>
      </c>
      <c r="Q111" s="3"/>
      <c r="R111" s="3"/>
    </row>
    <row r="112" spans="1:22" ht="15.75" customHeight="1" hidden="1">
      <c r="A112" s="27" t="s">
        <v>17</v>
      </c>
      <c r="B112" s="124" t="s">
        <v>27</v>
      </c>
      <c r="C112" s="124" t="s">
        <v>27</v>
      </c>
      <c r="D112" s="43">
        <v>634.11</v>
      </c>
      <c r="E112" s="20">
        <v>2141.69</v>
      </c>
      <c r="F112" s="43">
        <v>7173.05</v>
      </c>
      <c r="G112" s="43">
        <v>8837.04</v>
      </c>
      <c r="H112" s="43">
        <v>10128.23</v>
      </c>
      <c r="I112" s="66">
        <v>10271.96</v>
      </c>
      <c r="J112" s="43">
        <v>10433.14</v>
      </c>
      <c r="K112" s="43">
        <v>10433.14</v>
      </c>
      <c r="L112" s="43">
        <v>10433.14</v>
      </c>
      <c r="M112" s="51">
        <v>10433.14</v>
      </c>
      <c r="N112" s="79">
        <v>10433.14</v>
      </c>
      <c r="O112" s="51">
        <v>10433.14</v>
      </c>
      <c r="P112" s="79">
        <v>10433.14</v>
      </c>
      <c r="Q112" s="3"/>
      <c r="R112" s="3"/>
      <c r="V112" s="78"/>
    </row>
    <row r="113" spans="1:22" ht="15.75" customHeight="1" hidden="1">
      <c r="A113" s="27"/>
      <c r="B113" s="124"/>
      <c r="C113" s="124"/>
      <c r="D113" s="43"/>
      <c r="E113" s="20"/>
      <c r="F113" s="43"/>
      <c r="G113" s="43"/>
      <c r="H113" s="43"/>
      <c r="I113" s="66"/>
      <c r="J113" s="43"/>
      <c r="K113" s="43"/>
      <c r="L113" s="43"/>
      <c r="M113" s="51"/>
      <c r="N113" s="79"/>
      <c r="O113" s="51"/>
      <c r="P113" s="79"/>
      <c r="Q113" s="3"/>
      <c r="R113" s="3"/>
      <c r="V113" s="78"/>
    </row>
    <row r="114" spans="1:18" ht="15.75" customHeight="1" hidden="1">
      <c r="A114" s="26" t="s">
        <v>30</v>
      </c>
      <c r="B114" s="124" t="s">
        <v>27</v>
      </c>
      <c r="C114" s="124" t="s">
        <v>27</v>
      </c>
      <c r="D114" s="54" t="s">
        <v>27</v>
      </c>
      <c r="E114" s="47" t="s">
        <v>27</v>
      </c>
      <c r="F114" s="43">
        <v>1564.02</v>
      </c>
      <c r="G114" s="42">
        <f>+G115-F115</f>
        <v>3409.6699999999996</v>
      </c>
      <c r="H114" s="42">
        <f>+H115-G115</f>
        <v>880.4700000000003</v>
      </c>
      <c r="I114" s="42">
        <f>+I115-H115</f>
        <v>1928.9899999999998</v>
      </c>
      <c r="J114" s="42">
        <f>+J115-I115</f>
        <v>287.60000000000036</v>
      </c>
      <c r="K114" s="75" t="s">
        <v>24</v>
      </c>
      <c r="L114" s="75" t="s">
        <v>24</v>
      </c>
      <c r="M114" s="75" t="s">
        <v>24</v>
      </c>
      <c r="N114" s="96" t="s">
        <v>24</v>
      </c>
      <c r="O114" s="75" t="s">
        <v>24</v>
      </c>
      <c r="P114" s="96" t="s">
        <v>24</v>
      </c>
      <c r="Q114" s="3"/>
      <c r="R114" s="3"/>
    </row>
    <row r="115" spans="1:18" ht="15.75" customHeight="1" hidden="1">
      <c r="A115" s="27" t="s">
        <v>17</v>
      </c>
      <c r="B115" s="124" t="s">
        <v>27</v>
      </c>
      <c r="C115" s="124" t="s">
        <v>27</v>
      </c>
      <c r="D115" s="54" t="s">
        <v>27</v>
      </c>
      <c r="E115" s="47" t="s">
        <v>27</v>
      </c>
      <c r="F115" s="43">
        <v>1564.02</v>
      </c>
      <c r="G115" s="43">
        <v>4973.69</v>
      </c>
      <c r="H115" s="43">
        <v>5854.16</v>
      </c>
      <c r="I115" s="66">
        <v>7783.15</v>
      </c>
      <c r="J115" s="43">
        <v>8070.75</v>
      </c>
      <c r="K115" s="43">
        <v>8070.75</v>
      </c>
      <c r="L115" s="43">
        <v>8070.75</v>
      </c>
      <c r="M115" s="43">
        <v>8070.75</v>
      </c>
      <c r="N115" s="85">
        <v>8070.75</v>
      </c>
      <c r="O115" s="43">
        <v>8070.75</v>
      </c>
      <c r="P115" s="85">
        <v>8070.75</v>
      </c>
      <c r="Q115" s="3"/>
      <c r="R115" s="3"/>
    </row>
    <row r="116" spans="1:18" ht="15.75" customHeight="1" hidden="1">
      <c r="A116" s="24"/>
      <c r="B116" s="13"/>
      <c r="C116" s="13"/>
      <c r="D116" s="62"/>
      <c r="E116" s="14"/>
      <c r="F116" s="14"/>
      <c r="G116" s="14"/>
      <c r="H116" s="14"/>
      <c r="I116" s="14"/>
      <c r="J116" s="14"/>
      <c r="K116" s="14"/>
      <c r="L116" s="14"/>
      <c r="M116" s="14"/>
      <c r="N116" s="15"/>
      <c r="O116" s="14"/>
      <c r="P116" s="15"/>
      <c r="Q116" s="3"/>
      <c r="R116" s="3"/>
    </row>
    <row r="117" spans="1:18" ht="15.75" customHeight="1" hidden="1">
      <c r="A117" s="32" t="s">
        <v>38</v>
      </c>
      <c r="B117" s="98"/>
      <c r="C117" s="98"/>
      <c r="D117" s="54"/>
      <c r="E117" s="44"/>
      <c r="F117" s="44"/>
      <c r="G117" s="44"/>
      <c r="H117" s="44"/>
      <c r="I117" s="44"/>
      <c r="J117" s="44"/>
      <c r="K117" s="44"/>
      <c r="L117" s="44"/>
      <c r="M117" s="44"/>
      <c r="N117" s="45"/>
      <c r="O117" s="44"/>
      <c r="P117" s="45"/>
      <c r="Q117" s="3"/>
      <c r="R117" s="3"/>
    </row>
    <row r="118" spans="1:18" ht="15.75" customHeight="1" hidden="1">
      <c r="A118" s="46"/>
      <c r="B118" s="98"/>
      <c r="C118" s="98"/>
      <c r="D118" s="54"/>
      <c r="E118" s="44"/>
      <c r="F118" s="44"/>
      <c r="G118" s="74"/>
      <c r="H118" s="44"/>
      <c r="I118" s="44"/>
      <c r="J118" s="44"/>
      <c r="K118" s="44"/>
      <c r="L118" s="44"/>
      <c r="M118" s="44"/>
      <c r="N118" s="45"/>
      <c r="O118" s="44"/>
      <c r="P118" s="45"/>
      <c r="Q118" s="3"/>
      <c r="R118" s="3"/>
    </row>
    <row r="119" spans="1:18" ht="15.75" customHeight="1" hidden="1">
      <c r="A119" s="27" t="s">
        <v>29</v>
      </c>
      <c r="B119" s="124" t="s">
        <v>27</v>
      </c>
      <c r="C119" s="124">
        <v>1121.3</v>
      </c>
      <c r="D119" s="91">
        <f aca="true" t="shared" si="22" ref="D119:L119">D120-C120</f>
        <v>10003.720000000001</v>
      </c>
      <c r="E119" s="91">
        <f t="shared" si="22"/>
        <v>4969.389999999999</v>
      </c>
      <c r="F119" s="91">
        <f t="shared" si="22"/>
        <v>8530.772199999996</v>
      </c>
      <c r="G119" s="91">
        <f t="shared" si="22"/>
        <v>1031.147800000006</v>
      </c>
      <c r="H119" s="91">
        <f t="shared" si="22"/>
        <v>670.0499999999993</v>
      </c>
      <c r="I119" s="91">
        <f t="shared" si="22"/>
        <v>2718.619999999999</v>
      </c>
      <c r="J119" s="91">
        <f t="shared" si="22"/>
        <v>664.9500000000007</v>
      </c>
      <c r="K119" s="91">
        <f t="shared" si="22"/>
        <v>1988.2799999999988</v>
      </c>
      <c r="L119" s="66">
        <f t="shared" si="22"/>
        <v>828.755000000001</v>
      </c>
      <c r="M119" s="99" t="s">
        <v>24</v>
      </c>
      <c r="N119" s="167" t="s">
        <v>24</v>
      </c>
      <c r="O119" s="99" t="s">
        <v>24</v>
      </c>
      <c r="P119" s="84" t="s">
        <v>24</v>
      </c>
      <c r="Q119" s="3"/>
      <c r="R119" s="3"/>
    </row>
    <row r="120" spans="1:19" ht="15.75" customHeight="1" hidden="1">
      <c r="A120" s="27" t="s">
        <v>17</v>
      </c>
      <c r="B120" s="124" t="s">
        <v>27</v>
      </c>
      <c r="C120" s="124">
        <v>1121.3</v>
      </c>
      <c r="D120" s="99">
        <v>11125.02</v>
      </c>
      <c r="E120" s="43">
        <v>16094.41</v>
      </c>
      <c r="F120" s="54">
        <v>24625.182199999996</v>
      </c>
      <c r="G120" s="43">
        <v>25656.33</v>
      </c>
      <c r="H120" s="54">
        <v>26326.38</v>
      </c>
      <c r="I120" s="43">
        <v>29045</v>
      </c>
      <c r="J120" s="54">
        <v>29709.95</v>
      </c>
      <c r="K120" s="43">
        <v>31698.23</v>
      </c>
      <c r="L120" s="66">
        <v>32526.985</v>
      </c>
      <c r="M120" s="66">
        <v>32526.985</v>
      </c>
      <c r="N120" s="84">
        <v>32526.985</v>
      </c>
      <c r="O120" s="66">
        <v>32526.985</v>
      </c>
      <c r="P120" s="84">
        <v>32526.985</v>
      </c>
      <c r="Q120" s="3"/>
      <c r="R120" s="3"/>
      <c r="S120" s="78"/>
    </row>
    <row r="121" spans="1:20" ht="15.75" customHeight="1" hidden="1">
      <c r="A121" s="27"/>
      <c r="B121" s="124"/>
      <c r="C121" s="98"/>
      <c r="D121" s="99"/>
      <c r="E121" s="44"/>
      <c r="F121" s="44"/>
      <c r="G121" s="74"/>
      <c r="H121" s="74"/>
      <c r="I121" s="74"/>
      <c r="J121" s="44"/>
      <c r="K121" s="74"/>
      <c r="L121" s="66"/>
      <c r="M121" s="54"/>
      <c r="N121" s="45"/>
      <c r="O121" s="44"/>
      <c r="P121" s="108"/>
      <c r="Q121" s="3"/>
      <c r="R121" s="3"/>
      <c r="T121" s="77"/>
    </row>
    <row r="122" spans="1:21" ht="15.75" customHeight="1" hidden="1">
      <c r="A122" s="26" t="s">
        <v>30</v>
      </c>
      <c r="B122" s="124" t="s">
        <v>27</v>
      </c>
      <c r="C122" s="124" t="s">
        <v>27</v>
      </c>
      <c r="D122" s="47" t="s">
        <v>27</v>
      </c>
      <c r="E122" s="47" t="s">
        <v>27</v>
      </c>
      <c r="F122" s="47">
        <v>8445</v>
      </c>
      <c r="G122" s="42">
        <f aca="true" t="shared" si="23" ref="G122:M122">+G123-F123</f>
        <v>724.4300000000003</v>
      </c>
      <c r="H122" s="42">
        <f t="shared" si="23"/>
        <v>1718.699999999999</v>
      </c>
      <c r="I122" s="42">
        <f t="shared" si="23"/>
        <v>3457.0200000000004</v>
      </c>
      <c r="J122" s="42">
        <f t="shared" si="23"/>
        <v>2980.8999999999996</v>
      </c>
      <c r="K122" s="42">
        <f t="shared" si="23"/>
        <v>4653.5</v>
      </c>
      <c r="L122" s="66">
        <f t="shared" si="23"/>
        <v>2305.4300000000003</v>
      </c>
      <c r="M122" s="66">
        <f t="shared" si="23"/>
        <v>577.880000000001</v>
      </c>
      <c r="N122" s="167" t="s">
        <v>24</v>
      </c>
      <c r="O122" s="99" t="s">
        <v>24</v>
      </c>
      <c r="P122" s="84" t="s">
        <v>24</v>
      </c>
      <c r="Q122" s="3"/>
      <c r="R122" s="3"/>
      <c r="S122" s="38"/>
      <c r="T122" s="78"/>
      <c r="U122" s="77"/>
    </row>
    <row r="123" spans="1:19" ht="15.75" customHeight="1" hidden="1">
      <c r="A123" s="27" t="s">
        <v>17</v>
      </c>
      <c r="B123" s="124" t="s">
        <v>27</v>
      </c>
      <c r="C123" s="124" t="s">
        <v>27</v>
      </c>
      <c r="D123" s="47" t="s">
        <v>27</v>
      </c>
      <c r="E123" s="47" t="s">
        <v>27</v>
      </c>
      <c r="F123" s="20">
        <v>8445</v>
      </c>
      <c r="G123" s="42">
        <v>9169.43</v>
      </c>
      <c r="H123" s="54">
        <v>10888.13</v>
      </c>
      <c r="I123" s="43">
        <v>14345.15</v>
      </c>
      <c r="J123" s="54">
        <v>17326.05</v>
      </c>
      <c r="K123" s="43">
        <v>21979.55</v>
      </c>
      <c r="L123" s="66">
        <v>24284.98</v>
      </c>
      <c r="M123" s="126">
        <v>24862.86</v>
      </c>
      <c r="N123" s="168">
        <v>24862.86</v>
      </c>
      <c r="O123" s="112">
        <v>24862.86</v>
      </c>
      <c r="P123" s="109">
        <v>24862.86</v>
      </c>
      <c r="Q123" s="3"/>
      <c r="R123" s="3"/>
      <c r="S123" s="77"/>
    </row>
    <row r="124" spans="1:19" ht="15.75" customHeight="1" hidden="1">
      <c r="A124" s="58"/>
      <c r="B124" s="125"/>
      <c r="C124" s="125"/>
      <c r="D124" s="60"/>
      <c r="E124" s="60"/>
      <c r="F124" s="28"/>
      <c r="G124" s="104"/>
      <c r="H124" s="62"/>
      <c r="I124" s="80"/>
      <c r="J124" s="62"/>
      <c r="K124" s="80"/>
      <c r="L124" s="95"/>
      <c r="M124" s="105"/>
      <c r="N124" s="169"/>
      <c r="O124" s="106"/>
      <c r="P124" s="107"/>
      <c r="Q124" s="3"/>
      <c r="R124" s="3"/>
      <c r="S124" s="77"/>
    </row>
    <row r="125" spans="1:19" ht="15.75" customHeight="1" hidden="1">
      <c r="A125" s="32" t="s">
        <v>39</v>
      </c>
      <c r="B125" s="124"/>
      <c r="C125" s="124"/>
      <c r="D125" s="47"/>
      <c r="E125" s="47"/>
      <c r="F125" s="20"/>
      <c r="G125" s="42"/>
      <c r="H125" s="54"/>
      <c r="I125" s="43"/>
      <c r="J125" s="54"/>
      <c r="K125" s="43"/>
      <c r="L125" s="66"/>
      <c r="M125" s="126"/>
      <c r="N125" s="168"/>
      <c r="O125" s="112"/>
      <c r="P125" s="139"/>
      <c r="Q125" s="3"/>
      <c r="R125" s="3"/>
      <c r="S125" s="77"/>
    </row>
    <row r="126" spans="1:19" ht="15.75" customHeight="1" hidden="1">
      <c r="A126" s="27"/>
      <c r="B126" s="124"/>
      <c r="C126" s="124"/>
      <c r="D126" s="47"/>
      <c r="E126" s="47"/>
      <c r="F126" s="20"/>
      <c r="G126" s="42"/>
      <c r="H126" s="54"/>
      <c r="I126" s="43"/>
      <c r="J126" s="54"/>
      <c r="K126" s="43"/>
      <c r="L126" s="66"/>
      <c r="M126" s="126"/>
      <c r="N126" s="168"/>
      <c r="O126" s="112"/>
      <c r="P126" s="103"/>
      <c r="Q126" s="44" t="s">
        <v>0</v>
      </c>
      <c r="R126" s="3"/>
      <c r="S126" s="77"/>
    </row>
    <row r="127" spans="1:19" ht="15.75" customHeight="1" hidden="1">
      <c r="A127" s="27" t="s">
        <v>29</v>
      </c>
      <c r="B127" s="124" t="s">
        <v>27</v>
      </c>
      <c r="C127" s="124" t="s">
        <v>27</v>
      </c>
      <c r="D127" s="47">
        <v>1533.25</v>
      </c>
      <c r="E127" s="10">
        <f>E128-D128</f>
        <v>3269.5</v>
      </c>
      <c r="F127" s="42">
        <f>F128-E128</f>
        <v>3523.825999999999</v>
      </c>
      <c r="G127" s="42">
        <f>G128-F128</f>
        <v>385.52400000000125</v>
      </c>
      <c r="H127" s="42">
        <f>H128-G128</f>
        <v>344.1304999999993</v>
      </c>
      <c r="I127" s="75" t="s">
        <v>24</v>
      </c>
      <c r="J127" s="75" t="s">
        <v>24</v>
      </c>
      <c r="K127" s="75" t="s">
        <v>24</v>
      </c>
      <c r="L127" s="75" t="s">
        <v>24</v>
      </c>
      <c r="M127" s="75" t="s">
        <v>24</v>
      </c>
      <c r="N127" s="96" t="s">
        <v>24</v>
      </c>
      <c r="O127" s="75" t="s">
        <v>24</v>
      </c>
      <c r="P127" s="96" t="s">
        <v>24</v>
      </c>
      <c r="Q127" s="44"/>
      <c r="R127" s="3"/>
      <c r="S127" s="77"/>
    </row>
    <row r="128" spans="1:19" ht="15.75" customHeight="1" hidden="1">
      <c r="A128" s="27" t="s">
        <v>17</v>
      </c>
      <c r="B128" s="124" t="s">
        <v>27</v>
      </c>
      <c r="C128" s="124" t="s">
        <v>27</v>
      </c>
      <c r="D128" s="47">
        <v>1533.25</v>
      </c>
      <c r="E128" s="47">
        <v>4802.75</v>
      </c>
      <c r="F128" s="43">
        <v>8326.576</v>
      </c>
      <c r="G128" s="42">
        <v>8712.1</v>
      </c>
      <c r="H128" s="127">
        <v>9056.2305</v>
      </c>
      <c r="I128" s="127">
        <v>9056.2305</v>
      </c>
      <c r="J128" s="127">
        <v>9056.2305</v>
      </c>
      <c r="K128" s="127">
        <v>9056.2305</v>
      </c>
      <c r="L128" s="127">
        <v>9056.2305</v>
      </c>
      <c r="M128" s="127">
        <v>9056.2305</v>
      </c>
      <c r="N128" s="128">
        <v>9056.2305</v>
      </c>
      <c r="O128" s="127">
        <v>9056.2305</v>
      </c>
      <c r="P128" s="128">
        <v>9056.2305</v>
      </c>
      <c r="Q128" s="44"/>
      <c r="R128" s="3"/>
      <c r="S128" s="77"/>
    </row>
    <row r="129" spans="1:19" ht="15.75" customHeight="1" hidden="1">
      <c r="A129" s="27"/>
      <c r="B129" s="124"/>
      <c r="C129" s="124"/>
      <c r="D129" s="47"/>
      <c r="E129" s="47"/>
      <c r="F129" s="43"/>
      <c r="G129" s="42"/>
      <c r="H129" s="54"/>
      <c r="I129" s="43"/>
      <c r="J129" s="54"/>
      <c r="K129" s="43"/>
      <c r="L129" s="66"/>
      <c r="M129" s="126"/>
      <c r="N129" s="168"/>
      <c r="O129" s="112"/>
      <c r="P129" s="103"/>
      <c r="Q129" s="44"/>
      <c r="R129" s="3"/>
      <c r="S129" s="77"/>
    </row>
    <row r="130" spans="1:19" ht="15.75" customHeight="1" hidden="1">
      <c r="A130" s="26" t="s">
        <v>30</v>
      </c>
      <c r="B130" s="124" t="s">
        <v>27</v>
      </c>
      <c r="C130" s="124" t="s">
        <v>27</v>
      </c>
      <c r="D130" s="47" t="s">
        <v>27</v>
      </c>
      <c r="E130" s="47">
        <v>492.72</v>
      </c>
      <c r="F130" s="42">
        <f aca="true" t="shared" si="24" ref="F130:N130">+F131-E131</f>
        <v>1998.4518</v>
      </c>
      <c r="G130" s="42">
        <f t="shared" si="24"/>
        <v>1586.9081999999999</v>
      </c>
      <c r="H130" s="42">
        <f t="shared" si="24"/>
        <v>841.4830000000002</v>
      </c>
      <c r="I130" s="42">
        <f t="shared" si="24"/>
        <v>493.3720000000003</v>
      </c>
      <c r="J130" s="42">
        <f t="shared" si="24"/>
        <v>231.08500000000004</v>
      </c>
      <c r="K130" s="42">
        <f t="shared" si="24"/>
        <v>231.08999999999924</v>
      </c>
      <c r="L130" s="42">
        <f t="shared" si="24"/>
        <v>616.3890000000001</v>
      </c>
      <c r="M130" s="42">
        <f t="shared" si="24"/>
        <v>7.574000000000524</v>
      </c>
      <c r="N130" s="170">
        <f t="shared" si="24"/>
        <v>314.9269999999997</v>
      </c>
      <c r="O130" s="75" t="s">
        <v>24</v>
      </c>
      <c r="P130" s="96" t="s">
        <v>24</v>
      </c>
      <c r="Q130" s="44"/>
      <c r="R130" s="3"/>
      <c r="S130" s="77"/>
    </row>
    <row r="131" spans="1:19" ht="15.75" customHeight="1" hidden="1">
      <c r="A131" s="27" t="s">
        <v>17</v>
      </c>
      <c r="B131" s="124" t="s">
        <v>27</v>
      </c>
      <c r="C131" s="124" t="s">
        <v>27</v>
      </c>
      <c r="D131" s="47" t="s">
        <v>27</v>
      </c>
      <c r="E131" s="47">
        <v>492.72</v>
      </c>
      <c r="F131" s="43">
        <v>2491.1718</v>
      </c>
      <c r="G131" s="42">
        <v>4078.08</v>
      </c>
      <c r="H131" s="54">
        <v>4919.563</v>
      </c>
      <c r="I131" s="43">
        <v>5412.935</v>
      </c>
      <c r="J131" s="10">
        <v>5644.02</v>
      </c>
      <c r="K131" s="129">
        <v>5875.11</v>
      </c>
      <c r="L131" s="127">
        <v>6491.499</v>
      </c>
      <c r="M131" s="10">
        <v>6499.073</v>
      </c>
      <c r="N131" s="85">
        <v>6814</v>
      </c>
      <c r="O131" s="43">
        <v>6814</v>
      </c>
      <c r="P131" s="85">
        <v>6814</v>
      </c>
      <c r="Q131" s="44"/>
      <c r="R131" s="3"/>
      <c r="S131" s="77"/>
    </row>
    <row r="132" spans="1:19" ht="15.75" customHeight="1" hidden="1">
      <c r="A132" s="58"/>
      <c r="B132" s="125"/>
      <c r="C132" s="125"/>
      <c r="D132" s="60"/>
      <c r="E132" s="60"/>
      <c r="F132" s="80"/>
      <c r="G132" s="104"/>
      <c r="H132" s="62"/>
      <c r="I132" s="80"/>
      <c r="J132" s="29"/>
      <c r="K132" s="110"/>
      <c r="L132" s="111"/>
      <c r="M132" s="29"/>
      <c r="N132" s="87"/>
      <c r="O132" s="80"/>
      <c r="P132" s="107"/>
      <c r="Q132" s="44"/>
      <c r="R132" s="3"/>
      <c r="S132" s="77"/>
    </row>
    <row r="133" spans="1:19" ht="15.75" customHeight="1" hidden="1">
      <c r="A133" s="26" t="s">
        <v>40</v>
      </c>
      <c r="B133" s="124"/>
      <c r="C133" s="124"/>
      <c r="D133" s="47"/>
      <c r="E133" s="47"/>
      <c r="F133" s="43"/>
      <c r="G133" s="42"/>
      <c r="H133" s="54"/>
      <c r="I133" s="43"/>
      <c r="J133" s="10"/>
      <c r="K133" s="129"/>
      <c r="L133" s="127"/>
      <c r="M133" s="10"/>
      <c r="N133" s="85"/>
      <c r="O133" s="43"/>
      <c r="P133" s="103"/>
      <c r="Q133" s="3"/>
      <c r="R133" s="3"/>
      <c r="S133" s="77"/>
    </row>
    <row r="134" spans="1:19" ht="15.75" customHeight="1" hidden="1">
      <c r="A134" s="27"/>
      <c r="B134" s="124"/>
      <c r="C134" s="124"/>
      <c r="D134" s="47"/>
      <c r="E134" s="47"/>
      <c r="F134" s="43"/>
      <c r="G134" s="42"/>
      <c r="H134" s="54"/>
      <c r="I134" s="43"/>
      <c r="J134" s="10"/>
      <c r="K134" s="129"/>
      <c r="L134" s="127"/>
      <c r="M134" s="10"/>
      <c r="N134" s="85"/>
      <c r="O134" s="43"/>
      <c r="P134" s="103"/>
      <c r="Q134" s="3"/>
      <c r="R134" s="3"/>
      <c r="S134" s="77"/>
    </row>
    <row r="135" spans="1:19" ht="15.75" customHeight="1" hidden="1">
      <c r="A135" s="27" t="s">
        <v>29</v>
      </c>
      <c r="B135" s="124" t="s">
        <v>27</v>
      </c>
      <c r="C135" s="124" t="s">
        <v>27</v>
      </c>
      <c r="D135" s="47">
        <v>10431.168</v>
      </c>
      <c r="E135" s="47">
        <f aca="true" t="shared" si="25" ref="E135:K135">E136-D136</f>
        <v>12698.698000000002</v>
      </c>
      <c r="F135" s="47">
        <f t="shared" si="25"/>
        <v>4088.525999999998</v>
      </c>
      <c r="G135" s="47">
        <f t="shared" si="25"/>
        <v>1732.9520000000011</v>
      </c>
      <c r="H135" s="47">
        <f t="shared" si="25"/>
        <v>1195.7350000000006</v>
      </c>
      <c r="I135" s="47">
        <f t="shared" si="25"/>
        <v>736.3999999999978</v>
      </c>
      <c r="J135" s="47">
        <f t="shared" si="25"/>
        <v>431.4490000000005</v>
      </c>
      <c r="K135" s="10">
        <f t="shared" si="25"/>
        <v>93.73600000000079</v>
      </c>
      <c r="L135" s="75" t="s">
        <v>24</v>
      </c>
      <c r="M135" s="75">
        <f>M136-L136</f>
        <v>35.17900000000009</v>
      </c>
      <c r="N135" s="96" t="s">
        <v>24</v>
      </c>
      <c r="O135" s="75" t="s">
        <v>24</v>
      </c>
      <c r="P135" s="96" t="s">
        <v>24</v>
      </c>
      <c r="Q135" s="3"/>
      <c r="R135" s="3"/>
      <c r="S135" s="77"/>
    </row>
    <row r="136" spans="1:19" ht="15.75" customHeight="1" hidden="1">
      <c r="A136" s="27" t="s">
        <v>17</v>
      </c>
      <c r="B136" s="124" t="s">
        <v>27</v>
      </c>
      <c r="C136" s="124" t="s">
        <v>27</v>
      </c>
      <c r="D136" s="47">
        <v>10431.168</v>
      </c>
      <c r="E136" s="47">
        <v>23129.866</v>
      </c>
      <c r="F136" s="43">
        <v>27218.392</v>
      </c>
      <c r="G136" s="42">
        <v>28951.344</v>
      </c>
      <c r="H136" s="54">
        <v>30147.079</v>
      </c>
      <c r="I136" s="43">
        <v>30883.479</v>
      </c>
      <c r="J136" s="10">
        <v>31314.928</v>
      </c>
      <c r="K136" s="10">
        <v>31408.664</v>
      </c>
      <c r="L136" s="127">
        <v>31408.664</v>
      </c>
      <c r="M136" s="127">
        <v>31443.843</v>
      </c>
      <c r="N136" s="128">
        <v>31443.843</v>
      </c>
      <c r="O136" s="127">
        <v>31443.843</v>
      </c>
      <c r="P136" s="128">
        <v>31443.843</v>
      </c>
      <c r="Q136" s="3"/>
      <c r="R136" s="3"/>
      <c r="S136" s="77"/>
    </row>
    <row r="137" spans="1:19" ht="15.75" customHeight="1" hidden="1">
      <c r="A137" s="27"/>
      <c r="B137" s="124"/>
      <c r="C137" s="124"/>
      <c r="D137" s="47"/>
      <c r="E137" s="47"/>
      <c r="F137" s="43"/>
      <c r="G137" s="42"/>
      <c r="H137" s="54"/>
      <c r="I137" s="43"/>
      <c r="J137" s="10"/>
      <c r="K137" s="129"/>
      <c r="L137" s="127"/>
      <c r="M137" s="10"/>
      <c r="N137" s="85"/>
      <c r="O137" s="75"/>
      <c r="P137" s="103"/>
      <c r="Q137" s="3"/>
      <c r="R137" s="3"/>
      <c r="S137" s="77"/>
    </row>
    <row r="138" spans="1:19" ht="15.75" customHeight="1" hidden="1">
      <c r="A138" s="26" t="s">
        <v>30</v>
      </c>
      <c r="B138" s="124" t="s">
        <v>27</v>
      </c>
      <c r="C138" s="124" t="s">
        <v>27</v>
      </c>
      <c r="D138" s="47">
        <v>564.677</v>
      </c>
      <c r="E138" s="47">
        <f aca="true" t="shared" si="26" ref="E138:M138">E139-D139</f>
        <v>5884.858</v>
      </c>
      <c r="F138" s="47">
        <f t="shared" si="26"/>
        <v>5045.5689999999995</v>
      </c>
      <c r="G138" s="47">
        <f t="shared" si="26"/>
        <v>4157.792000000001</v>
      </c>
      <c r="H138" s="47">
        <f t="shared" si="26"/>
        <v>3747.429</v>
      </c>
      <c r="I138" s="47">
        <f t="shared" si="26"/>
        <v>1577.9379999999983</v>
      </c>
      <c r="J138" s="47">
        <f t="shared" si="26"/>
        <v>2232.7390000000014</v>
      </c>
      <c r="K138" s="47">
        <f t="shared" si="26"/>
        <v>565.2000000000007</v>
      </c>
      <c r="L138" s="47">
        <f t="shared" si="26"/>
        <v>114.34599999999773</v>
      </c>
      <c r="M138" s="47">
        <f t="shared" si="26"/>
        <v>238.96000000000276</v>
      </c>
      <c r="N138" s="171" t="s">
        <v>16</v>
      </c>
      <c r="O138" s="75" t="s">
        <v>24</v>
      </c>
      <c r="P138" s="96" t="s">
        <v>24</v>
      </c>
      <c r="Q138" s="3"/>
      <c r="R138" s="3"/>
      <c r="S138" s="77"/>
    </row>
    <row r="139" spans="1:21" ht="15.75" customHeight="1" hidden="1">
      <c r="A139" s="27" t="s">
        <v>17</v>
      </c>
      <c r="B139" s="124" t="s">
        <v>27</v>
      </c>
      <c r="C139" s="124" t="s">
        <v>27</v>
      </c>
      <c r="D139" s="47">
        <v>564.677</v>
      </c>
      <c r="E139" s="47">
        <v>6449.535</v>
      </c>
      <c r="F139" s="47">
        <v>11495.104</v>
      </c>
      <c r="G139" s="47">
        <v>15652.896</v>
      </c>
      <c r="H139" s="47">
        <v>19400.325</v>
      </c>
      <c r="I139" s="47">
        <v>20978.263</v>
      </c>
      <c r="J139" s="47">
        <v>23211.002</v>
      </c>
      <c r="K139" s="47">
        <v>23776.202</v>
      </c>
      <c r="L139" s="47">
        <v>23890.548</v>
      </c>
      <c r="M139" s="130">
        <v>24129.508</v>
      </c>
      <c r="N139" s="172">
        <v>24129.508</v>
      </c>
      <c r="O139" s="130">
        <v>24129.508</v>
      </c>
      <c r="P139" s="146">
        <v>24129.508</v>
      </c>
      <c r="Q139" s="44"/>
      <c r="R139" s="3"/>
      <c r="S139" s="102"/>
      <c r="T139" s="38"/>
      <c r="U139" s="77"/>
    </row>
    <row r="140" spans="1:19" ht="15.75" customHeight="1" hidden="1">
      <c r="A140" s="32" t="s">
        <v>41</v>
      </c>
      <c r="B140" s="133"/>
      <c r="C140" s="133"/>
      <c r="D140" s="134"/>
      <c r="E140" s="134"/>
      <c r="F140" s="135"/>
      <c r="G140" s="136"/>
      <c r="H140" s="137"/>
      <c r="I140" s="135"/>
      <c r="J140" s="16"/>
      <c r="K140" s="138"/>
      <c r="L140" s="116"/>
      <c r="M140" s="16"/>
      <c r="N140" s="173"/>
      <c r="O140" s="135"/>
      <c r="P140" s="139"/>
      <c r="Q140" s="3"/>
      <c r="R140" s="3"/>
      <c r="S140" s="77"/>
    </row>
    <row r="141" spans="1:19" ht="15.75" customHeight="1" hidden="1">
      <c r="A141" s="27"/>
      <c r="B141" s="124"/>
      <c r="C141" s="124"/>
      <c r="D141" s="47"/>
      <c r="E141" s="47"/>
      <c r="F141" s="43"/>
      <c r="G141" s="42"/>
      <c r="H141" s="54"/>
      <c r="I141" s="43"/>
      <c r="J141" s="10"/>
      <c r="K141" s="129"/>
      <c r="L141" s="127"/>
      <c r="M141" s="10"/>
      <c r="N141" s="11"/>
      <c r="O141" s="43"/>
      <c r="P141" s="103"/>
      <c r="Q141" s="3"/>
      <c r="R141" s="3"/>
      <c r="S141" s="77"/>
    </row>
    <row r="142" spans="1:19" ht="15.75" customHeight="1" hidden="1">
      <c r="A142" s="27" t="s">
        <v>29</v>
      </c>
      <c r="B142" s="124" t="s">
        <v>27</v>
      </c>
      <c r="C142" s="124" t="s">
        <v>27</v>
      </c>
      <c r="D142" s="47">
        <v>4137.401</v>
      </c>
      <c r="E142" s="47">
        <f>E143-D143</f>
        <v>5941.459000000001</v>
      </c>
      <c r="F142" s="47">
        <f>F143-E143</f>
        <v>4528.365099999999</v>
      </c>
      <c r="G142" s="47">
        <f>G143-F143</f>
        <v>2966.755399999998</v>
      </c>
      <c r="H142" s="47">
        <f>H143-G143</f>
        <v>1108.7111000000004</v>
      </c>
      <c r="I142" s="47">
        <f>I143-H143</f>
        <v>557.6610000000001</v>
      </c>
      <c r="J142" s="18" t="s">
        <v>16</v>
      </c>
      <c r="K142" s="18" t="s">
        <v>16</v>
      </c>
      <c r="L142" s="18" t="s">
        <v>16</v>
      </c>
      <c r="M142" s="18" t="s">
        <v>16</v>
      </c>
      <c r="N142" s="147" t="s">
        <v>16</v>
      </c>
      <c r="O142" s="18" t="s">
        <v>16</v>
      </c>
      <c r="P142" s="147" t="s">
        <v>16</v>
      </c>
      <c r="Q142" s="3"/>
      <c r="R142" s="3"/>
      <c r="S142" s="77"/>
    </row>
    <row r="143" spans="1:19" ht="15.75" customHeight="1" hidden="1">
      <c r="A143" s="27" t="s">
        <v>17</v>
      </c>
      <c r="B143" s="124" t="s">
        <v>27</v>
      </c>
      <c r="C143" s="124" t="s">
        <v>27</v>
      </c>
      <c r="D143" s="47">
        <v>4137.401</v>
      </c>
      <c r="E143" s="47">
        <v>10078.86</v>
      </c>
      <c r="F143" s="43">
        <v>14607.2251</v>
      </c>
      <c r="G143" s="47">
        <f>8434.157+9139.8235</f>
        <v>17573.980499999998</v>
      </c>
      <c r="H143" s="54">
        <v>18682.6916</v>
      </c>
      <c r="I143" s="43">
        <v>19240.3526</v>
      </c>
      <c r="J143" s="10">
        <v>19240.353</v>
      </c>
      <c r="K143" s="10">
        <v>19240.353</v>
      </c>
      <c r="L143" s="10">
        <v>19240.353</v>
      </c>
      <c r="M143" s="10">
        <v>19240.353</v>
      </c>
      <c r="N143" s="11">
        <v>19240.353</v>
      </c>
      <c r="O143" s="10">
        <v>19240.353</v>
      </c>
      <c r="P143" s="11">
        <v>19240.353</v>
      </c>
      <c r="Q143" s="98"/>
      <c r="R143" s="3"/>
      <c r="S143" s="77"/>
    </row>
    <row r="144" spans="1:19" ht="15.75" customHeight="1" hidden="1">
      <c r="A144" s="27"/>
      <c r="B144" s="124"/>
      <c r="C144" s="124"/>
      <c r="D144" s="47"/>
      <c r="E144" s="47"/>
      <c r="F144" s="43"/>
      <c r="G144" s="42"/>
      <c r="H144" s="54"/>
      <c r="I144" s="43"/>
      <c r="J144" s="10"/>
      <c r="K144" s="129"/>
      <c r="L144" s="127"/>
      <c r="M144" s="10"/>
      <c r="N144" s="85"/>
      <c r="O144" s="43"/>
      <c r="P144" s="103"/>
      <c r="Q144" s="98"/>
      <c r="R144" s="3"/>
      <c r="S144" s="77"/>
    </row>
    <row r="145" spans="1:19" ht="15.75" customHeight="1" hidden="1">
      <c r="A145" s="26" t="s">
        <v>30</v>
      </c>
      <c r="B145" s="124" t="s">
        <v>27</v>
      </c>
      <c r="C145" s="124" t="s">
        <v>27</v>
      </c>
      <c r="D145" s="47" t="s">
        <v>27</v>
      </c>
      <c r="E145" s="47">
        <f aca="true" t="shared" si="27" ref="E145:M145">E146-D146</f>
        <v>3929.6736</v>
      </c>
      <c r="F145" s="47">
        <f t="shared" si="27"/>
        <v>4803.0622</v>
      </c>
      <c r="G145" s="47">
        <f t="shared" si="27"/>
        <v>3098.7289999999994</v>
      </c>
      <c r="H145" s="47">
        <f t="shared" si="27"/>
        <v>1391.6236000000008</v>
      </c>
      <c r="I145" s="47">
        <f t="shared" si="27"/>
        <v>121.24039999999877</v>
      </c>
      <c r="J145" s="47">
        <f t="shared" si="27"/>
        <v>457.72340000000077</v>
      </c>
      <c r="K145" s="47">
        <f t="shared" si="27"/>
        <v>113.28650000000016</v>
      </c>
      <c r="L145" s="18" t="s">
        <v>16</v>
      </c>
      <c r="M145" s="47">
        <f t="shared" si="27"/>
        <v>312.40129999999954</v>
      </c>
      <c r="N145" s="147" t="s">
        <v>16</v>
      </c>
      <c r="O145" s="18" t="s">
        <v>16</v>
      </c>
      <c r="P145" s="147" t="s">
        <v>16</v>
      </c>
      <c r="Q145" s="98"/>
      <c r="R145" s="3"/>
      <c r="S145" s="77"/>
    </row>
    <row r="146" spans="1:21" ht="15.75" customHeight="1" hidden="1">
      <c r="A146" s="27" t="s">
        <v>17</v>
      </c>
      <c r="B146" s="124" t="s">
        <v>27</v>
      </c>
      <c r="C146" s="124" t="s">
        <v>27</v>
      </c>
      <c r="D146" s="47" t="s">
        <v>27</v>
      </c>
      <c r="E146" s="47">
        <v>3929.6736</v>
      </c>
      <c r="F146" s="47">
        <v>8732.7358</v>
      </c>
      <c r="G146" s="47">
        <f>6445.7792+5385.6856</f>
        <v>11831.4648</v>
      </c>
      <c r="H146" s="47">
        <v>13223.0884</v>
      </c>
      <c r="I146" s="143">
        <v>13344.3288</v>
      </c>
      <c r="J146" s="143">
        <v>13802.0522</v>
      </c>
      <c r="K146" s="143">
        <v>13915.3387</v>
      </c>
      <c r="L146" s="143">
        <v>13915.3387</v>
      </c>
      <c r="M146" s="143">
        <v>14227.74</v>
      </c>
      <c r="N146" s="145">
        <v>14227.74</v>
      </c>
      <c r="O146" s="143">
        <v>14227.74</v>
      </c>
      <c r="P146" s="145">
        <v>14227.74</v>
      </c>
      <c r="Q146" s="98"/>
      <c r="R146" s="3"/>
      <c r="S146" s="102"/>
      <c r="T146" s="38"/>
      <c r="U146" s="77"/>
    </row>
    <row r="147" spans="1:21" ht="15.75" customHeight="1" hidden="1">
      <c r="A147" s="27"/>
      <c r="B147" s="124"/>
      <c r="C147" s="125"/>
      <c r="D147" s="60"/>
      <c r="E147" s="60"/>
      <c r="F147" s="60"/>
      <c r="G147" s="60"/>
      <c r="H147" s="60"/>
      <c r="I147" s="148"/>
      <c r="J147" s="148"/>
      <c r="K147" s="148"/>
      <c r="L147" s="148"/>
      <c r="M147" s="148"/>
      <c r="N147" s="155"/>
      <c r="O147" s="14"/>
      <c r="P147" s="15"/>
      <c r="Q147" s="98"/>
      <c r="R147" s="3"/>
      <c r="S147" s="102"/>
      <c r="T147" s="38"/>
      <c r="U147" s="77"/>
    </row>
    <row r="148" spans="1:21" ht="15.75" hidden="1">
      <c r="A148" s="32" t="s">
        <v>44</v>
      </c>
      <c r="B148" s="133"/>
      <c r="C148" s="133"/>
      <c r="D148" s="134"/>
      <c r="E148" s="134"/>
      <c r="F148" s="134"/>
      <c r="G148" s="134"/>
      <c r="H148" s="134"/>
      <c r="I148" s="144"/>
      <c r="J148" s="144"/>
      <c r="K148" s="144"/>
      <c r="L148" s="144"/>
      <c r="M148" s="144"/>
      <c r="N148" s="149"/>
      <c r="O148" s="8"/>
      <c r="P148" s="115"/>
      <c r="Q148" s="44"/>
      <c r="R148" s="3"/>
      <c r="S148" s="102"/>
      <c r="T148" s="38"/>
      <c r="U148" s="77"/>
    </row>
    <row r="149" spans="1:21" ht="15.75" hidden="1">
      <c r="A149" s="27"/>
      <c r="B149" s="124"/>
      <c r="C149" s="124"/>
      <c r="D149" s="47"/>
      <c r="E149" s="47"/>
      <c r="F149" s="47"/>
      <c r="G149" s="47"/>
      <c r="H149" s="47"/>
      <c r="I149" s="143"/>
      <c r="J149" s="143"/>
      <c r="K149" s="143"/>
      <c r="L149" s="143"/>
      <c r="M149" s="143"/>
      <c r="N149" s="145"/>
      <c r="O149" s="44"/>
      <c r="P149" s="45"/>
      <c r="Q149" s="44"/>
      <c r="R149" s="3"/>
      <c r="S149" s="102"/>
      <c r="T149" s="38"/>
      <c r="U149" s="77"/>
    </row>
    <row r="150" spans="1:21" ht="15.75" hidden="1">
      <c r="A150" s="27" t="s">
        <v>29</v>
      </c>
      <c r="B150" s="124"/>
      <c r="C150" s="124">
        <v>579.9</v>
      </c>
      <c r="D150" s="47">
        <f aca="true" t="shared" si="28" ref="D150:J150">D151-C151</f>
        <v>11449.69</v>
      </c>
      <c r="E150" s="47">
        <f t="shared" si="28"/>
        <v>12569.368299999998</v>
      </c>
      <c r="F150" s="47">
        <f t="shared" si="28"/>
        <v>1957.9287000000004</v>
      </c>
      <c r="G150" s="47">
        <f t="shared" si="28"/>
        <v>3472.9455000000016</v>
      </c>
      <c r="H150" s="47">
        <f t="shared" si="28"/>
        <v>554.9876999999979</v>
      </c>
      <c r="I150" s="47">
        <f t="shared" si="28"/>
        <v>133.89400000000023</v>
      </c>
      <c r="J150" s="47">
        <f t="shared" si="28"/>
        <v>59.56080000000293</v>
      </c>
      <c r="K150" s="18" t="s">
        <v>16</v>
      </c>
      <c r="L150" s="18" t="s">
        <v>16</v>
      </c>
      <c r="M150" s="18" t="s">
        <v>16</v>
      </c>
      <c r="N150" s="147" t="s">
        <v>16</v>
      </c>
      <c r="O150" s="18" t="s">
        <v>16</v>
      </c>
      <c r="P150" s="147" t="s">
        <v>16</v>
      </c>
      <c r="Q150" s="44"/>
      <c r="R150" s="3"/>
      <c r="S150" s="102"/>
      <c r="T150" s="38"/>
      <c r="U150" s="77"/>
    </row>
    <row r="151" spans="1:21" ht="15.75" hidden="1">
      <c r="A151" s="27" t="s">
        <v>17</v>
      </c>
      <c r="B151" s="124"/>
      <c r="C151" s="124">
        <v>579.9</v>
      </c>
      <c r="D151" s="47">
        <v>12029.59</v>
      </c>
      <c r="E151" s="47">
        <v>24598.9583</v>
      </c>
      <c r="F151" s="143">
        <v>26556.887</v>
      </c>
      <c r="G151" s="143">
        <v>30029.8325</v>
      </c>
      <c r="H151" s="143">
        <v>30584.8202</v>
      </c>
      <c r="I151" s="143">
        <v>30718.7142</v>
      </c>
      <c r="J151" s="143">
        <v>30778.275</v>
      </c>
      <c r="K151" s="143">
        <v>30778.275</v>
      </c>
      <c r="L151" s="143">
        <v>30778.275</v>
      </c>
      <c r="M151" s="143">
        <v>30778.275</v>
      </c>
      <c r="N151" s="145">
        <v>30778.275</v>
      </c>
      <c r="O151" s="143">
        <v>30778.275</v>
      </c>
      <c r="P151" s="145">
        <v>30778.275</v>
      </c>
      <c r="Q151" s="44"/>
      <c r="R151" s="3"/>
      <c r="S151" s="102"/>
      <c r="T151" s="38"/>
      <c r="U151" s="77"/>
    </row>
    <row r="152" spans="1:21" ht="15.75" hidden="1">
      <c r="A152" s="27"/>
      <c r="B152" s="124"/>
      <c r="C152" s="124"/>
      <c r="D152" s="47"/>
      <c r="E152" s="47"/>
      <c r="F152" s="47"/>
      <c r="G152" s="47"/>
      <c r="H152" s="47"/>
      <c r="I152" s="143"/>
      <c r="J152" s="143"/>
      <c r="K152" s="143"/>
      <c r="L152" s="143"/>
      <c r="M152" s="143"/>
      <c r="N152" s="145"/>
      <c r="O152" s="44"/>
      <c r="P152" s="45"/>
      <c r="Q152" s="44"/>
      <c r="R152" s="3"/>
      <c r="S152" s="102"/>
      <c r="T152" s="38"/>
      <c r="U152" s="77"/>
    </row>
    <row r="153" spans="1:21" ht="15.75" hidden="1">
      <c r="A153" s="26" t="s">
        <v>30</v>
      </c>
      <c r="B153" s="124"/>
      <c r="C153" s="124" t="s">
        <v>27</v>
      </c>
      <c r="D153" s="47">
        <v>3189.719</v>
      </c>
      <c r="E153" s="47">
        <f aca="true" t="shared" si="29" ref="E153:L153">E154-D154</f>
        <v>6294.942</v>
      </c>
      <c r="F153" s="47">
        <f t="shared" si="29"/>
        <v>2537.339</v>
      </c>
      <c r="G153" s="47">
        <f t="shared" si="29"/>
        <v>4395</v>
      </c>
      <c r="H153" s="47">
        <f t="shared" si="29"/>
        <v>2934</v>
      </c>
      <c r="I153" s="47">
        <f t="shared" si="29"/>
        <v>1411</v>
      </c>
      <c r="J153" s="47">
        <f t="shared" si="29"/>
        <v>2782.9761</v>
      </c>
      <c r="K153" s="47">
        <f t="shared" si="29"/>
        <v>208.35589999999866</v>
      </c>
      <c r="L153" s="47">
        <f t="shared" si="29"/>
        <v>21.590500000002066</v>
      </c>
      <c r="M153" s="18" t="s">
        <v>16</v>
      </c>
      <c r="N153" s="147" t="s">
        <v>16</v>
      </c>
      <c r="O153" s="18" t="s">
        <v>16</v>
      </c>
      <c r="P153" s="147" t="s">
        <v>16</v>
      </c>
      <c r="Q153" s="44"/>
      <c r="R153" s="3"/>
      <c r="S153" s="102"/>
      <c r="T153" s="38"/>
      <c r="U153" s="77"/>
    </row>
    <row r="154" spans="1:21" ht="15.75" hidden="1">
      <c r="A154" s="27" t="s">
        <v>17</v>
      </c>
      <c r="B154" s="124"/>
      <c r="C154" s="124" t="s">
        <v>27</v>
      </c>
      <c r="D154" s="47">
        <v>3189.719</v>
      </c>
      <c r="E154" s="47">
        <v>9484.661</v>
      </c>
      <c r="F154" s="47">
        <v>12022</v>
      </c>
      <c r="G154" s="143">
        <v>16417</v>
      </c>
      <c r="H154" s="143">
        <v>19351</v>
      </c>
      <c r="I154" s="143">
        <v>20762</v>
      </c>
      <c r="J154" s="143">
        <v>23544.9761</v>
      </c>
      <c r="K154" s="143">
        <v>23753.332</v>
      </c>
      <c r="L154" s="143">
        <v>23774.9225</v>
      </c>
      <c r="M154" s="143">
        <v>23774.9225</v>
      </c>
      <c r="N154" s="145">
        <v>23774.9225</v>
      </c>
      <c r="O154" s="143">
        <v>23774.9225</v>
      </c>
      <c r="P154" s="145">
        <v>23774.9225</v>
      </c>
      <c r="Q154" s="44"/>
      <c r="R154" s="3"/>
      <c r="S154" s="102"/>
      <c r="T154" s="38"/>
      <c r="U154" s="77"/>
    </row>
    <row r="155" spans="1:21" ht="15.75" hidden="1">
      <c r="A155" s="27"/>
      <c r="B155" s="124"/>
      <c r="C155" s="124"/>
      <c r="D155" s="47"/>
      <c r="E155" s="47"/>
      <c r="F155" s="47"/>
      <c r="G155" s="143"/>
      <c r="H155" s="143"/>
      <c r="I155" s="143"/>
      <c r="J155" s="143"/>
      <c r="K155" s="143"/>
      <c r="L155" s="143"/>
      <c r="M155" s="143"/>
      <c r="N155" s="145"/>
      <c r="O155" s="143"/>
      <c r="P155" s="145"/>
      <c r="Q155" s="44"/>
      <c r="R155" s="3"/>
      <c r="S155" s="102"/>
      <c r="T155" s="38"/>
      <c r="U155" s="77"/>
    </row>
    <row r="156" spans="1:21" ht="15.75">
      <c r="A156" s="32" t="s">
        <v>45</v>
      </c>
      <c r="B156" s="133"/>
      <c r="C156" s="133"/>
      <c r="D156" s="134"/>
      <c r="E156" s="134"/>
      <c r="F156" s="134"/>
      <c r="G156" s="144"/>
      <c r="H156" s="144"/>
      <c r="I156" s="144"/>
      <c r="J156" s="144"/>
      <c r="K156" s="144"/>
      <c r="L156" s="144"/>
      <c r="M156" s="144"/>
      <c r="N156" s="149"/>
      <c r="O156" s="144"/>
      <c r="P156" s="149"/>
      <c r="Q156" s="44"/>
      <c r="R156" s="3"/>
      <c r="S156" s="102"/>
      <c r="T156" s="38"/>
      <c r="U156" s="77"/>
    </row>
    <row r="157" spans="1:21" ht="15.75">
      <c r="A157" s="27"/>
      <c r="B157" s="124"/>
      <c r="C157" s="124"/>
      <c r="D157" s="47"/>
      <c r="E157" s="154"/>
      <c r="F157" s="47"/>
      <c r="G157" s="143"/>
      <c r="H157" s="143"/>
      <c r="I157" s="143"/>
      <c r="J157" s="143"/>
      <c r="K157" s="143"/>
      <c r="L157" s="143"/>
      <c r="M157" s="143"/>
      <c r="N157" s="145"/>
      <c r="O157" s="143"/>
      <c r="P157" s="145"/>
      <c r="Q157" s="44"/>
      <c r="R157" s="3"/>
      <c r="S157" s="102"/>
      <c r="T157" s="38"/>
      <c r="U157" s="77"/>
    </row>
    <row r="158" spans="1:21" ht="15.75">
      <c r="A158" s="27" t="s">
        <v>29</v>
      </c>
      <c r="B158" s="124"/>
      <c r="C158" s="124" t="s">
        <v>27</v>
      </c>
      <c r="D158" s="47" t="s">
        <v>27</v>
      </c>
      <c r="E158" s="10">
        <v>7046.282999999999</v>
      </c>
      <c r="F158" s="47">
        <v>1156</v>
      </c>
      <c r="G158" s="10">
        <v>1327</v>
      </c>
      <c r="H158" s="143">
        <f>H159-G159</f>
        <v>304.5235999999986</v>
      </c>
      <c r="I158" s="143">
        <f>I159-H159</f>
        <v>2947.7646000000004</v>
      </c>
      <c r="J158" s="143">
        <f>J159-I159</f>
        <v>1351.8844000000008</v>
      </c>
      <c r="K158" s="18" t="s">
        <v>16</v>
      </c>
      <c r="L158" s="18" t="s">
        <v>16</v>
      </c>
      <c r="M158" s="18" t="s">
        <v>16</v>
      </c>
      <c r="N158" s="147" t="s">
        <v>16</v>
      </c>
      <c r="O158" s="143"/>
      <c r="P158" s="145"/>
      <c r="Q158" s="44"/>
      <c r="R158" s="3"/>
      <c r="S158" s="102"/>
      <c r="T158" s="38"/>
      <c r="U158" s="77"/>
    </row>
    <row r="159" spans="1:21" ht="15.75">
      <c r="A159" s="27" t="s">
        <v>17</v>
      </c>
      <c r="B159" s="124"/>
      <c r="C159" s="124" t="s">
        <v>27</v>
      </c>
      <c r="D159" s="47" t="s">
        <v>27</v>
      </c>
      <c r="E159" s="10">
        <v>7046.282999999999</v>
      </c>
      <c r="F159" s="47">
        <v>8201.51</v>
      </c>
      <c r="G159" s="143">
        <v>9529.3294</v>
      </c>
      <c r="H159" s="143">
        <v>9833.853</v>
      </c>
      <c r="I159" s="143">
        <v>12781.6176</v>
      </c>
      <c r="J159" s="143">
        <v>14133.502</v>
      </c>
      <c r="K159" s="143">
        <v>14133.502</v>
      </c>
      <c r="L159" s="143">
        <v>14133.502</v>
      </c>
      <c r="M159" s="143">
        <v>14133.502</v>
      </c>
      <c r="N159" s="145">
        <v>14133.502</v>
      </c>
      <c r="O159" s="143"/>
      <c r="P159" s="145"/>
      <c r="Q159" s="44"/>
      <c r="R159" s="3"/>
      <c r="S159" s="102"/>
      <c r="T159" s="38"/>
      <c r="U159" s="77"/>
    </row>
    <row r="160" spans="1:21" ht="15.75">
      <c r="A160" s="27"/>
      <c r="B160" s="124"/>
      <c r="C160" s="124"/>
      <c r="D160" s="47"/>
      <c r="E160" s="47"/>
      <c r="F160" s="47"/>
      <c r="G160" s="143"/>
      <c r="H160" s="143"/>
      <c r="I160" s="143"/>
      <c r="J160" s="143"/>
      <c r="K160" s="143"/>
      <c r="L160" s="143"/>
      <c r="M160" s="143"/>
      <c r="N160" s="145"/>
      <c r="O160" s="143"/>
      <c r="P160" s="145"/>
      <c r="Q160" s="44"/>
      <c r="R160" s="3"/>
      <c r="S160" s="102"/>
      <c r="T160" s="38"/>
      <c r="U160" s="77"/>
    </row>
    <row r="161" spans="1:21" ht="15.75">
      <c r="A161" s="26" t="s">
        <v>30</v>
      </c>
      <c r="B161" s="124"/>
      <c r="C161" s="124" t="s">
        <v>27</v>
      </c>
      <c r="D161" s="47" t="s">
        <v>27</v>
      </c>
      <c r="E161" s="47">
        <v>2101.2</v>
      </c>
      <c r="F161" s="47">
        <f>F162-E162</f>
        <v>742.5260000000003</v>
      </c>
      <c r="G161" s="143">
        <v>990</v>
      </c>
      <c r="H161" s="143">
        <v>2890.5207</v>
      </c>
      <c r="I161" s="143">
        <f>I162-H162</f>
        <v>751.8076999999994</v>
      </c>
      <c r="J161" s="143">
        <f>J162-I162</f>
        <v>2977.835500000001</v>
      </c>
      <c r="K161" s="143">
        <f>K162-J162</f>
        <v>299.1183999999994</v>
      </c>
      <c r="L161" s="143">
        <f>L162-K162</f>
        <v>15.899100000000544</v>
      </c>
      <c r="M161" s="18" t="s">
        <v>16</v>
      </c>
      <c r="N161" s="147" t="s">
        <v>16</v>
      </c>
      <c r="O161" s="143"/>
      <c r="P161" s="145"/>
      <c r="Q161" s="44"/>
      <c r="R161" s="3"/>
      <c r="S161" s="102"/>
      <c r="T161" s="38"/>
      <c r="U161" s="77"/>
    </row>
    <row r="162" spans="1:21" ht="15.75">
      <c r="A162" s="27" t="s">
        <v>17</v>
      </c>
      <c r="B162" s="124"/>
      <c r="C162" s="124" t="s">
        <v>27</v>
      </c>
      <c r="D162" s="47" t="s">
        <v>27</v>
      </c>
      <c r="E162" s="47">
        <v>2101.2</v>
      </c>
      <c r="F162" s="47">
        <v>2843.726</v>
      </c>
      <c r="G162" s="143">
        <v>3834.3146</v>
      </c>
      <c r="H162" s="143">
        <v>6724.7353</v>
      </c>
      <c r="I162" s="143">
        <v>7476.543</v>
      </c>
      <c r="J162" s="143">
        <v>10454.3785</v>
      </c>
      <c r="K162" s="143">
        <v>10753.4969</v>
      </c>
      <c r="L162" s="143">
        <v>10769.396</v>
      </c>
      <c r="M162" s="143">
        <v>10769.396</v>
      </c>
      <c r="N162" s="145">
        <v>10769.396</v>
      </c>
      <c r="O162" s="143"/>
      <c r="P162" s="145"/>
      <c r="Q162" s="44"/>
      <c r="R162" s="3"/>
      <c r="S162" s="102"/>
      <c r="T162" s="38"/>
      <c r="U162" s="77"/>
    </row>
    <row r="163" spans="1:21" ht="15.75">
      <c r="A163" s="58"/>
      <c r="B163" s="125"/>
      <c r="C163" s="125"/>
      <c r="D163" s="60"/>
      <c r="E163" s="60"/>
      <c r="F163" s="60"/>
      <c r="G163" s="148"/>
      <c r="H163" s="148"/>
      <c r="I163" s="148"/>
      <c r="J163" s="148"/>
      <c r="K163" s="148"/>
      <c r="L163" s="148"/>
      <c r="M163" s="148"/>
      <c r="N163" s="155"/>
      <c r="O163" s="148"/>
      <c r="P163" s="155"/>
      <c r="Q163" s="44"/>
      <c r="R163" s="3"/>
      <c r="S163" s="102"/>
      <c r="T163" s="38"/>
      <c r="U163" s="77"/>
    </row>
    <row r="164" spans="1:21" ht="15.75">
      <c r="A164" s="32" t="s">
        <v>46</v>
      </c>
      <c r="B164" s="134"/>
      <c r="C164" s="133"/>
      <c r="D164" s="134"/>
      <c r="E164" s="134"/>
      <c r="F164" s="134"/>
      <c r="G164" s="144"/>
      <c r="H164" s="144"/>
      <c r="I164" s="144"/>
      <c r="J164" s="144"/>
      <c r="K164" s="144"/>
      <c r="L164" s="144"/>
      <c r="M164" s="144"/>
      <c r="N164" s="149"/>
      <c r="O164" s="144"/>
      <c r="P164" s="149"/>
      <c r="Q164" s="44"/>
      <c r="R164" s="3"/>
      <c r="S164" s="102"/>
      <c r="T164" s="38"/>
      <c r="U164" s="77"/>
    </row>
    <row r="165" spans="1:21" ht="15.75">
      <c r="A165" s="27"/>
      <c r="B165" s="47"/>
      <c r="C165" s="124"/>
      <c r="D165" s="47"/>
      <c r="E165" s="47"/>
      <c r="F165" s="47"/>
      <c r="G165" s="143"/>
      <c r="H165" s="143"/>
      <c r="I165" s="143"/>
      <c r="J165" s="143"/>
      <c r="K165" s="143"/>
      <c r="L165" s="143"/>
      <c r="M165" s="143"/>
      <c r="N165" s="145"/>
      <c r="O165" s="143"/>
      <c r="P165" s="145"/>
      <c r="Q165" s="44"/>
      <c r="R165" s="3"/>
      <c r="S165" s="102"/>
      <c r="T165" s="38"/>
      <c r="U165" s="77"/>
    </row>
    <row r="166" spans="1:21" ht="15.75">
      <c r="A166" s="27" t="s">
        <v>29</v>
      </c>
      <c r="B166" s="47"/>
      <c r="C166" s="124">
        <v>440.583</v>
      </c>
      <c r="D166" s="47">
        <f aca="true" t="shared" si="30" ref="D166:I166">D167-C167</f>
        <v>5813.553000000001</v>
      </c>
      <c r="E166" s="47">
        <f t="shared" si="30"/>
        <v>4873.4277</v>
      </c>
      <c r="F166" s="47">
        <f t="shared" si="30"/>
        <v>4324.352299999999</v>
      </c>
      <c r="G166" s="47">
        <f t="shared" si="30"/>
        <v>1706.5390000000025</v>
      </c>
      <c r="H166" s="47">
        <f t="shared" si="30"/>
        <v>1111.2149999999965</v>
      </c>
      <c r="I166" s="47">
        <f t="shared" si="30"/>
        <v>180.367000000002</v>
      </c>
      <c r="J166" s="18" t="s">
        <v>16</v>
      </c>
      <c r="K166" s="18" t="s">
        <v>16</v>
      </c>
      <c r="L166" s="18" t="s">
        <v>16</v>
      </c>
      <c r="M166" s="18" t="s">
        <v>16</v>
      </c>
      <c r="N166" s="147" t="s">
        <v>16</v>
      </c>
      <c r="O166" s="143"/>
      <c r="P166" s="145"/>
      <c r="Q166" s="44"/>
      <c r="R166" s="3"/>
      <c r="S166" s="102"/>
      <c r="T166" s="38"/>
      <c r="U166" s="77"/>
    </row>
    <row r="167" spans="1:21" ht="15.75">
      <c r="A167" s="27" t="s">
        <v>17</v>
      </c>
      <c r="B167" s="47"/>
      <c r="C167" s="124">
        <v>440.583</v>
      </c>
      <c r="D167" s="47">
        <v>6254.136</v>
      </c>
      <c r="E167" s="47">
        <v>11127.5637</v>
      </c>
      <c r="F167" s="143">
        <v>15451.916</v>
      </c>
      <c r="G167" s="143">
        <f>13414.557+3743.898</f>
        <v>17158.455</v>
      </c>
      <c r="H167" s="143">
        <v>18269.67</v>
      </c>
      <c r="I167" s="156">
        <v>18450.037</v>
      </c>
      <c r="J167" s="156">
        <v>18450</v>
      </c>
      <c r="K167" s="156">
        <v>18450</v>
      </c>
      <c r="L167" s="156">
        <v>18450</v>
      </c>
      <c r="M167" s="156">
        <v>18450</v>
      </c>
      <c r="N167" s="174">
        <v>18450</v>
      </c>
      <c r="O167" s="143"/>
      <c r="P167" s="145"/>
      <c r="Q167" s="44"/>
      <c r="R167" s="3"/>
      <c r="S167" s="102"/>
      <c r="T167" s="38"/>
      <c r="U167" s="77"/>
    </row>
    <row r="168" spans="1:21" ht="15.75">
      <c r="A168" s="27"/>
      <c r="B168" s="47"/>
      <c r="C168" s="124"/>
      <c r="D168" s="47"/>
      <c r="E168" s="47"/>
      <c r="F168" s="47"/>
      <c r="G168" s="143"/>
      <c r="H168" s="143"/>
      <c r="I168" s="156"/>
      <c r="J168" s="143"/>
      <c r="K168" s="143"/>
      <c r="L168" s="143"/>
      <c r="M168" s="143"/>
      <c r="N168" s="145"/>
      <c r="O168" s="143"/>
      <c r="P168" s="145"/>
      <c r="Q168" s="44"/>
      <c r="R168" s="3"/>
      <c r="S168" s="102"/>
      <c r="T168" s="38"/>
      <c r="U168" s="77"/>
    </row>
    <row r="169" spans="1:21" ht="15.75">
      <c r="A169" s="26" t="s">
        <v>30</v>
      </c>
      <c r="B169" s="47"/>
      <c r="C169" s="124">
        <v>265.8</v>
      </c>
      <c r="D169" s="47">
        <f aca="true" t="shared" si="31" ref="D169:I169">D170-C170</f>
        <v>1116.299</v>
      </c>
      <c r="E169" s="47">
        <f t="shared" si="31"/>
        <v>2386.3810000000003</v>
      </c>
      <c r="F169" s="47">
        <f t="shared" si="31"/>
        <v>2482.7673</v>
      </c>
      <c r="G169" s="47">
        <f t="shared" si="31"/>
        <v>999.1379999999999</v>
      </c>
      <c r="H169" s="47">
        <f t="shared" si="31"/>
        <v>2604.911</v>
      </c>
      <c r="I169" s="130">
        <f t="shared" si="31"/>
        <v>2974.2027</v>
      </c>
      <c r="J169" s="18" t="s">
        <v>16</v>
      </c>
      <c r="K169" s="18" t="s">
        <v>16</v>
      </c>
      <c r="L169" s="143">
        <v>962</v>
      </c>
      <c r="M169" s="143">
        <f>M170-L170</f>
        <v>1132.2430000000004</v>
      </c>
      <c r="N169" s="147" t="s">
        <v>16</v>
      </c>
      <c r="O169" s="143"/>
      <c r="P169" s="145"/>
      <c r="Q169" s="44"/>
      <c r="R169" s="3"/>
      <c r="S169" s="102"/>
      <c r="T169" s="38"/>
      <c r="U169" s="77"/>
    </row>
    <row r="170" spans="1:20" ht="15.75">
      <c r="A170" s="27" t="s">
        <v>17</v>
      </c>
      <c r="B170" s="14"/>
      <c r="C170" s="124">
        <v>265.8</v>
      </c>
      <c r="D170" s="47">
        <v>1382.099</v>
      </c>
      <c r="E170" s="47">
        <v>3768.48</v>
      </c>
      <c r="F170" s="47">
        <v>6251.2473</v>
      </c>
      <c r="G170" s="47">
        <f>6565.8453+684.54</f>
        <v>7250.3853</v>
      </c>
      <c r="H170" s="47">
        <v>9855.2963</v>
      </c>
      <c r="I170" s="130">
        <v>12829.499</v>
      </c>
      <c r="J170" s="130">
        <v>12829.499</v>
      </c>
      <c r="K170" s="130">
        <v>12829.499</v>
      </c>
      <c r="L170" s="47">
        <v>13790.97</v>
      </c>
      <c r="M170" s="47">
        <v>14923.213</v>
      </c>
      <c r="N170" s="175">
        <v>14923.213</v>
      </c>
      <c r="O170" s="44"/>
      <c r="P170" s="45"/>
      <c r="Q170" s="3"/>
      <c r="R170" s="3"/>
      <c r="S170" s="102"/>
      <c r="T170" s="78"/>
    </row>
    <row r="171" spans="1:20" ht="15.75">
      <c r="A171" s="58"/>
      <c r="B171" s="14"/>
      <c r="C171" s="125"/>
      <c r="D171" s="60"/>
      <c r="E171" s="60"/>
      <c r="F171" s="60"/>
      <c r="G171" s="60"/>
      <c r="H171" s="60"/>
      <c r="I171" s="159"/>
      <c r="J171" s="159"/>
      <c r="K171" s="159"/>
      <c r="L171" s="60"/>
      <c r="M171" s="60"/>
      <c r="N171" s="176"/>
      <c r="O171" s="14"/>
      <c r="P171" s="15"/>
      <c r="Q171" s="3"/>
      <c r="R171" s="3"/>
      <c r="S171" s="102"/>
      <c r="T171" s="78"/>
    </row>
    <row r="172" spans="1:20" ht="15.75">
      <c r="A172" s="32" t="s">
        <v>47</v>
      </c>
      <c r="B172" s="47"/>
      <c r="C172" s="124"/>
      <c r="D172" s="47"/>
      <c r="E172" s="47"/>
      <c r="F172" s="47"/>
      <c r="G172" s="143"/>
      <c r="H172" s="143"/>
      <c r="I172" s="143"/>
      <c r="J172" s="143"/>
      <c r="K172" s="143"/>
      <c r="L172" s="143"/>
      <c r="M172" s="143"/>
      <c r="N172" s="145"/>
      <c r="O172" s="143"/>
      <c r="P172" s="145"/>
      <c r="Q172" s="3"/>
      <c r="R172" s="3"/>
      <c r="S172" s="102"/>
      <c r="T172" s="78"/>
    </row>
    <row r="173" spans="1:20" ht="15.75">
      <c r="A173" s="27"/>
      <c r="B173" s="47"/>
      <c r="C173" s="124"/>
      <c r="D173" s="47"/>
      <c r="E173" s="47"/>
      <c r="F173" s="47"/>
      <c r="G173" s="143"/>
      <c r="H173" s="143"/>
      <c r="I173" s="143"/>
      <c r="J173" s="143"/>
      <c r="K173" s="143"/>
      <c r="L173" s="143"/>
      <c r="M173" s="143"/>
      <c r="N173" s="145"/>
      <c r="O173" s="143"/>
      <c r="P173" s="145"/>
      <c r="Q173" s="3"/>
      <c r="R173" s="3"/>
      <c r="S173" s="102"/>
      <c r="T173" s="78"/>
    </row>
    <row r="174" spans="1:20" ht="15.75">
      <c r="A174" s="27" t="s">
        <v>29</v>
      </c>
      <c r="B174" s="47"/>
      <c r="C174" s="124" t="s">
        <v>27</v>
      </c>
      <c r="D174" s="47">
        <v>962.82</v>
      </c>
      <c r="E174" s="10">
        <f>E175-D175</f>
        <v>14722.817000000001</v>
      </c>
      <c r="F174" s="10">
        <f>F175-E175</f>
        <v>4414.049000000001</v>
      </c>
      <c r="G174" s="10">
        <f>G175-F175</f>
        <v>1042.9375</v>
      </c>
      <c r="H174" s="10">
        <f>H175-G175</f>
        <v>866.794842105297</v>
      </c>
      <c r="I174" s="18" t="s">
        <v>16</v>
      </c>
      <c r="J174" s="18" t="s">
        <v>16</v>
      </c>
      <c r="K174" s="18" t="s">
        <v>16</v>
      </c>
      <c r="L174" s="18" t="s">
        <v>16</v>
      </c>
      <c r="M174" s="18" t="s">
        <v>16</v>
      </c>
      <c r="N174" s="147" t="s">
        <v>16</v>
      </c>
      <c r="O174" s="143"/>
      <c r="P174" s="145"/>
      <c r="Q174" s="3"/>
      <c r="R174" s="3"/>
      <c r="S174" s="102"/>
      <c r="T174" s="78"/>
    </row>
    <row r="175" spans="1:20" ht="15.75">
      <c r="A175" s="27" t="s">
        <v>17</v>
      </c>
      <c r="B175" s="47"/>
      <c r="C175" s="124" t="s">
        <v>27</v>
      </c>
      <c r="D175" s="47">
        <v>962.82</v>
      </c>
      <c r="E175" s="10">
        <f>14893.396+792.241</f>
        <v>15685.637</v>
      </c>
      <c r="F175" s="10">
        <v>20099.686</v>
      </c>
      <c r="G175" s="143">
        <v>21142.6235</v>
      </c>
      <c r="H175" s="143">
        <v>22009.4183421053</v>
      </c>
      <c r="I175" s="143">
        <v>22009.4183421053</v>
      </c>
      <c r="J175" s="143">
        <v>22009.4183421053</v>
      </c>
      <c r="K175" s="143">
        <v>22009.4183421053</v>
      </c>
      <c r="L175" s="143">
        <v>22009.4183421053</v>
      </c>
      <c r="M175" s="143">
        <v>22009.4183421053</v>
      </c>
      <c r="N175" s="145">
        <v>22009.4183421053</v>
      </c>
      <c r="O175" s="143"/>
      <c r="P175" s="145"/>
      <c r="Q175" s="3"/>
      <c r="R175" s="3"/>
      <c r="S175" s="102"/>
      <c r="T175" s="78"/>
    </row>
    <row r="176" spans="1:20" ht="15.75">
      <c r="A176" s="27"/>
      <c r="B176" s="47"/>
      <c r="C176" s="124"/>
      <c r="D176" s="10"/>
      <c r="E176" s="47"/>
      <c r="F176" s="47"/>
      <c r="G176" s="143"/>
      <c r="H176" s="143"/>
      <c r="I176" s="156"/>
      <c r="J176" s="143"/>
      <c r="K176" s="143"/>
      <c r="L176" s="143"/>
      <c r="M176" s="143"/>
      <c r="N176" s="145"/>
      <c r="O176" s="143"/>
      <c r="P176" s="145"/>
      <c r="Q176" s="3"/>
      <c r="R176" s="3"/>
      <c r="S176" s="102"/>
      <c r="T176" s="78"/>
    </row>
    <row r="177" spans="1:20" ht="15.75">
      <c r="A177" s="26" t="s">
        <v>30</v>
      </c>
      <c r="B177" s="47"/>
      <c r="C177" s="124" t="s">
        <v>27</v>
      </c>
      <c r="D177" s="47">
        <v>629.4</v>
      </c>
      <c r="E177" s="47">
        <f aca="true" t="shared" si="32" ref="E177:K177">E178-D178</f>
        <v>2091.058</v>
      </c>
      <c r="F177" s="47">
        <f t="shared" si="32"/>
        <v>5723.654999999999</v>
      </c>
      <c r="G177" s="47">
        <f t="shared" si="32"/>
        <v>410.27100000000064</v>
      </c>
      <c r="H177" s="47">
        <f t="shared" si="32"/>
        <v>3771.6489999999994</v>
      </c>
      <c r="I177" s="47">
        <f t="shared" si="32"/>
        <v>2560.2390000000014</v>
      </c>
      <c r="J177" s="47">
        <f t="shared" si="32"/>
        <v>2267.2559999999976</v>
      </c>
      <c r="K177" s="47">
        <f t="shared" si="32"/>
        <v>625.1770000000033</v>
      </c>
      <c r="L177" s="18" t="s">
        <v>16</v>
      </c>
      <c r="M177" s="18" t="s">
        <v>16</v>
      </c>
      <c r="N177" s="147" t="s">
        <v>16</v>
      </c>
      <c r="O177" s="143"/>
      <c r="P177" s="145"/>
      <c r="Q177" s="3"/>
      <c r="R177" s="3"/>
      <c r="S177" s="102"/>
      <c r="T177" s="78"/>
    </row>
    <row r="178" spans="1:20" ht="15.75">
      <c r="A178" s="27" t="s">
        <v>17</v>
      </c>
      <c r="B178" s="14"/>
      <c r="C178" s="124" t="s">
        <v>27</v>
      </c>
      <c r="D178" s="47">
        <v>629.4</v>
      </c>
      <c r="E178" s="47">
        <v>2720.458</v>
      </c>
      <c r="F178" s="47">
        <v>8444.113</v>
      </c>
      <c r="G178" s="47">
        <v>8854.384</v>
      </c>
      <c r="H178" s="47">
        <v>12626.033</v>
      </c>
      <c r="I178" s="130">
        <v>15186.272</v>
      </c>
      <c r="J178" s="130">
        <v>17453.528</v>
      </c>
      <c r="K178" s="130">
        <v>18078.705</v>
      </c>
      <c r="L178" s="130">
        <v>18078.705</v>
      </c>
      <c r="M178" s="130">
        <v>18078.705</v>
      </c>
      <c r="N178" s="172">
        <v>18078.705</v>
      </c>
      <c r="O178" s="44"/>
      <c r="P178" s="45"/>
      <c r="Q178" s="3"/>
      <c r="R178" s="3"/>
      <c r="S178" s="102"/>
      <c r="T178" s="78"/>
    </row>
    <row r="179" spans="1:20" ht="15.75">
      <c r="A179" s="31"/>
      <c r="B179" s="14"/>
      <c r="C179" s="125"/>
      <c r="D179" s="60"/>
      <c r="E179" s="60"/>
      <c r="F179" s="60"/>
      <c r="G179" s="60"/>
      <c r="H179" s="60"/>
      <c r="I179" s="159"/>
      <c r="J179" s="159"/>
      <c r="K179" s="159"/>
      <c r="L179" s="159"/>
      <c r="M179" s="159"/>
      <c r="N179" s="146"/>
      <c r="O179" s="14"/>
      <c r="P179" s="15"/>
      <c r="Q179" s="3"/>
      <c r="R179" s="3"/>
      <c r="S179" s="102"/>
      <c r="T179" s="78"/>
    </row>
    <row r="180" spans="1:20" ht="15.75">
      <c r="A180" s="26" t="s">
        <v>48</v>
      </c>
      <c r="B180" s="44"/>
      <c r="C180" s="124"/>
      <c r="D180" s="47"/>
      <c r="E180" s="47"/>
      <c r="F180" s="47"/>
      <c r="G180" s="47"/>
      <c r="H180" s="47"/>
      <c r="I180" s="130"/>
      <c r="J180" s="130"/>
      <c r="K180" s="130"/>
      <c r="L180" s="130"/>
      <c r="M180" s="130"/>
      <c r="N180" s="172"/>
      <c r="O180" s="44"/>
      <c r="P180" s="45"/>
      <c r="Q180" s="3"/>
      <c r="R180" s="3"/>
      <c r="S180" s="102"/>
      <c r="T180" s="78"/>
    </row>
    <row r="181" spans="1:20" ht="15.75">
      <c r="A181" s="27"/>
      <c r="B181" s="44"/>
      <c r="C181" s="124"/>
      <c r="D181" s="47"/>
      <c r="E181" s="47"/>
      <c r="F181" s="47"/>
      <c r="G181" s="47"/>
      <c r="H181" s="47"/>
      <c r="I181" s="130"/>
      <c r="J181" s="130"/>
      <c r="K181" s="130"/>
      <c r="L181" s="130"/>
      <c r="M181" s="130"/>
      <c r="N181" s="172"/>
      <c r="O181" s="44"/>
      <c r="P181" s="45"/>
      <c r="Q181" s="3"/>
      <c r="R181" s="3"/>
      <c r="S181" s="102"/>
      <c r="T181" s="78"/>
    </row>
    <row r="182" spans="1:20" ht="15.75">
      <c r="A182" s="27" t="s">
        <v>29</v>
      </c>
      <c r="B182" s="44"/>
      <c r="C182" s="124">
        <v>610.848</v>
      </c>
      <c r="D182" s="47">
        <f>D183-C183</f>
        <v>11616.417</v>
      </c>
      <c r="E182" s="47">
        <f>E183-D183</f>
        <v>1521.7412000000004</v>
      </c>
      <c r="F182" s="47">
        <f>F183-E183</f>
        <v>3335.3508</v>
      </c>
      <c r="G182" s="47">
        <f>G183-F183</f>
        <v>804.2639999999992</v>
      </c>
      <c r="H182" s="47">
        <f>H183-G183</f>
        <v>17.747999999999593</v>
      </c>
      <c r="I182" s="193" t="s">
        <v>16</v>
      </c>
      <c r="J182" s="193" t="s">
        <v>16</v>
      </c>
      <c r="K182" s="193" t="s">
        <v>16</v>
      </c>
      <c r="L182" s="193" t="s">
        <v>16</v>
      </c>
      <c r="M182" s="193" t="s">
        <v>16</v>
      </c>
      <c r="N182" s="196" t="s">
        <v>16</v>
      </c>
      <c r="O182" s="44"/>
      <c r="P182" s="45"/>
      <c r="Q182" s="3"/>
      <c r="R182" s="3"/>
      <c r="S182" s="102"/>
      <c r="T182" s="78"/>
    </row>
    <row r="183" spans="1:20" ht="15.75">
      <c r="A183" s="27" t="s">
        <v>17</v>
      </c>
      <c r="B183" s="44"/>
      <c r="C183" s="124">
        <v>610.848</v>
      </c>
      <c r="D183" s="47">
        <f>10874.5+1352.765</f>
        <v>12227.265</v>
      </c>
      <c r="E183" s="47">
        <f>12097.7512+1651.255</f>
        <v>13749.0062</v>
      </c>
      <c r="F183" s="47">
        <v>17084.357</v>
      </c>
      <c r="G183" s="47">
        <v>17888.621</v>
      </c>
      <c r="H183" s="47">
        <f>14749.905+3156.464</f>
        <v>17906.369</v>
      </c>
      <c r="I183" s="47">
        <v>17906.369</v>
      </c>
      <c r="J183" s="47">
        <v>17906.369</v>
      </c>
      <c r="K183" s="47">
        <v>17906.369</v>
      </c>
      <c r="L183" s="47">
        <v>17906.369</v>
      </c>
      <c r="M183" s="47">
        <v>17906.369</v>
      </c>
      <c r="N183" s="175">
        <v>17906.369</v>
      </c>
      <c r="O183" s="44"/>
      <c r="P183" s="45"/>
      <c r="Q183" s="3"/>
      <c r="R183" s="3"/>
      <c r="S183" s="102"/>
      <c r="T183" s="78"/>
    </row>
    <row r="184" spans="1:20" ht="15.75">
      <c r="A184" s="27"/>
      <c r="B184" s="44"/>
      <c r="C184" s="124"/>
      <c r="D184" s="47"/>
      <c r="E184" s="47"/>
      <c r="F184" s="47"/>
      <c r="G184" s="47"/>
      <c r="H184" s="47"/>
      <c r="I184" s="130"/>
      <c r="J184" s="130"/>
      <c r="K184" s="130"/>
      <c r="L184" s="130"/>
      <c r="M184" s="130"/>
      <c r="N184" s="172"/>
      <c r="O184" s="44"/>
      <c r="P184" s="45"/>
      <c r="Q184" s="3"/>
      <c r="R184" s="3"/>
      <c r="S184" s="102"/>
      <c r="T184" s="78"/>
    </row>
    <row r="185" spans="1:20" ht="15.75">
      <c r="A185" s="26" t="s">
        <v>30</v>
      </c>
      <c r="B185" s="44"/>
      <c r="C185" s="177" t="s">
        <v>16</v>
      </c>
      <c r="D185" s="47">
        <v>1822.9</v>
      </c>
      <c r="E185" s="47">
        <f aca="true" t="shared" si="33" ref="E185:L185">E186-D186</f>
        <v>2169.5789999999997</v>
      </c>
      <c r="F185" s="47">
        <f t="shared" si="33"/>
        <v>2947.467</v>
      </c>
      <c r="G185" s="47">
        <f t="shared" si="33"/>
        <v>3436.2788999999993</v>
      </c>
      <c r="H185" s="47">
        <f t="shared" si="33"/>
        <v>791.5901000000013</v>
      </c>
      <c r="I185" s="47">
        <f t="shared" si="33"/>
        <v>398.1849999999995</v>
      </c>
      <c r="J185" s="47">
        <f t="shared" si="33"/>
        <v>194.31720000000132</v>
      </c>
      <c r="K185" s="47">
        <f t="shared" si="33"/>
        <v>633.3868000000075</v>
      </c>
      <c r="L185" s="47">
        <f t="shared" si="33"/>
        <v>952.5649999999987</v>
      </c>
      <c r="M185" s="193" t="s">
        <v>16</v>
      </c>
      <c r="N185" s="196" t="s">
        <v>16</v>
      </c>
      <c r="O185" s="44"/>
      <c r="P185" s="45"/>
      <c r="Q185" s="3"/>
      <c r="R185" s="3"/>
      <c r="S185" s="102"/>
      <c r="T185" s="78"/>
    </row>
    <row r="186" spans="1:20" ht="15.75">
      <c r="A186" s="58" t="s">
        <v>17</v>
      </c>
      <c r="B186" s="14"/>
      <c r="C186" s="197" t="s">
        <v>16</v>
      </c>
      <c r="D186" s="60">
        <v>1822.9</v>
      </c>
      <c r="E186" s="60">
        <f>3824.359+168.12</f>
        <v>3992.479</v>
      </c>
      <c r="F186" s="29">
        <v>6939.946</v>
      </c>
      <c r="G186" s="60">
        <v>10376.2249</v>
      </c>
      <c r="H186" s="60">
        <f>9430.099+1737.716</f>
        <v>11167.815</v>
      </c>
      <c r="I186" s="159">
        <v>11566</v>
      </c>
      <c r="J186" s="159">
        <f>9901.7702+1858.547</f>
        <v>11760.317200000001</v>
      </c>
      <c r="K186" s="159">
        <v>12393.704000000009</v>
      </c>
      <c r="L186" s="159">
        <v>13346.269000000008</v>
      </c>
      <c r="M186" s="159">
        <v>13346.269000000008</v>
      </c>
      <c r="N186" s="146">
        <v>13346.269000000008</v>
      </c>
      <c r="O186" s="44"/>
      <c r="P186" s="45"/>
      <c r="Q186" s="3"/>
      <c r="R186" s="3"/>
      <c r="S186" s="102"/>
      <c r="T186" s="78"/>
    </row>
    <row r="187" spans="1:20" ht="15.75">
      <c r="A187" s="27"/>
      <c r="B187" s="44"/>
      <c r="C187" s="177"/>
      <c r="D187" s="47"/>
      <c r="E187" s="47"/>
      <c r="G187" s="47"/>
      <c r="H187" s="47"/>
      <c r="I187" s="130"/>
      <c r="J187" s="130"/>
      <c r="K187" s="130"/>
      <c r="L187" s="130"/>
      <c r="M187" s="130"/>
      <c r="N187" s="172"/>
      <c r="O187" s="44"/>
      <c r="P187" s="45"/>
      <c r="Q187" s="3"/>
      <c r="R187" s="3"/>
      <c r="S187" s="102"/>
      <c r="T187" s="78"/>
    </row>
    <row r="188" spans="1:20" ht="15.75">
      <c r="A188" s="26" t="s">
        <v>52</v>
      </c>
      <c r="B188" s="44"/>
      <c r="C188" s="124"/>
      <c r="D188" s="47"/>
      <c r="E188" s="47"/>
      <c r="F188" s="47"/>
      <c r="G188" s="47"/>
      <c r="H188" s="47"/>
      <c r="I188" s="130"/>
      <c r="J188" s="130"/>
      <c r="K188" s="130"/>
      <c r="L188" s="130"/>
      <c r="M188" s="130"/>
      <c r="N188" s="172"/>
      <c r="O188" s="44"/>
      <c r="P188" s="45"/>
      <c r="Q188" s="3"/>
      <c r="R188" s="3"/>
      <c r="S188" s="102"/>
      <c r="T188" s="78"/>
    </row>
    <row r="189" spans="1:20" ht="15.75">
      <c r="A189" s="27"/>
      <c r="B189" s="44"/>
      <c r="C189" s="124"/>
      <c r="D189" s="47"/>
      <c r="E189" s="47"/>
      <c r="F189" s="47"/>
      <c r="G189" s="47"/>
      <c r="H189" s="47"/>
      <c r="I189" s="130"/>
      <c r="J189" s="130"/>
      <c r="K189" s="130"/>
      <c r="L189" s="130"/>
      <c r="M189" s="130"/>
      <c r="N189" s="172"/>
      <c r="O189" s="44"/>
      <c r="P189" s="45"/>
      <c r="Q189" s="3"/>
      <c r="R189" s="3"/>
      <c r="S189" s="102"/>
      <c r="T189" s="78"/>
    </row>
    <row r="190" spans="1:20" ht="15.75">
      <c r="A190" s="27" t="s">
        <v>29</v>
      </c>
      <c r="B190" s="44"/>
      <c r="C190" s="124">
        <v>122.364</v>
      </c>
      <c r="D190">
        <f aca="true" t="shared" si="34" ref="D190:I190">D191-C191</f>
        <v>2550.118</v>
      </c>
      <c r="E190">
        <f t="shared" si="34"/>
        <v>7407.51354</v>
      </c>
      <c r="F190">
        <f t="shared" si="34"/>
        <v>3480.7865</v>
      </c>
      <c r="G190">
        <f t="shared" si="34"/>
        <v>748.3970000000008</v>
      </c>
      <c r="H190" s="47">
        <f t="shared" si="34"/>
        <v>5900.110119999999</v>
      </c>
      <c r="I190" s="47">
        <f t="shared" si="34"/>
        <v>1248.6676399999997</v>
      </c>
      <c r="J190" s="199">
        <f>J191-I191</f>
        <v>76.81200000000172</v>
      </c>
      <c r="K190" s="199">
        <f>K191-J191</f>
        <v>13.3119200000001</v>
      </c>
      <c r="L190" s="199">
        <f>L191-K191</f>
        <v>34.67899999999645</v>
      </c>
      <c r="M190" s="202" t="s">
        <v>16</v>
      </c>
      <c r="N190" s="196" t="s">
        <v>16</v>
      </c>
      <c r="O190" s="44"/>
      <c r="P190" s="45"/>
      <c r="Q190" s="3"/>
      <c r="R190" s="3"/>
      <c r="S190" s="102"/>
      <c r="T190" s="78"/>
    </row>
    <row r="191" spans="1:20" ht="15.75">
      <c r="A191" s="27" t="s">
        <v>17</v>
      </c>
      <c r="B191" s="44"/>
      <c r="C191" s="124">
        <v>122.364</v>
      </c>
      <c r="D191" s="47">
        <v>2672.482</v>
      </c>
      <c r="E191" s="47">
        <v>10079.99554</v>
      </c>
      <c r="F191" s="47">
        <v>13560.78204</v>
      </c>
      <c r="G191" s="47">
        <v>14309.17904</v>
      </c>
      <c r="H191" s="47">
        <v>20209.28916</v>
      </c>
      <c r="I191" s="47">
        <v>21457.9568</v>
      </c>
      <c r="J191" s="20">
        <v>21534.7688</v>
      </c>
      <c r="K191" s="20">
        <v>21548.08072</v>
      </c>
      <c r="L191" s="20">
        <v>21582.75972</v>
      </c>
      <c r="M191" s="20" t="s">
        <v>54</v>
      </c>
      <c r="N191" s="175" t="s">
        <v>54</v>
      </c>
      <c r="O191" s="44"/>
      <c r="P191" s="45"/>
      <c r="Q191" s="3"/>
      <c r="R191" s="3"/>
      <c r="S191" s="102"/>
      <c r="T191" s="78"/>
    </row>
    <row r="192" spans="1:20" ht="15.75">
      <c r="A192" s="27"/>
      <c r="B192" s="44"/>
      <c r="C192" s="124"/>
      <c r="D192" s="47"/>
      <c r="E192" s="47"/>
      <c r="F192" s="47"/>
      <c r="G192" s="143"/>
      <c r="H192" s="47"/>
      <c r="I192" s="130"/>
      <c r="J192" s="200"/>
      <c r="K192" s="130"/>
      <c r="L192" s="130"/>
      <c r="M192" s="130"/>
      <c r="N192" s="172"/>
      <c r="O192" s="44"/>
      <c r="P192" s="45"/>
      <c r="Q192" s="3"/>
      <c r="R192" s="3"/>
      <c r="S192" s="102"/>
      <c r="T192" s="78"/>
    </row>
    <row r="193" spans="1:20" ht="15.75">
      <c r="A193" s="26" t="s">
        <v>30</v>
      </c>
      <c r="B193" s="44"/>
      <c r="C193" s="177" t="s">
        <v>24</v>
      </c>
      <c r="D193" s="47">
        <v>1007</v>
      </c>
      <c r="E193" s="47">
        <f aca="true" t="shared" si="35" ref="E193:L193">E194-D194</f>
        <v>1484.627</v>
      </c>
      <c r="F193" s="47">
        <f t="shared" si="35"/>
        <v>482.18200000000024</v>
      </c>
      <c r="G193" s="47">
        <f t="shared" si="35"/>
        <v>1460.7079999999996</v>
      </c>
      <c r="H193" s="47">
        <f t="shared" si="35"/>
        <v>6631.94908</v>
      </c>
      <c r="I193" s="47">
        <f t="shared" si="35"/>
        <v>3654.0116</v>
      </c>
      <c r="J193" s="143">
        <f t="shared" si="35"/>
        <v>508.40380000000005</v>
      </c>
      <c r="K193" s="143">
        <f t="shared" si="35"/>
        <v>230.71320000000014</v>
      </c>
      <c r="L193" s="143">
        <f t="shared" si="35"/>
        <v>404.53111999999965</v>
      </c>
      <c r="M193" s="202" t="s">
        <v>16</v>
      </c>
      <c r="N193" s="196"/>
      <c r="O193" s="44"/>
      <c r="P193" s="45"/>
      <c r="Q193" s="3"/>
      <c r="R193" s="3"/>
      <c r="S193" s="102"/>
      <c r="T193" s="78"/>
    </row>
    <row r="194" spans="1:20" ht="15.75">
      <c r="A194" s="27" t="s">
        <v>17</v>
      </c>
      <c r="B194" s="44"/>
      <c r="C194" s="177" t="s">
        <v>53</v>
      </c>
      <c r="D194" s="47">
        <v>1007</v>
      </c>
      <c r="E194" s="47">
        <v>2491.627</v>
      </c>
      <c r="F194" s="47">
        <v>2973.809</v>
      </c>
      <c r="G194" s="47">
        <v>4434.517</v>
      </c>
      <c r="H194" s="47">
        <v>11066.46608</v>
      </c>
      <c r="I194" s="130">
        <v>14720.47768</v>
      </c>
      <c r="J194" s="200">
        <v>15228.88148</v>
      </c>
      <c r="K194" s="130">
        <v>15459.59468</v>
      </c>
      <c r="L194" s="201">
        <v>15864.1258</v>
      </c>
      <c r="M194" s="20" t="s">
        <v>55</v>
      </c>
      <c r="N194" s="175" t="s">
        <v>56</v>
      </c>
      <c r="O194" s="44"/>
      <c r="P194" s="45"/>
      <c r="Q194" s="3"/>
      <c r="R194" s="3"/>
      <c r="S194" s="102"/>
      <c r="T194" s="78"/>
    </row>
    <row r="195" spans="1:20" ht="15.75">
      <c r="A195" s="27"/>
      <c r="B195" s="44"/>
      <c r="C195" s="177"/>
      <c r="D195" s="47"/>
      <c r="E195" s="47"/>
      <c r="G195" s="47"/>
      <c r="H195" s="47"/>
      <c r="I195" s="130"/>
      <c r="J195" s="130"/>
      <c r="K195" s="130"/>
      <c r="L195" s="130"/>
      <c r="M195" s="130"/>
      <c r="N195" s="172"/>
      <c r="O195" s="44"/>
      <c r="P195" s="45"/>
      <c r="Q195" s="3"/>
      <c r="R195" s="3"/>
      <c r="S195" s="102"/>
      <c r="T195" s="78"/>
    </row>
    <row r="196" spans="1:16" ht="15.75">
      <c r="A196" s="181"/>
      <c r="B196" s="182"/>
      <c r="C196" s="182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4"/>
      <c r="O196" s="16"/>
      <c r="P196" s="11"/>
    </row>
    <row r="197" spans="1:16" ht="15.75">
      <c r="A197" s="192" t="s">
        <v>42</v>
      </c>
      <c r="B197" s="185"/>
      <c r="C197" s="185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7"/>
      <c r="O197" s="10"/>
      <c r="P197" s="11"/>
    </row>
    <row r="198" spans="1:16" ht="3" customHeight="1">
      <c r="A198" s="190"/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  <c r="N198" s="44"/>
      <c r="O198" s="14"/>
      <c r="P198" s="30"/>
    </row>
    <row r="199" spans="1:14" ht="15.75">
      <c r="A199" s="10"/>
      <c r="B199" s="188"/>
      <c r="C199" s="188"/>
      <c r="D199" s="127"/>
      <c r="E199" s="127"/>
      <c r="F199" s="127"/>
      <c r="G199" s="127"/>
      <c r="H199" s="127"/>
      <c r="I199" s="10"/>
      <c r="J199" s="10"/>
      <c r="K199" s="10"/>
      <c r="L199" s="10"/>
      <c r="M199" s="10"/>
      <c r="N199" s="10"/>
    </row>
    <row r="200" spans="1:19" ht="15.75">
      <c r="A200" s="189"/>
      <c r="B200" s="188"/>
      <c r="C200" s="188"/>
      <c r="E200" s="131"/>
      <c r="F200" s="10"/>
      <c r="G200" s="10"/>
      <c r="H200" s="10"/>
      <c r="I200" s="131"/>
      <c r="J200" s="10"/>
      <c r="K200" s="10"/>
      <c r="L200" s="195"/>
      <c r="M200" s="131"/>
      <c r="N200" s="131"/>
      <c r="S200" s="7"/>
    </row>
    <row r="201" spans="1:19" ht="15.75">
      <c r="A201" s="1"/>
      <c r="B201" s="1"/>
      <c r="C201" s="1"/>
      <c r="E201" s="114"/>
      <c r="H201" s="92"/>
      <c r="I201" s="68"/>
      <c r="J201" s="152"/>
      <c r="K201" s="158"/>
      <c r="M201" s="77"/>
      <c r="N201" s="131"/>
      <c r="S201" s="7"/>
    </row>
    <row r="202" spans="1:14" ht="15.75">
      <c r="A202" s="1"/>
      <c r="B202" s="1"/>
      <c r="C202" s="1"/>
      <c r="G202" s="77"/>
      <c r="I202" s="10"/>
      <c r="J202" s="131"/>
      <c r="K202" s="151"/>
      <c r="L202" s="2"/>
      <c r="M202" s="113"/>
      <c r="N202" s="10"/>
    </row>
    <row r="203" spans="1:16" ht="15.75">
      <c r="A203" s="1"/>
      <c r="B203" s="1"/>
      <c r="C203" s="1"/>
      <c r="F203" s="77"/>
      <c r="G203" s="77"/>
      <c r="I203" s="10"/>
      <c r="J203" s="10"/>
      <c r="K203" s="152"/>
      <c r="M203" s="38"/>
      <c r="N203" s="36"/>
      <c r="O203" s="38"/>
      <c r="P203" s="38"/>
    </row>
    <row r="204" spans="1:14" ht="15.75">
      <c r="A204" s="1"/>
      <c r="B204" s="1"/>
      <c r="C204" s="194"/>
      <c r="D204" s="77"/>
      <c r="F204" s="68"/>
      <c r="I204" s="10"/>
      <c r="J204" s="153"/>
      <c r="K204" s="100"/>
      <c r="L204" s="2"/>
      <c r="M204" s="78"/>
      <c r="N204" s="10"/>
    </row>
    <row r="205" spans="1:14" ht="15.75">
      <c r="A205" s="2"/>
      <c r="B205" s="1"/>
      <c r="C205" s="1"/>
      <c r="D205" s="131"/>
      <c r="E205" s="2"/>
      <c r="F205" s="2"/>
      <c r="G205" s="2"/>
      <c r="H205" s="2"/>
      <c r="I205" s="10"/>
      <c r="J205" s="157"/>
      <c r="K205" s="198"/>
      <c r="N205" s="10"/>
    </row>
    <row r="206" spans="4:14" ht="15.75">
      <c r="D206" s="77"/>
      <c r="E206" s="82"/>
      <c r="F206" s="2"/>
      <c r="H206" s="2"/>
      <c r="I206" s="114"/>
      <c r="J206" s="78"/>
      <c r="N206" s="10"/>
    </row>
    <row r="207" spans="4:14" ht="15.75">
      <c r="D207" s="2"/>
      <c r="N207" s="10"/>
    </row>
    <row r="208" spans="8:14" ht="15.75">
      <c r="H208" s="77"/>
      <c r="N208" s="10"/>
    </row>
    <row r="209" spans="4:14" ht="15.75">
      <c r="D209" s="81"/>
      <c r="I209" s="101"/>
      <c r="N209" s="10"/>
    </row>
    <row r="210" spans="3:14" ht="15.75">
      <c r="C210" s="77"/>
      <c r="D210" s="81"/>
      <c r="E210" s="38"/>
      <c r="G210" s="38"/>
      <c r="H210" s="38"/>
      <c r="M210" s="101"/>
      <c r="N210" s="131"/>
    </row>
    <row r="211" spans="7:14" ht="18.75">
      <c r="G211" s="150"/>
      <c r="J211" s="157"/>
      <c r="N211" s="10"/>
    </row>
    <row r="212" spans="8:14" ht="15.75">
      <c r="H212" s="77"/>
      <c r="N212" s="10"/>
    </row>
    <row r="213" spans="3:14" ht="15.75">
      <c r="C213" s="77"/>
      <c r="M213" s="101"/>
      <c r="N213" s="10"/>
    </row>
    <row r="214" ht="15.75">
      <c r="N214" s="10"/>
    </row>
    <row r="215" spans="10:14" ht="15.75">
      <c r="J215" s="78"/>
      <c r="N215" s="10"/>
    </row>
    <row r="216" spans="10:14" ht="15.75">
      <c r="J216" s="78"/>
      <c r="N216" s="10"/>
    </row>
    <row r="217" ht="15.75">
      <c r="N217" s="10"/>
    </row>
    <row r="218" ht="15.75">
      <c r="N218" s="10"/>
    </row>
    <row r="219" ht="15.75">
      <c r="N219" s="10"/>
    </row>
    <row r="220" ht="15.75">
      <c r="N220" s="10"/>
    </row>
    <row r="221" ht="15.75">
      <c r="N221" s="10"/>
    </row>
    <row r="222" ht="15.75">
      <c r="N222" s="10"/>
    </row>
  </sheetData>
  <sheetProtection/>
  <printOptions horizontalCentered="1" verticalCentered="1"/>
  <pageMargins left="0.7874015748031497" right="0.5905511811023623" top="0.31496062992125984" bottom="0.31496062992125984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2018-04-09T13:59:33Z</cp:lastPrinted>
  <dcterms:created xsi:type="dcterms:W3CDTF">2000-08-22T08:26:10Z</dcterms:created>
  <dcterms:modified xsi:type="dcterms:W3CDTF">2018-07-06T06:33:00Z</dcterms:modified>
  <cp:category/>
  <cp:version/>
  <cp:contentType/>
  <cp:contentStatus/>
</cp:coreProperties>
</file>