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,7 Englsh" sheetId="1" r:id="rId1"/>
  </sheets>
  <definedNames>
    <definedName name="_xlnm.Print_Area" localSheetId="0">'I,7 Englsh'!$A$1:$K$517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<sst xmlns="http://schemas.openxmlformats.org/spreadsheetml/2006/main" count="572" uniqueCount="125">
  <si>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</si>
  <si>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</si>
  <si>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</si>
  <si>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</si>
  <si>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</si>
  <si>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</si>
  <si>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</si>
  <si>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 xml:space="preserve">  1er     Trim.</t>
  </si>
  <si>
    <t xml:space="preserve">  3ème Trim. 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</si>
  <si>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</si>
  <si>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</si>
  <si>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</si>
  <si>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</si>
  <si>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</si>
  <si>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</si>
  <si>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</si>
  <si>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</si>
  <si>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</si>
  <si>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</si>
  <si>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</si>
  <si>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</si>
  <si>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</si>
  <si>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 xml:space="preserve">                    -</t>
  </si>
  <si>
    <t xml:space="preserve">  2ème Trim.</t>
  </si>
  <si>
    <t>-</t>
  </si>
  <si>
    <t xml:space="preserve"> 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</si>
  <si>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</si>
  <si>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</si>
  <si>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</si>
  <si>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</si>
  <si>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</si>
  <si>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</si>
  <si>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</si>
  <si>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</si>
  <si>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</si>
  <si>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</si>
  <si>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KAYENZI</t>
  </si>
  <si>
    <t xml:space="preserve">                     -</t>
  </si>
  <si>
    <t>I.7</t>
  </si>
  <si>
    <t>Period</t>
  </si>
  <si>
    <t>Plant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</si>
  <si>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</si>
  <si>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</si>
  <si>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</si>
  <si>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</si>
  <si>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</si>
  <si>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</si>
  <si>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</si>
  <si>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</si>
  <si>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</si>
  <si>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</si>
  <si>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</si>
  <si>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</si>
  <si>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THERMAL POWER PLANTS</t>
  </si>
  <si>
    <t>PRODUCTION OF ELECTRICAL ENERGY</t>
  </si>
  <si>
    <t>BUHIGA</t>
  </si>
  <si>
    <t>1995</t>
  </si>
  <si>
    <t>1996 *</t>
  </si>
  <si>
    <t>1998</t>
  </si>
  <si>
    <t>1999</t>
  </si>
  <si>
    <t>2001</t>
  </si>
  <si>
    <t>2002</t>
  </si>
  <si>
    <t xml:space="preserve">  2ème Trim. </t>
  </si>
  <si>
    <t xml:space="preserve">  4ème Trim.</t>
  </si>
  <si>
    <t xml:space="preserve">  4ème Trim. </t>
  </si>
  <si>
    <t>2000</t>
  </si>
  <si>
    <t xml:space="preserve">  2ème Trim,</t>
  </si>
  <si>
    <t>2003</t>
  </si>
  <si>
    <t>2004</t>
  </si>
  <si>
    <t>2005</t>
  </si>
  <si>
    <t>2006</t>
  </si>
  <si>
    <t>2007</t>
  </si>
  <si>
    <t>2018</t>
  </si>
  <si>
    <t>2019</t>
  </si>
  <si>
    <t xml:space="preserve">          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</si>
  <si>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</si>
  <si>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</si>
  <si>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</si>
  <si>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</si>
  <si>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</si>
  <si>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</si>
  <si>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</si>
  <si>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</si>
  <si>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</si>
  <si>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</si>
  <si>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</si>
  <si>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</si>
  <si>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</si>
  <si>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</si>
  <si>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</si>
  <si>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</si>
  <si>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 xml:space="preserve"> 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</si>
  <si>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</si>
  <si>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</si>
  <si>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</si>
  <si>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</si>
  <si>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</si>
  <si>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</si>
  <si>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</si>
  <si>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</si>
  <si>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</si>
  <si>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</si>
  <si>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</si>
  <si>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</si>
  <si>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</si>
  <si>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</si>
  <si>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</si>
  <si>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NYAMYOTSI</t>
  </si>
  <si>
    <r>
      <t xml:space="preserve">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 Quarter.</t>
    </r>
  </si>
  <si>
    <r>
      <t xml:space="preserve">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Quarter.</t>
    </r>
  </si>
  <si>
    <r>
      <t xml:space="preserve">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Quarter.</t>
    </r>
  </si>
  <si>
    <r>
      <t xml:space="preserve">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Quarter.</t>
    </r>
  </si>
  <si>
    <t xml:space="preserve">  1st  Quarter.</t>
  </si>
  <si>
    <t xml:space="preserve">  3rd Quarter.</t>
  </si>
  <si>
    <t xml:space="preserve">Mubuga Solar* </t>
  </si>
  <si>
    <t>**Operational since May,2022</t>
  </si>
  <si>
    <t>RUZIBAZI**</t>
  </si>
  <si>
    <t>*Operational since January, 2022</t>
  </si>
  <si>
    <t xml:space="preserve">                                                      (in Thousands of KWH)</t>
  </si>
  <si>
    <t>***THERMAL POWER PLANTS 5MV</t>
  </si>
  <si>
    <t>Rusumo****</t>
  </si>
  <si>
    <t>****Operational since November,2023</t>
  </si>
  <si>
    <t>***Operational since December,2022</t>
  </si>
  <si>
    <r>
      <t xml:space="preserve">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Quarter.</t>
    </r>
  </si>
  <si>
    <r>
      <t xml:space="preserve">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</si>
</sst>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_);\(#,##0.0\)"/>
    <numFmt numFmtId="179" formatCode="#,##0.000_);\(#,##0.000\)"/>
    <numFmt numFmtId="180" formatCode="#,##0.0000_);\(#,##0.0000\)"/>
    <numFmt numFmtId="181" formatCode="_-* #,##0.000\ _F_-;\-* #,##0.000\ _F_-;_-* &quot;-&quot;??\ _F_-;_-@_-"/>
    <numFmt numFmtId="182" formatCode="#,##0_ ;\-#,##0\ "/>
    <numFmt numFmtId="183" formatCode="0.000"/>
    <numFmt numFmtId="184" formatCode="#,##0.000"/>
    <numFmt numFmtId="185" formatCode="#,##0.00000000000\ _€;\-#,##0.00000000000\ _€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vertAlign val="superscript"/>
      <sz val="12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44">
    <xf numFmtId="37" fontId="0" fillId="0" borderId="0" xfId="0" applyAlignment="1">
      <alignment/>
    </xf>
    <xf numFmtId="37" fontId="0" fillId="0" borderId="0" xfId="0" applyBorder="1" applyAlignment="1">
      <alignment/>
    </xf>
    <xf numFmtId="178" fontId="0" fillId="0" borderId="0" xfId="0" applyNumberFormat="1" applyAlignment="1">
      <alignment/>
    </xf>
    <xf numFmtId="177" fontId="0" fillId="0" borderId="0" xfId="47" applyFont="1" applyAlignment="1">
      <alignment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82" fontId="0" fillId="0" borderId="0" xfId="47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9" fontId="0" fillId="0" borderId="0" xfId="0" applyNumberFormat="1" applyBorder="1" applyAlignment="1" applyProtection="1">
      <alignment/>
      <protection/>
    </xf>
    <xf numFmtId="177" fontId="0" fillId="0" borderId="0" xfId="47" applyFont="1" applyBorder="1" applyAlignment="1" applyProtection="1">
      <alignment/>
      <protection/>
    </xf>
    <xf numFmtId="178" fontId="0" fillId="0" borderId="0" xfId="0" applyNumberForma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8" fillId="0" borderId="10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12" xfId="0" applyFont="1" applyBorder="1" applyAlignment="1">
      <alignment horizontal="fill"/>
    </xf>
    <xf numFmtId="37" fontId="8" fillId="0" borderId="13" xfId="0" applyFont="1" applyBorder="1" applyAlignment="1">
      <alignment horizontal="fill"/>
    </xf>
    <xf numFmtId="37" fontId="8" fillId="0" borderId="14" xfId="0" applyFont="1" applyBorder="1" applyAlignment="1">
      <alignment horizontal="fill"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8" fillId="0" borderId="18" xfId="0" applyFont="1" applyBorder="1" applyAlignment="1">
      <alignment/>
    </xf>
    <xf numFmtId="37" fontId="26" fillId="0" borderId="12" xfId="0" applyFont="1" applyBorder="1" applyAlignment="1" applyProtection="1">
      <alignment horizontal="right"/>
      <protection locked="0"/>
    </xf>
    <xf numFmtId="37" fontId="26" fillId="0" borderId="19" xfId="0" applyFont="1" applyBorder="1" applyAlignment="1" applyProtection="1">
      <alignment horizontal="right"/>
      <protection locked="0"/>
    </xf>
    <xf numFmtId="37" fontId="26" fillId="0" borderId="13" xfId="0" applyFont="1" applyBorder="1" applyAlignment="1" applyProtection="1">
      <alignment horizontal="right"/>
      <protection locked="0"/>
    </xf>
    <xf numFmtId="37" fontId="26" fillId="0" borderId="11" xfId="0" applyFont="1" applyBorder="1" applyAlignment="1" applyProtection="1">
      <alignment horizontal="right"/>
      <protection locked="0"/>
    </xf>
    <xf numFmtId="37" fontId="8" fillId="0" borderId="20" xfId="0" applyFont="1" applyBorder="1" applyAlignment="1" quotePrefix="1">
      <alignment horizontal="left"/>
    </xf>
    <xf numFmtId="37" fontId="8" fillId="0" borderId="20" xfId="0" applyFont="1" applyBorder="1" applyAlignment="1">
      <alignment/>
    </xf>
    <xf numFmtId="37" fontId="8" fillId="0" borderId="18" xfId="0" applyFont="1" applyBorder="1" applyAlignment="1" quotePrefix="1">
      <alignment horizontal="left"/>
    </xf>
    <xf numFmtId="37" fontId="8" fillId="0" borderId="0" xfId="0" applyFont="1" applyFill="1" applyBorder="1" applyAlignment="1">
      <alignment/>
    </xf>
    <xf numFmtId="37" fontId="8" fillId="0" borderId="11" xfId="0" applyFont="1" applyFill="1" applyBorder="1" applyAlignment="1">
      <alignment/>
    </xf>
    <xf numFmtId="37" fontId="8" fillId="0" borderId="18" xfId="0" applyFont="1" applyFill="1" applyBorder="1" applyAlignment="1">
      <alignment/>
    </xf>
    <xf numFmtId="37" fontId="8" fillId="0" borderId="18" xfId="0" applyFont="1" applyBorder="1" applyAlignment="1">
      <alignment horizontal="left"/>
    </xf>
    <xf numFmtId="37" fontId="8" fillId="0" borderId="0" xfId="0" applyNumberFormat="1" applyFont="1" applyBorder="1" applyAlignment="1">
      <alignment horizontal="right"/>
    </xf>
    <xf numFmtId="37" fontId="8" fillId="0" borderId="18" xfId="0" applyNumberFormat="1" applyFont="1" applyBorder="1" applyAlignment="1" quotePrefix="1">
      <alignment horizontal="right"/>
    </xf>
    <xf numFmtId="37" fontId="8" fillId="0" borderId="18" xfId="0" applyNumberFormat="1" applyFont="1" applyFill="1" applyBorder="1" applyAlignment="1">
      <alignment horizontal="center"/>
    </xf>
    <xf numFmtId="37" fontId="8" fillId="0" borderId="18" xfId="0" applyNumberFormat="1" applyFont="1" applyBorder="1" applyAlignment="1">
      <alignment horizontal="right"/>
    </xf>
    <xf numFmtId="37" fontId="8" fillId="0" borderId="18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182" fontId="8" fillId="0" borderId="0" xfId="47" applyNumberFormat="1" applyFont="1" applyBorder="1" applyAlignment="1">
      <alignment/>
    </xf>
    <xf numFmtId="182" fontId="27" fillId="0" borderId="0" xfId="47" applyNumberFormat="1" applyFont="1" applyBorder="1" applyAlignment="1">
      <alignment/>
    </xf>
    <xf numFmtId="37" fontId="27" fillId="0" borderId="18" xfId="0" applyNumberFormat="1" applyFont="1" applyBorder="1" applyAlignment="1">
      <alignment horizontal="right"/>
    </xf>
    <xf numFmtId="37" fontId="27" fillId="0" borderId="18" xfId="0" applyNumberFormat="1" applyFont="1" applyBorder="1" applyAlignment="1" quotePrefix="1">
      <alignment horizontal="right"/>
    </xf>
    <xf numFmtId="37" fontId="27" fillId="0" borderId="0" xfId="0" applyNumberFormat="1" applyFont="1" applyBorder="1" applyAlignment="1">
      <alignment horizontal="right"/>
    </xf>
    <xf numFmtId="182" fontId="8" fillId="0" borderId="18" xfId="47" applyNumberFormat="1" applyFont="1" applyBorder="1" applyAlignment="1">
      <alignment/>
    </xf>
    <xf numFmtId="37" fontId="8" fillId="0" borderId="0" xfId="0" applyFont="1" applyAlignment="1">
      <alignment/>
    </xf>
    <xf numFmtId="37" fontId="27" fillId="0" borderId="0" xfId="0" applyNumberFormat="1" applyFont="1" applyFill="1" applyBorder="1" applyAlignment="1">
      <alignment horizontal="right"/>
    </xf>
    <xf numFmtId="37" fontId="27" fillId="0" borderId="18" xfId="0" applyNumberFormat="1" applyFont="1" applyFill="1" applyBorder="1" applyAlignment="1">
      <alignment horizontal="right"/>
    </xf>
    <xf numFmtId="182" fontId="8" fillId="0" borderId="10" xfId="47" applyNumberFormat="1" applyFont="1" applyBorder="1" applyAlignment="1">
      <alignment/>
    </xf>
    <xf numFmtId="182" fontId="8" fillId="0" borderId="0" xfId="47" applyNumberFormat="1" applyFont="1" applyBorder="1" applyAlignment="1">
      <alignment horizontal="right"/>
    </xf>
    <xf numFmtId="182" fontId="8" fillId="0" borderId="10" xfId="47" applyNumberFormat="1" applyFont="1" applyBorder="1" applyAlignment="1">
      <alignment horizontal="right"/>
    </xf>
    <xf numFmtId="182" fontId="8" fillId="0" borderId="18" xfId="47" applyNumberFormat="1" applyFont="1" applyBorder="1" applyAlignment="1">
      <alignment horizontal="right"/>
    </xf>
    <xf numFmtId="182" fontId="8" fillId="0" borderId="11" xfId="47" applyNumberFormat="1" applyFont="1" applyBorder="1" applyAlignment="1">
      <alignment horizontal="right"/>
    </xf>
    <xf numFmtId="37" fontId="8" fillId="0" borderId="18" xfId="0" applyNumberFormat="1" applyFont="1" applyFill="1" applyBorder="1" applyAlignment="1">
      <alignment horizontal="center" vertical="top"/>
    </xf>
    <xf numFmtId="182" fontId="8" fillId="0" borderId="0" xfId="47" applyNumberFormat="1" applyFont="1" applyFill="1" applyBorder="1" applyAlignment="1">
      <alignment horizontal="right"/>
    </xf>
    <xf numFmtId="182" fontId="8" fillId="0" borderId="18" xfId="47" applyNumberFormat="1" applyFont="1" applyFill="1" applyBorder="1" applyAlignment="1">
      <alignment horizontal="right"/>
    </xf>
    <xf numFmtId="181" fontId="27" fillId="0" borderId="15" xfId="47" applyNumberFormat="1" applyFont="1" applyBorder="1" applyAlignment="1">
      <alignment/>
    </xf>
    <xf numFmtId="177" fontId="27" fillId="0" borderId="15" xfId="47" applyFont="1" applyBorder="1" applyAlignment="1">
      <alignment/>
    </xf>
    <xf numFmtId="179" fontId="8" fillId="0" borderId="0" xfId="0" applyNumberFormat="1" applyFont="1" applyBorder="1" applyAlignment="1">
      <alignment/>
    </xf>
    <xf numFmtId="37" fontId="8" fillId="0" borderId="20" xfId="0" applyFont="1" applyBorder="1" applyAlignment="1">
      <alignment horizontal="fill"/>
    </xf>
    <xf numFmtId="37" fontId="8" fillId="0" borderId="15" xfId="0" applyFont="1" applyBorder="1" applyAlignment="1">
      <alignment horizontal="fill"/>
    </xf>
    <xf numFmtId="37" fontId="8" fillId="0" borderId="17" xfId="0" applyFont="1" applyBorder="1" applyAlignment="1">
      <alignment horizontal="fill"/>
    </xf>
    <xf numFmtId="180" fontId="8" fillId="0" borderId="0" xfId="0" applyNumberFormat="1" applyFont="1" applyBorder="1" applyAlignment="1">
      <alignment/>
    </xf>
    <xf numFmtId="39" fontId="8" fillId="0" borderId="0" xfId="0" applyNumberFormat="1" applyFont="1" applyBorder="1" applyAlignment="1">
      <alignment/>
    </xf>
    <xf numFmtId="37" fontId="27" fillId="0" borderId="11" xfId="0" applyFont="1" applyBorder="1" applyAlignment="1">
      <alignment horizontal="right"/>
    </xf>
    <xf numFmtId="37" fontId="27" fillId="0" borderId="11" xfId="0" applyFont="1" applyBorder="1" applyAlignment="1">
      <alignment/>
    </xf>
    <xf numFmtId="37" fontId="10" fillId="0" borderId="19" xfId="0" applyFont="1" applyBorder="1" applyAlignment="1" applyProtection="1">
      <alignment horizontal="center" wrapText="1"/>
      <protection locked="0"/>
    </xf>
    <xf numFmtId="37" fontId="8" fillId="0" borderId="18" xfId="0" applyFont="1" applyBorder="1" applyAlignment="1">
      <alignment horizontal="left" indent="1"/>
    </xf>
    <xf numFmtId="39" fontId="8" fillId="0" borderId="13" xfId="0" applyNumberFormat="1" applyFont="1" applyBorder="1" applyAlignment="1" applyProtection="1">
      <alignment horizontal="fill"/>
      <protection/>
    </xf>
    <xf numFmtId="39" fontId="8" fillId="0" borderId="0" xfId="0" applyNumberFormat="1" applyFont="1" applyAlignment="1" applyProtection="1">
      <alignment/>
      <protection/>
    </xf>
    <xf numFmtId="41" fontId="8" fillId="0" borderId="18" xfId="0" applyNumberFormat="1" applyFont="1" applyFill="1" applyBorder="1" applyAlignment="1">
      <alignment horizontal="right"/>
    </xf>
    <xf numFmtId="179" fontId="8" fillId="0" borderId="0" xfId="0" applyNumberFormat="1" applyFont="1" applyBorder="1" applyAlignment="1">
      <alignment wrapText="1"/>
    </xf>
    <xf numFmtId="37" fontId="27" fillId="0" borderId="10" xfId="0" applyFont="1" applyBorder="1" applyAlignment="1">
      <alignment horizontal="center"/>
    </xf>
    <xf numFmtId="37" fontId="28" fillId="0" borderId="18" xfId="0" applyFont="1" applyBorder="1" applyAlignment="1" applyProtection="1">
      <alignment horizontal="left"/>
      <protection locked="0"/>
    </xf>
    <xf numFmtId="37" fontId="27" fillId="0" borderId="16" xfId="0" applyFont="1" applyBorder="1" applyAlignment="1">
      <alignment horizontal="right"/>
    </xf>
    <xf numFmtId="37" fontId="8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177" fontId="8" fillId="0" borderId="0" xfId="47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8" xfId="0" applyNumberFormat="1" applyFont="1" applyFill="1" applyBorder="1" applyAlignment="1">
      <alignment/>
    </xf>
    <xf numFmtId="37" fontId="8" fillId="0" borderId="18" xfId="0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7" fontId="8" fillId="0" borderId="0" xfId="0" applyFont="1" applyBorder="1" applyAlignment="1" quotePrefix="1">
      <alignment horizontal="left"/>
    </xf>
    <xf numFmtId="37" fontId="8" fillId="0" borderId="0" xfId="0" applyFont="1" applyBorder="1" applyAlignment="1" quotePrefix="1">
      <alignment/>
    </xf>
    <xf numFmtId="37" fontId="8" fillId="0" borderId="0" xfId="0" applyFont="1" applyBorder="1" applyAlignment="1" quotePrefix="1">
      <alignment horizontal="right"/>
    </xf>
    <xf numFmtId="37" fontId="8" fillId="0" borderId="18" xfId="0" applyFont="1" applyFill="1" applyBorder="1" applyAlignment="1" quotePrefix="1">
      <alignment horizontal="right"/>
    </xf>
    <xf numFmtId="37" fontId="8" fillId="0" borderId="18" xfId="0" applyFont="1" applyBorder="1" applyAlignment="1" quotePrefix="1">
      <alignment horizontal="right"/>
    </xf>
    <xf numFmtId="37" fontId="8" fillId="0" borderId="0" xfId="0" applyFont="1" applyFill="1" applyBorder="1" applyAlignment="1" quotePrefix="1">
      <alignment horizontal="right"/>
    </xf>
    <xf numFmtId="3" fontId="27" fillId="0" borderId="0" xfId="0" applyNumberFormat="1" applyFont="1" applyBorder="1" applyAlignment="1">
      <alignment horizontal="right"/>
    </xf>
    <xf numFmtId="37" fontId="27" fillId="0" borderId="18" xfId="0" applyFont="1" applyBorder="1" applyAlignment="1">
      <alignment horizontal="right"/>
    </xf>
    <xf numFmtId="37" fontId="27" fillId="0" borderId="0" xfId="0" applyFont="1" applyFill="1" applyBorder="1" applyAlignment="1" quotePrefix="1">
      <alignment horizontal="right"/>
    </xf>
    <xf numFmtId="37" fontId="27" fillId="0" borderId="18" xfId="0" applyFont="1" applyBorder="1" applyAlignment="1" quotePrefix="1">
      <alignment horizontal="right"/>
    </xf>
    <xf numFmtId="37" fontId="27" fillId="0" borderId="0" xfId="0" applyFont="1" applyBorder="1" applyAlignment="1">
      <alignment horizontal="right"/>
    </xf>
    <xf numFmtId="3" fontId="8" fillId="0" borderId="0" xfId="47" applyNumberFormat="1" applyFont="1" applyBorder="1" applyAlignment="1">
      <alignment horizontal="right"/>
    </xf>
    <xf numFmtId="184" fontId="27" fillId="0" borderId="0" xfId="0" applyNumberFormat="1" applyFont="1" applyBorder="1" applyAlignment="1">
      <alignment horizontal="right"/>
    </xf>
    <xf numFmtId="183" fontId="27" fillId="0" borderId="18" xfId="0" applyNumberFormat="1" applyFont="1" applyBorder="1" applyAlignment="1">
      <alignment horizontal="right"/>
    </xf>
    <xf numFmtId="184" fontId="27" fillId="0" borderId="0" xfId="0" applyNumberFormat="1" applyFont="1" applyFill="1" applyBorder="1" applyAlignment="1" quotePrefix="1">
      <alignment horizontal="right"/>
    </xf>
    <xf numFmtId="184" fontId="27" fillId="0" borderId="18" xfId="0" applyNumberFormat="1" applyFont="1" applyBorder="1" applyAlignment="1" quotePrefix="1">
      <alignment horizontal="right"/>
    </xf>
    <xf numFmtId="184" fontId="27" fillId="0" borderId="18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37" fontId="8" fillId="0" borderId="0" xfId="0" applyNumberFormat="1" applyFont="1" applyFill="1" applyBorder="1" applyAlignment="1" quotePrefix="1">
      <alignment horizontal="right"/>
    </xf>
    <xf numFmtId="37" fontId="27" fillId="0" borderId="0" xfId="0" applyNumberFormat="1" applyFont="1" applyFill="1" applyBorder="1" applyAlignment="1" quotePrefix="1">
      <alignment horizontal="right"/>
    </xf>
    <xf numFmtId="182" fontId="8" fillId="0" borderId="11" xfId="47" applyNumberFormat="1" applyFont="1" applyBorder="1" applyAlignment="1">
      <alignment/>
    </xf>
    <xf numFmtId="3" fontId="8" fillId="0" borderId="0" xfId="47" applyNumberFormat="1" applyFont="1" applyBorder="1" applyAlignment="1">
      <alignment/>
    </xf>
    <xf numFmtId="41" fontId="8" fillId="0" borderId="11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37" fontId="8" fillId="0" borderId="18" xfId="0" applyFont="1" applyBorder="1" applyAlignment="1">
      <alignment/>
    </xf>
    <xf numFmtId="37" fontId="8" fillId="0" borderId="0" xfId="0" applyFont="1" applyBorder="1" applyAlignment="1">
      <alignment horizontal="left" indent="1"/>
    </xf>
    <xf numFmtId="37" fontId="0" fillId="0" borderId="10" xfId="0" applyBorder="1" applyAlignment="1">
      <alignment horizontal="left" indent="1"/>
    </xf>
    <xf numFmtId="37" fontId="0" fillId="0" borderId="18" xfId="0" applyBorder="1" applyAlignment="1">
      <alignment horizontal="left" indent="1"/>
    </xf>
    <xf numFmtId="37" fontId="8" fillId="0" borderId="11" xfId="0" applyNumberFormat="1" applyFont="1" applyFill="1" applyBorder="1" applyAlignment="1">
      <alignment/>
    </xf>
    <xf numFmtId="37" fontId="8" fillId="0" borderId="18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37" fontId="8" fillId="33" borderId="18" xfId="0" applyFont="1" applyFill="1" applyBorder="1" applyAlignment="1">
      <alignment/>
    </xf>
    <xf numFmtId="37" fontId="46" fillId="0" borderId="0" xfId="0" applyFont="1" applyAlignment="1">
      <alignment horizontal="center"/>
    </xf>
    <xf numFmtId="37" fontId="27" fillId="0" borderId="0" xfId="0" applyFont="1" applyBorder="1" applyAlignment="1">
      <alignment horizontal="center"/>
    </xf>
    <xf numFmtId="181" fontId="27" fillId="0" borderId="0" xfId="47" applyNumberFormat="1" applyFont="1" applyBorder="1" applyAlignment="1">
      <alignment/>
    </xf>
    <xf numFmtId="177" fontId="27" fillId="0" borderId="0" xfId="47" applyFont="1" applyBorder="1" applyAlignment="1">
      <alignment/>
    </xf>
    <xf numFmtId="37" fontId="46" fillId="0" borderId="0" xfId="0" applyFont="1" applyAlignment="1">
      <alignment horizontal="center"/>
    </xf>
    <xf numFmtId="37" fontId="27" fillId="0" borderId="0" xfId="0" applyFont="1" applyBorder="1" applyAlignment="1">
      <alignment horizontal="center"/>
    </xf>
    <xf numFmtId="37" fontId="46" fillId="0" borderId="0" xfId="0" applyFont="1" applyAlignment="1">
      <alignment/>
    </xf>
    <xf numFmtId="181" fontId="27" fillId="0" borderId="17" xfId="47" applyNumberFormat="1" applyFont="1" applyBorder="1" applyAlignment="1">
      <alignment/>
    </xf>
    <xf numFmtId="181" fontId="27" fillId="0" borderId="11" xfId="47" applyNumberFormat="1" applyFont="1" applyBorder="1" applyAlignment="1">
      <alignment/>
    </xf>
    <xf numFmtId="179" fontId="8" fillId="0" borderId="11" xfId="0" applyNumberFormat="1" applyFont="1" applyBorder="1" applyAlignment="1">
      <alignment wrapText="1"/>
    </xf>
    <xf numFmtId="37" fontId="0" fillId="0" borderId="18" xfId="0" applyFont="1" applyBorder="1" applyAlignment="1">
      <alignment horizontal="left" indent="1"/>
    </xf>
    <xf numFmtId="37" fontId="8" fillId="33" borderId="18" xfId="0" applyFont="1" applyFill="1" applyBorder="1" applyAlignment="1">
      <alignment/>
    </xf>
    <xf numFmtId="37" fontId="27" fillId="0" borderId="0" xfId="0" applyFont="1" applyBorder="1" applyAlignment="1">
      <alignment horizontal="center"/>
    </xf>
    <xf numFmtId="37" fontId="46" fillId="0" borderId="0" xfId="0" applyFont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top"/>
    </xf>
    <xf numFmtId="37" fontId="0" fillId="0" borderId="11" xfId="0" applyBorder="1" applyAlignment="1">
      <alignment/>
    </xf>
    <xf numFmtId="37" fontId="8" fillId="0" borderId="19" xfId="0" applyFont="1" applyBorder="1" applyAlignment="1">
      <alignment/>
    </xf>
    <xf numFmtId="37" fontId="8" fillId="0" borderId="14" xfId="0" applyFont="1" applyFill="1" applyBorder="1" applyAlignment="1">
      <alignment/>
    </xf>
    <xf numFmtId="37" fontId="27" fillId="0" borderId="0" xfId="0" applyFont="1" applyBorder="1" applyAlignment="1">
      <alignment horizontal="center"/>
    </xf>
    <xf numFmtId="37" fontId="46" fillId="0" borderId="0" xfId="0" applyFont="1" applyAlignment="1">
      <alignment horizontal="center"/>
    </xf>
    <xf numFmtId="37" fontId="8" fillId="0" borderId="10" xfId="0" applyFont="1" applyBorder="1" applyAlignment="1">
      <alignment horizontal="left" indent="1"/>
    </xf>
    <xf numFmtId="37" fontId="27" fillId="0" borderId="0" xfId="0" applyFont="1" applyBorder="1" applyAlignment="1">
      <alignment horizontal="center"/>
    </xf>
    <xf numFmtId="37" fontId="4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3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4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5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6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7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8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9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0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1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2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3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4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5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6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7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8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19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0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1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180975</xdr:rowOff>
    </xdr:from>
    <xdr:to>
      <xdr:col>1</xdr:col>
      <xdr:colOff>9525</xdr:colOff>
      <xdr:row>9</xdr:row>
      <xdr:rowOff>0</xdr:rowOff>
    </xdr:to>
    <xdr:sp>
      <xdr:nvSpPr>
        <xdr:cNvPr id="22" name="Connecteur droit 2"/>
        <xdr:cNvSpPr>
          <a:spLocks/>
        </xdr:cNvSpPr>
      </xdr:nvSpPr>
      <xdr:spPr>
        <a:xfrm>
          <a:off x="0" y="1181100"/>
          <a:ext cx="40481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1"/>
  <sheetViews>
    <sheetView showGridLines="0" tabSelected="1" zoomScale="110" zoomScaleNormal="110" zoomScalePageLayoutView="0" workbookViewId="0" topLeftCell="A1">
      <pane xSplit="1" ySplit="9" topLeftCell="B5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82" sqref="A482:IV482"/>
    </sheetView>
  </sheetViews>
  <sheetFormatPr defaultColWidth="21.6640625" defaultRowHeight="15.75"/>
  <cols>
    <col min="1" max="1" width="47.10546875" style="0" customWidth="1"/>
    <col min="2" max="15" width="9.77734375" style="0" customWidth="1"/>
    <col min="16" max="16" width="10.6640625" style="0" customWidth="1"/>
    <col min="17" max="17" width="7.77734375" style="0" customWidth="1"/>
  </cols>
  <sheetData>
    <row r="1" spans="1:16" ht="15.7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15.75">
      <c r="A2" s="12" t="s">
        <v>25</v>
      </c>
      <c r="B2" s="13"/>
      <c r="C2" s="13"/>
      <c r="D2" s="6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ht="15.75">
      <c r="A3" s="12"/>
      <c r="B3" s="13"/>
      <c r="C3" s="13"/>
      <c r="D3" s="63"/>
      <c r="E3" s="13"/>
      <c r="F3" s="13"/>
      <c r="G3" s="58"/>
      <c r="H3" s="13"/>
      <c r="I3" s="13"/>
      <c r="J3" s="13"/>
      <c r="K3" s="13"/>
      <c r="L3" s="13"/>
      <c r="M3" s="13"/>
      <c r="N3" s="13"/>
      <c r="O3" s="13"/>
      <c r="P3" s="64" t="s">
        <v>38</v>
      </c>
    </row>
    <row r="4" spans="1:16" ht="15.75">
      <c r="A4" s="12"/>
      <c r="B4" s="13"/>
      <c r="C4" s="143" t="s">
        <v>54</v>
      </c>
      <c r="D4" s="143"/>
      <c r="E4" s="143"/>
      <c r="F4" s="143"/>
      <c r="G4" s="143"/>
      <c r="H4" s="143"/>
      <c r="I4" s="143"/>
      <c r="J4" s="126"/>
      <c r="K4" s="126"/>
      <c r="L4" s="120"/>
      <c r="M4" s="124"/>
      <c r="N4" s="133"/>
      <c r="O4" s="140"/>
      <c r="P4" s="14"/>
    </row>
    <row r="5" spans="1:16" ht="15.75">
      <c r="A5" s="12"/>
      <c r="B5" s="142" t="s">
        <v>118</v>
      </c>
      <c r="C5" s="142"/>
      <c r="D5" s="142"/>
      <c r="E5" s="142"/>
      <c r="F5" s="142"/>
      <c r="G5" s="142"/>
      <c r="H5" s="142"/>
      <c r="I5" s="142"/>
      <c r="J5" s="125"/>
      <c r="K5" s="125"/>
      <c r="L5" s="121"/>
      <c r="M5" s="125"/>
      <c r="N5" s="132"/>
      <c r="O5" s="139"/>
      <c r="P5" s="65"/>
    </row>
    <row r="6" spans="1:16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1:16" ht="15.75">
      <c r="A7" s="74" t="s">
        <v>40</v>
      </c>
      <c r="B7" s="18"/>
      <c r="C7" s="19"/>
      <c r="D7" s="18"/>
      <c r="E7" s="19"/>
      <c r="F7" s="18"/>
      <c r="G7" s="19"/>
      <c r="H7" s="19"/>
      <c r="I7" s="20"/>
      <c r="J7" s="20"/>
      <c r="K7" s="20"/>
      <c r="L7" s="20"/>
      <c r="M7" s="20"/>
      <c r="N7" s="20"/>
      <c r="O7" s="20"/>
      <c r="P7" s="20"/>
    </row>
    <row r="8" spans="1:16" ht="15.75">
      <c r="A8" s="21"/>
      <c r="B8" s="12"/>
      <c r="C8" s="21"/>
      <c r="D8" s="13"/>
      <c r="E8" s="21"/>
      <c r="F8" s="13"/>
      <c r="G8" s="21"/>
      <c r="H8" s="21"/>
      <c r="I8" s="14"/>
      <c r="J8" s="14"/>
      <c r="K8" s="14"/>
      <c r="L8" s="14"/>
      <c r="M8" s="14"/>
      <c r="N8" s="14"/>
      <c r="O8" s="14"/>
      <c r="P8" s="14"/>
    </row>
    <row r="9" spans="1:16" ht="45">
      <c r="A9" s="73" t="s">
        <v>39</v>
      </c>
      <c r="B9" s="22" t="s">
        <v>0</v>
      </c>
      <c r="C9" s="23" t="s">
        <v>1</v>
      </c>
      <c r="D9" s="24" t="s">
        <v>2</v>
      </c>
      <c r="E9" s="23" t="s">
        <v>3</v>
      </c>
      <c r="F9" s="24" t="s">
        <v>36</v>
      </c>
      <c r="G9" s="23" t="s">
        <v>4</v>
      </c>
      <c r="H9" s="23" t="s">
        <v>5</v>
      </c>
      <c r="I9" s="25" t="s">
        <v>55</v>
      </c>
      <c r="J9" s="25" t="s">
        <v>107</v>
      </c>
      <c r="K9" s="66" t="s">
        <v>116</v>
      </c>
      <c r="L9" s="66" t="s">
        <v>53</v>
      </c>
      <c r="M9" s="66" t="s">
        <v>114</v>
      </c>
      <c r="N9" s="66" t="s">
        <v>119</v>
      </c>
      <c r="O9" s="66" t="s">
        <v>120</v>
      </c>
      <c r="P9" s="25" t="s">
        <v>6</v>
      </c>
    </row>
    <row r="10" spans="1:15" ht="15.75" hidden="1">
      <c r="A10" s="26"/>
      <c r="B10" s="27"/>
      <c r="C10" s="19"/>
      <c r="D10" s="20"/>
      <c r="E10" s="13"/>
      <c r="F10" s="19"/>
      <c r="G10" s="13"/>
      <c r="H10" s="19"/>
      <c r="I10" s="19"/>
      <c r="J10" s="19"/>
      <c r="K10" s="19"/>
      <c r="L10" s="19"/>
      <c r="M10" s="19"/>
      <c r="N10" s="13"/>
      <c r="O10" s="13"/>
    </row>
    <row r="11" spans="1:16" ht="15.75" hidden="1">
      <c r="A11" s="75" t="s">
        <v>56</v>
      </c>
      <c r="B11" s="12">
        <v>35354.227999999996</v>
      </c>
      <c r="C11" s="19">
        <v>49316</v>
      </c>
      <c r="D11" s="20">
        <v>6205</v>
      </c>
      <c r="E11" s="13">
        <v>1540.6135</v>
      </c>
      <c r="F11" s="21">
        <v>802.221</v>
      </c>
      <c r="G11" s="13">
        <v>5397.599</v>
      </c>
      <c r="H11" s="21">
        <v>760.1460000000001</v>
      </c>
      <c r="I11" s="21"/>
      <c r="J11" s="21"/>
      <c r="K11" s="21"/>
      <c r="L11" s="21"/>
      <c r="M11" s="21"/>
      <c r="N11" s="13"/>
      <c r="O11" s="13"/>
      <c r="P11">
        <v>99375.80750000001</v>
      </c>
    </row>
    <row r="12" spans="1:16" ht="15.75" hidden="1">
      <c r="A12" s="75" t="s">
        <v>57</v>
      </c>
      <c r="B12" s="27">
        <v>35354.227999999996</v>
      </c>
      <c r="C12" s="19">
        <v>49316</v>
      </c>
      <c r="D12" s="20">
        <v>6205</v>
      </c>
      <c r="E12" s="18">
        <v>1540.6135</v>
      </c>
      <c r="F12" s="19">
        <v>802.221</v>
      </c>
      <c r="G12" s="18">
        <v>5397.599</v>
      </c>
      <c r="H12" s="19">
        <v>760.1460000000001</v>
      </c>
      <c r="I12" s="19"/>
      <c r="J12" s="19"/>
      <c r="K12" s="19"/>
      <c r="L12" s="19"/>
      <c r="M12" s="19"/>
      <c r="N12" s="13"/>
      <c r="O12" s="13"/>
      <c r="P12">
        <v>99375.80750000001</v>
      </c>
    </row>
    <row r="13" spans="1:16" ht="15.75" hidden="1">
      <c r="A13" s="75">
        <v>1997</v>
      </c>
      <c r="B13" s="27">
        <v>35354.227999999996</v>
      </c>
      <c r="C13" s="19">
        <v>49316</v>
      </c>
      <c r="D13" s="20">
        <v>6205</v>
      </c>
      <c r="E13" s="18">
        <v>1540.6135</v>
      </c>
      <c r="F13" s="19">
        <v>802.221</v>
      </c>
      <c r="G13" s="18">
        <v>5397.599</v>
      </c>
      <c r="H13" s="19">
        <v>760.1460000000001</v>
      </c>
      <c r="I13" s="19"/>
      <c r="J13" s="19"/>
      <c r="K13" s="19"/>
      <c r="L13" s="19"/>
      <c r="M13" s="19"/>
      <c r="N13" s="13"/>
      <c r="O13" s="13"/>
      <c r="P13">
        <v>99375.80750000001</v>
      </c>
    </row>
    <row r="14" spans="1:16" ht="15.75" hidden="1">
      <c r="A14" s="75" t="s">
        <v>58</v>
      </c>
      <c r="B14" s="27">
        <v>35354.227999999996</v>
      </c>
      <c r="C14" s="19">
        <v>49316</v>
      </c>
      <c r="D14" s="20">
        <v>6205</v>
      </c>
      <c r="E14" s="18">
        <v>1540.6135</v>
      </c>
      <c r="F14" s="19">
        <v>802.221</v>
      </c>
      <c r="G14" s="18">
        <v>5397.599</v>
      </c>
      <c r="H14" s="19">
        <v>760.1460000000001</v>
      </c>
      <c r="I14" s="19"/>
      <c r="J14" s="19"/>
      <c r="K14" s="19"/>
      <c r="L14" s="19"/>
      <c r="M14" s="19"/>
      <c r="N14" s="13"/>
      <c r="O14" s="13"/>
      <c r="P14">
        <v>99375.80750000001</v>
      </c>
    </row>
    <row r="15" spans="1:16" ht="15.75" hidden="1">
      <c r="A15" s="75" t="s">
        <v>59</v>
      </c>
      <c r="B15" s="27">
        <v>35354.227999999996</v>
      </c>
      <c r="C15" s="19">
        <v>49316</v>
      </c>
      <c r="D15" s="20">
        <v>6205</v>
      </c>
      <c r="E15" s="18">
        <v>1540.6135</v>
      </c>
      <c r="F15" s="19">
        <v>802.221</v>
      </c>
      <c r="G15" s="18">
        <v>5397.599</v>
      </c>
      <c r="H15" s="19">
        <v>760.1460000000001</v>
      </c>
      <c r="I15" s="19"/>
      <c r="J15" s="19"/>
      <c r="K15" s="19"/>
      <c r="L15" s="19"/>
      <c r="M15" s="19"/>
      <c r="N15" s="13"/>
      <c r="O15" s="13"/>
      <c r="P15">
        <v>99375.80750000001</v>
      </c>
    </row>
    <row r="16" spans="1:16" ht="15.75" hidden="1">
      <c r="A16" s="76">
        <v>2001</v>
      </c>
      <c r="B16" s="12">
        <v>35354.227999999996</v>
      </c>
      <c r="C16" s="21">
        <v>49316</v>
      </c>
      <c r="D16" s="14">
        <v>6205</v>
      </c>
      <c r="E16" s="13">
        <v>1540.6135</v>
      </c>
      <c r="F16" s="21">
        <v>802.221</v>
      </c>
      <c r="G16" s="13">
        <v>5397.599</v>
      </c>
      <c r="H16" s="21">
        <v>760.1460000000001</v>
      </c>
      <c r="I16" s="21"/>
      <c r="J16" s="21"/>
      <c r="K16" s="21"/>
      <c r="L16" s="21"/>
      <c r="M16" s="21"/>
      <c r="N16" s="13"/>
      <c r="O16" s="13"/>
      <c r="P16">
        <v>99375.80750000001</v>
      </c>
    </row>
    <row r="17" spans="1:16" ht="15.75" hidden="1">
      <c r="A17" s="28" t="s">
        <v>60</v>
      </c>
      <c r="B17" s="29">
        <v>39329</v>
      </c>
      <c r="C17" s="21">
        <v>62669</v>
      </c>
      <c r="D17" s="30">
        <v>2957</v>
      </c>
      <c r="E17" s="13">
        <v>1238</v>
      </c>
      <c r="F17" s="31">
        <v>1333</v>
      </c>
      <c r="G17" s="13">
        <v>6196</v>
      </c>
      <c r="H17" s="21">
        <v>830</v>
      </c>
      <c r="I17" s="21"/>
      <c r="J17" s="21"/>
      <c r="K17" s="21"/>
      <c r="L17" s="21"/>
      <c r="M17" s="21"/>
      <c r="N17" s="13"/>
      <c r="O17" s="13"/>
      <c r="P17">
        <v>114552</v>
      </c>
    </row>
    <row r="18" spans="1:16" ht="15.75" hidden="1">
      <c r="A18" s="28" t="s">
        <v>61</v>
      </c>
      <c r="B18" s="77">
        <v>46817</v>
      </c>
      <c r="C18" s="21">
        <v>68083</v>
      </c>
      <c r="D18" s="29">
        <v>3367</v>
      </c>
      <c r="E18" s="21">
        <v>1332</v>
      </c>
      <c r="F18" s="29">
        <v>1296</v>
      </c>
      <c r="G18" s="21">
        <v>5515</v>
      </c>
      <c r="H18" s="21">
        <v>889</v>
      </c>
      <c r="I18" s="21"/>
      <c r="J18" s="21"/>
      <c r="K18" s="21"/>
      <c r="L18" s="21"/>
      <c r="M18" s="21"/>
      <c r="N18" s="13"/>
      <c r="O18" s="13"/>
      <c r="P18">
        <v>127299</v>
      </c>
    </row>
    <row r="19" spans="1:16" ht="15.75" hidden="1">
      <c r="A19" s="21"/>
      <c r="B19" s="78"/>
      <c r="C19" s="21"/>
      <c r="D19" s="13"/>
      <c r="E19" s="21"/>
      <c r="F19" s="13"/>
      <c r="G19" s="21"/>
      <c r="H19" s="21"/>
      <c r="I19" s="21"/>
      <c r="J19" s="21"/>
      <c r="K19" s="21"/>
      <c r="L19" s="21"/>
      <c r="M19" s="21"/>
      <c r="N19" s="13"/>
      <c r="O19" s="13"/>
      <c r="P19">
        <v>0</v>
      </c>
    </row>
    <row r="20" spans="1:16" ht="15.75" hidden="1">
      <c r="A20" s="32" t="s">
        <v>58</v>
      </c>
      <c r="B20" s="78"/>
      <c r="C20" s="21"/>
      <c r="D20" s="13"/>
      <c r="E20" s="21"/>
      <c r="F20" s="13"/>
      <c r="G20" s="21"/>
      <c r="H20" s="21"/>
      <c r="I20" s="21"/>
      <c r="J20" s="21"/>
      <c r="K20" s="21"/>
      <c r="L20" s="21"/>
      <c r="M20" s="21"/>
      <c r="N20" s="13"/>
      <c r="O20" s="13"/>
      <c r="P20">
        <v>0</v>
      </c>
    </row>
    <row r="21" spans="1:16" ht="15.75" hidden="1">
      <c r="A21" s="32" t="s">
        <v>7</v>
      </c>
      <c r="B21" s="78">
        <v>12592</v>
      </c>
      <c r="C21" s="21">
        <v>9992</v>
      </c>
      <c r="D21" s="13">
        <v>594</v>
      </c>
      <c r="E21" s="21">
        <v>368</v>
      </c>
      <c r="F21" s="13">
        <v>407</v>
      </c>
      <c r="G21" s="21">
        <v>1386</v>
      </c>
      <c r="H21" s="21">
        <v>169</v>
      </c>
      <c r="I21" s="21"/>
      <c r="J21" s="21"/>
      <c r="K21" s="21"/>
      <c r="L21" s="21"/>
      <c r="M21" s="21"/>
      <c r="N21" s="13"/>
      <c r="O21" s="13"/>
      <c r="P21">
        <v>25508</v>
      </c>
    </row>
    <row r="22" spans="1:16" ht="15.75" hidden="1">
      <c r="A22" s="32" t="s">
        <v>62</v>
      </c>
      <c r="B22" s="78">
        <v>11898</v>
      </c>
      <c r="C22" s="21">
        <v>10470</v>
      </c>
      <c r="D22" s="13">
        <v>570</v>
      </c>
      <c r="E22" s="21">
        <v>483</v>
      </c>
      <c r="F22" s="13">
        <v>377</v>
      </c>
      <c r="G22" s="21">
        <v>1360</v>
      </c>
      <c r="H22" s="21">
        <v>73</v>
      </c>
      <c r="I22" s="21"/>
      <c r="J22" s="21"/>
      <c r="K22" s="21"/>
      <c r="L22" s="21"/>
      <c r="M22" s="21"/>
      <c r="N22" s="13"/>
      <c r="O22" s="13"/>
      <c r="P22">
        <v>25231</v>
      </c>
    </row>
    <row r="23" spans="1:16" ht="15.75" hidden="1">
      <c r="A23" s="32" t="s">
        <v>8</v>
      </c>
      <c r="B23" s="78">
        <v>11540</v>
      </c>
      <c r="C23" s="21">
        <v>15433</v>
      </c>
      <c r="D23" s="13">
        <v>658</v>
      </c>
      <c r="E23" s="21">
        <v>303</v>
      </c>
      <c r="F23" s="13">
        <v>379</v>
      </c>
      <c r="G23" s="21">
        <v>1112</v>
      </c>
      <c r="H23" s="21">
        <v>52</v>
      </c>
      <c r="I23" s="21"/>
      <c r="J23" s="21"/>
      <c r="K23" s="21"/>
      <c r="L23" s="21"/>
      <c r="M23" s="21"/>
      <c r="N23" s="13"/>
      <c r="O23" s="13"/>
      <c r="P23">
        <v>29477</v>
      </c>
    </row>
    <row r="24" spans="1:16" ht="15.75" hidden="1">
      <c r="A24" s="32" t="s">
        <v>63</v>
      </c>
      <c r="B24" s="78">
        <v>10167</v>
      </c>
      <c r="C24" s="21">
        <v>15195</v>
      </c>
      <c r="D24" s="13">
        <v>2004</v>
      </c>
      <c r="E24" s="21">
        <v>327</v>
      </c>
      <c r="F24" s="13">
        <v>365</v>
      </c>
      <c r="G24" s="21">
        <v>1271</v>
      </c>
      <c r="H24" s="21">
        <v>136</v>
      </c>
      <c r="I24" s="21"/>
      <c r="J24" s="21"/>
      <c r="K24" s="21"/>
      <c r="L24" s="21"/>
      <c r="M24" s="21"/>
      <c r="N24" s="13"/>
      <c r="O24" s="13"/>
      <c r="P24">
        <v>29465</v>
      </c>
    </row>
    <row r="25" spans="1:16" ht="15.75" hidden="1">
      <c r="A25" s="21"/>
      <c r="B25" s="78"/>
      <c r="C25" s="21"/>
      <c r="D25" s="13"/>
      <c r="E25" s="21"/>
      <c r="F25" s="13"/>
      <c r="G25" s="21"/>
      <c r="H25" s="21"/>
      <c r="I25" s="21"/>
      <c r="J25" s="21"/>
      <c r="K25" s="21"/>
      <c r="L25" s="21"/>
      <c r="M25" s="21"/>
      <c r="N25" s="13"/>
      <c r="O25" s="13"/>
      <c r="P25">
        <v>0</v>
      </c>
    </row>
    <row r="26" spans="1:16" ht="15.75" hidden="1">
      <c r="A26" s="32" t="s">
        <v>59</v>
      </c>
      <c r="B26" s="78"/>
      <c r="C26" s="21"/>
      <c r="D26" s="13"/>
      <c r="E26" s="21"/>
      <c r="F26" s="13"/>
      <c r="G26" s="21"/>
      <c r="H26" s="21"/>
      <c r="I26" s="21"/>
      <c r="J26" s="21"/>
      <c r="K26" s="21"/>
      <c r="L26" s="21"/>
      <c r="M26" s="21"/>
      <c r="N26" s="13"/>
      <c r="O26" s="13"/>
      <c r="P26">
        <v>0</v>
      </c>
    </row>
    <row r="27" spans="1:16" ht="15.75" hidden="1">
      <c r="A27" s="32" t="s">
        <v>7</v>
      </c>
      <c r="B27" s="78">
        <v>11605</v>
      </c>
      <c r="C27" s="21">
        <v>9677</v>
      </c>
      <c r="D27" s="13">
        <v>2199</v>
      </c>
      <c r="E27" s="21">
        <v>387</v>
      </c>
      <c r="F27" s="13">
        <v>297</v>
      </c>
      <c r="G27" s="21">
        <v>1442</v>
      </c>
      <c r="H27" s="21">
        <v>246</v>
      </c>
      <c r="I27" s="21"/>
      <c r="J27" s="21"/>
      <c r="K27" s="21"/>
      <c r="L27" s="21"/>
      <c r="M27" s="21"/>
      <c r="N27" s="13"/>
      <c r="O27" s="13"/>
      <c r="P27">
        <v>25853</v>
      </c>
    </row>
    <row r="28" spans="1:16" ht="15.75" hidden="1">
      <c r="A28" s="32" t="s">
        <v>62</v>
      </c>
      <c r="B28" s="78">
        <v>11022</v>
      </c>
      <c r="C28" s="21">
        <v>10040</v>
      </c>
      <c r="D28" s="13">
        <v>2509</v>
      </c>
      <c r="E28" s="21">
        <v>432</v>
      </c>
      <c r="F28" s="13">
        <v>273</v>
      </c>
      <c r="G28" s="21">
        <v>1554</v>
      </c>
      <c r="H28" s="21">
        <v>218</v>
      </c>
      <c r="I28" s="21"/>
      <c r="J28" s="21"/>
      <c r="K28" s="21"/>
      <c r="L28" s="21"/>
      <c r="M28" s="21"/>
      <c r="N28" s="13"/>
      <c r="O28" s="13"/>
      <c r="P28">
        <v>26048</v>
      </c>
    </row>
    <row r="29" spans="1:16" ht="15.75" hidden="1">
      <c r="A29" s="32" t="s">
        <v>8</v>
      </c>
      <c r="B29" s="78">
        <v>8074</v>
      </c>
      <c r="C29" s="21">
        <v>11420</v>
      </c>
      <c r="D29" s="13">
        <v>1850</v>
      </c>
      <c r="E29" s="21">
        <v>280</v>
      </c>
      <c r="F29" s="13">
        <v>110</v>
      </c>
      <c r="G29" s="21">
        <v>1225</v>
      </c>
      <c r="H29" s="21">
        <v>196</v>
      </c>
      <c r="I29" s="21"/>
      <c r="J29" s="21"/>
      <c r="K29" s="21"/>
      <c r="L29" s="21"/>
      <c r="M29" s="21"/>
      <c r="N29" s="13"/>
      <c r="O29" s="13"/>
      <c r="P29">
        <v>23155</v>
      </c>
    </row>
    <row r="30" spans="1:16" ht="15.75" hidden="1">
      <c r="A30" s="32" t="s">
        <v>64</v>
      </c>
      <c r="B30" s="78">
        <v>9042</v>
      </c>
      <c r="C30" s="21">
        <v>10243</v>
      </c>
      <c r="D30" s="13">
        <v>2042</v>
      </c>
      <c r="E30" s="21">
        <v>314</v>
      </c>
      <c r="F30" s="13">
        <v>164</v>
      </c>
      <c r="G30" s="21">
        <v>1258</v>
      </c>
      <c r="H30" s="21">
        <v>217</v>
      </c>
      <c r="I30" s="21"/>
      <c r="J30" s="21"/>
      <c r="K30" s="21"/>
      <c r="L30" s="21"/>
      <c r="M30" s="21"/>
      <c r="N30" s="13"/>
      <c r="O30" s="13"/>
      <c r="P30">
        <v>23280</v>
      </c>
    </row>
    <row r="31" spans="1:16" ht="15.75" hidden="1">
      <c r="A31" s="21"/>
      <c r="B31" s="78"/>
      <c r="C31" s="21"/>
      <c r="D31" s="13"/>
      <c r="E31" s="21"/>
      <c r="F31" s="13"/>
      <c r="G31" s="21"/>
      <c r="H31" s="21"/>
      <c r="I31" s="21"/>
      <c r="J31" s="21"/>
      <c r="K31" s="21"/>
      <c r="L31" s="21"/>
      <c r="M31" s="21"/>
      <c r="N31" s="13"/>
      <c r="O31" s="13"/>
      <c r="P31">
        <v>0</v>
      </c>
    </row>
    <row r="32" spans="1:16" ht="15.75" hidden="1">
      <c r="A32" s="32" t="s">
        <v>65</v>
      </c>
      <c r="B32" s="78"/>
      <c r="C32" s="21"/>
      <c r="D32" s="13"/>
      <c r="E32" s="21"/>
      <c r="F32" s="13"/>
      <c r="G32" s="21"/>
      <c r="H32" s="21"/>
      <c r="I32" s="21"/>
      <c r="J32" s="21"/>
      <c r="K32" s="21"/>
      <c r="L32" s="21"/>
      <c r="M32" s="21"/>
      <c r="N32" s="13"/>
      <c r="O32" s="13"/>
      <c r="P32">
        <v>0</v>
      </c>
    </row>
    <row r="33" spans="1:16" ht="15.75" hidden="1">
      <c r="A33" s="32" t="s">
        <v>7</v>
      </c>
      <c r="B33" s="78">
        <v>10637</v>
      </c>
      <c r="C33" s="21">
        <v>11473</v>
      </c>
      <c r="D33" s="13">
        <v>2403</v>
      </c>
      <c r="E33" s="21">
        <v>440</v>
      </c>
      <c r="F33" s="13">
        <v>324</v>
      </c>
      <c r="G33" s="21">
        <v>1643</v>
      </c>
      <c r="H33" s="21">
        <v>243</v>
      </c>
      <c r="I33" s="21"/>
      <c r="J33" s="21"/>
      <c r="K33" s="21"/>
      <c r="L33" s="21"/>
      <c r="M33" s="21"/>
      <c r="N33" s="13"/>
      <c r="O33" s="13"/>
      <c r="P33">
        <v>27163</v>
      </c>
    </row>
    <row r="34" spans="1:16" ht="15.75" hidden="1">
      <c r="A34" s="21" t="s">
        <v>66</v>
      </c>
      <c r="B34" s="78">
        <v>9842</v>
      </c>
      <c r="C34" s="21">
        <v>14496</v>
      </c>
      <c r="D34" s="13">
        <v>1878</v>
      </c>
      <c r="E34" s="21">
        <v>487</v>
      </c>
      <c r="F34" s="13">
        <v>257</v>
      </c>
      <c r="G34" s="21">
        <v>1556</v>
      </c>
      <c r="H34" s="21">
        <v>224</v>
      </c>
      <c r="I34" s="21"/>
      <c r="J34" s="21"/>
      <c r="K34" s="21"/>
      <c r="L34" s="21"/>
      <c r="M34" s="21"/>
      <c r="N34" s="13"/>
      <c r="O34" s="13"/>
      <c r="P34">
        <v>28740</v>
      </c>
    </row>
    <row r="35" spans="1:16" ht="15.75" hidden="1">
      <c r="A35" s="32" t="s">
        <v>8</v>
      </c>
      <c r="B35" s="78">
        <v>5075.632</v>
      </c>
      <c r="C35" s="21">
        <v>13149.9</v>
      </c>
      <c r="D35" s="13">
        <v>901.64</v>
      </c>
      <c r="E35" s="21">
        <v>337.08050000000003</v>
      </c>
      <c r="F35" s="13">
        <v>89.31700000000001</v>
      </c>
      <c r="G35" s="21">
        <v>924.1960000000001</v>
      </c>
      <c r="H35" s="21">
        <v>132.268</v>
      </c>
      <c r="I35" s="21"/>
      <c r="J35" s="21"/>
      <c r="K35" s="21"/>
      <c r="L35" s="21"/>
      <c r="M35" s="21"/>
      <c r="N35" s="13"/>
      <c r="O35" s="13"/>
      <c r="P35">
        <v>20610.033499999998</v>
      </c>
    </row>
    <row r="36" spans="1:16" ht="15.75" hidden="1">
      <c r="A36" s="32" t="s">
        <v>64</v>
      </c>
      <c r="B36" s="78">
        <v>9799.596</v>
      </c>
      <c r="C36" s="21">
        <v>15402.923999999999</v>
      </c>
      <c r="D36" s="13">
        <v>1022.93</v>
      </c>
      <c r="E36" s="21">
        <v>276</v>
      </c>
      <c r="F36" s="13">
        <v>372.74799999999993</v>
      </c>
      <c r="G36" s="21">
        <v>1274.403</v>
      </c>
      <c r="H36" s="21">
        <v>160.87800000000001</v>
      </c>
      <c r="I36" s="21"/>
      <c r="J36" s="21"/>
      <c r="K36" s="21"/>
      <c r="L36" s="21"/>
      <c r="M36" s="21"/>
      <c r="N36" s="13"/>
      <c r="O36" s="13"/>
      <c r="P36">
        <v>28309.478999999996</v>
      </c>
    </row>
    <row r="37" spans="1:16" ht="15.75" hidden="1">
      <c r="A37" s="28" t="s">
        <v>67</v>
      </c>
      <c r="B37" s="77">
        <v>43474.44</v>
      </c>
      <c r="C37" s="21">
        <v>46632.8</v>
      </c>
      <c r="D37" s="29">
        <v>3608.81</v>
      </c>
      <c r="E37" s="79">
        <v>1112.49</v>
      </c>
      <c r="F37" s="31">
        <v>1366.91</v>
      </c>
      <c r="G37" s="21">
        <v>4266.08</v>
      </c>
      <c r="H37" s="21">
        <v>1009.72</v>
      </c>
      <c r="I37" s="21"/>
      <c r="J37" s="21"/>
      <c r="K37" s="21"/>
      <c r="L37" s="21"/>
      <c r="M37" s="21"/>
      <c r="N37" s="13"/>
      <c r="O37" s="13"/>
      <c r="P37">
        <v>101471.25000000001</v>
      </c>
    </row>
    <row r="38" spans="1:16" ht="15.75" hidden="1">
      <c r="A38" s="28" t="s">
        <v>68</v>
      </c>
      <c r="B38" s="78"/>
      <c r="C38" s="21"/>
      <c r="D38" s="13"/>
      <c r="E38" s="21"/>
      <c r="F38" s="80"/>
      <c r="G38" s="21"/>
      <c r="H38" s="21"/>
      <c r="I38" s="21"/>
      <c r="J38" s="21"/>
      <c r="K38" s="21"/>
      <c r="L38" s="21"/>
      <c r="M38" s="21"/>
      <c r="N38" s="13"/>
      <c r="O38" s="13"/>
      <c r="P38">
        <v>0</v>
      </c>
    </row>
    <row r="39" spans="1:16" ht="15.75" hidden="1">
      <c r="A39" s="28" t="s">
        <v>69</v>
      </c>
      <c r="B39" s="78"/>
      <c r="C39" s="21"/>
      <c r="D39" s="13"/>
      <c r="E39" s="21"/>
      <c r="F39" s="13"/>
      <c r="G39" s="21"/>
      <c r="H39" s="21"/>
      <c r="I39" s="21"/>
      <c r="J39" s="21"/>
      <c r="K39" s="21"/>
      <c r="L39" s="21"/>
      <c r="M39" s="21"/>
      <c r="N39" s="13"/>
      <c r="O39" s="13"/>
      <c r="P39">
        <v>0</v>
      </c>
    </row>
    <row r="40" spans="1:16" ht="15.75" hidden="1">
      <c r="A40" s="28" t="s">
        <v>70</v>
      </c>
      <c r="B40" s="78">
        <v>6681.54</v>
      </c>
      <c r="C40" s="21">
        <v>12495.8</v>
      </c>
      <c r="D40" s="13">
        <v>826.2629999999999</v>
      </c>
      <c r="E40" s="21">
        <v>400.965</v>
      </c>
      <c r="F40" s="13">
        <v>318.485</v>
      </c>
      <c r="G40" s="21">
        <v>1573.5259999999998</v>
      </c>
      <c r="H40" s="21">
        <v>239.702</v>
      </c>
      <c r="I40" s="21"/>
      <c r="J40" s="21"/>
      <c r="K40" s="21"/>
      <c r="L40" s="21"/>
      <c r="M40" s="21"/>
      <c r="N40" s="13"/>
      <c r="O40" s="13"/>
      <c r="P40">
        <v>22536.281</v>
      </c>
    </row>
    <row r="41" spans="1:16" ht="15.75" hidden="1">
      <c r="A41" s="28" t="s">
        <v>71</v>
      </c>
      <c r="B41" s="78">
        <v>9378</v>
      </c>
      <c r="C41" s="21">
        <v>17557</v>
      </c>
      <c r="D41" s="12">
        <v>1156</v>
      </c>
      <c r="E41" s="12">
        <v>371</v>
      </c>
      <c r="F41" s="21">
        <v>381</v>
      </c>
      <c r="G41" s="12">
        <v>1850</v>
      </c>
      <c r="H41" s="21">
        <v>224</v>
      </c>
      <c r="I41" s="21"/>
      <c r="J41" s="21"/>
      <c r="K41" s="21"/>
      <c r="L41" s="21"/>
      <c r="M41" s="21"/>
      <c r="N41" s="13"/>
      <c r="O41" s="13"/>
      <c r="P41">
        <v>30917</v>
      </c>
    </row>
    <row r="42" spans="1:16" ht="15.75" hidden="1">
      <c r="A42" s="28" t="s">
        <v>26</v>
      </c>
      <c r="B42" s="78">
        <v>10870.114</v>
      </c>
      <c r="C42" s="21">
        <v>14091.4</v>
      </c>
      <c r="D42" s="13">
        <v>354.25</v>
      </c>
      <c r="E42" s="21">
        <v>181.244</v>
      </c>
      <c r="F42" s="31">
        <v>261.5</v>
      </c>
      <c r="G42" s="21">
        <v>1332.864</v>
      </c>
      <c r="H42" s="21">
        <v>173.781</v>
      </c>
      <c r="I42" s="21"/>
      <c r="J42" s="21"/>
      <c r="K42" s="21"/>
      <c r="L42" s="21"/>
      <c r="M42" s="21"/>
      <c r="N42" s="13"/>
      <c r="O42" s="13"/>
      <c r="P42">
        <v>27265.153</v>
      </c>
    </row>
    <row r="43" spans="1:16" ht="15.75" hidden="1">
      <c r="A43" s="28" t="s">
        <v>27</v>
      </c>
      <c r="B43" s="78"/>
      <c r="C43" s="21"/>
      <c r="D43" s="13"/>
      <c r="E43" s="21"/>
      <c r="F43" s="13"/>
      <c r="G43" s="21"/>
      <c r="H43" s="21"/>
      <c r="I43" s="21"/>
      <c r="J43" s="21"/>
      <c r="K43" s="21"/>
      <c r="L43" s="21"/>
      <c r="M43" s="21"/>
      <c r="N43" s="13"/>
      <c r="O43" s="13"/>
      <c r="P43">
        <v>0</v>
      </c>
    </row>
    <row r="44" spans="1:16" ht="15.75" hidden="1">
      <c r="A44" s="28" t="s">
        <v>28</v>
      </c>
      <c r="B44" s="78">
        <v>4388</v>
      </c>
      <c r="C44" s="21">
        <v>3536</v>
      </c>
      <c r="D44" s="13">
        <v>844</v>
      </c>
      <c r="E44" s="21">
        <v>138</v>
      </c>
      <c r="F44" s="13">
        <v>63</v>
      </c>
      <c r="G44" s="21">
        <v>518</v>
      </c>
      <c r="H44" s="21">
        <v>65</v>
      </c>
      <c r="I44" s="21"/>
      <c r="J44" s="21"/>
      <c r="K44" s="21"/>
      <c r="L44" s="21"/>
      <c r="M44" s="21"/>
      <c r="N44" s="13"/>
      <c r="O44" s="13"/>
      <c r="P44">
        <v>9552</v>
      </c>
    </row>
    <row r="45" spans="1:16" ht="15.75" hidden="1">
      <c r="A45" s="28" t="s">
        <v>29</v>
      </c>
      <c r="B45" s="78">
        <v>3733</v>
      </c>
      <c r="C45" s="21">
        <v>3113</v>
      </c>
      <c r="D45" s="13">
        <v>869</v>
      </c>
      <c r="E45" s="21">
        <v>158</v>
      </c>
      <c r="F45" s="13">
        <v>111</v>
      </c>
      <c r="G45" s="21">
        <v>498</v>
      </c>
      <c r="H45" s="21">
        <v>74</v>
      </c>
      <c r="I45" s="21"/>
      <c r="J45" s="21"/>
      <c r="K45" s="21"/>
      <c r="L45" s="21"/>
      <c r="M45" s="21"/>
      <c r="N45" s="13"/>
      <c r="O45" s="13"/>
      <c r="P45">
        <v>8556</v>
      </c>
    </row>
    <row r="46" spans="1:16" ht="15.75" hidden="1">
      <c r="A46" s="28" t="s">
        <v>30</v>
      </c>
      <c r="B46" s="78">
        <v>2901</v>
      </c>
      <c r="C46" s="21">
        <v>3391</v>
      </c>
      <c r="D46" s="13">
        <v>796</v>
      </c>
      <c r="E46" s="21">
        <v>136</v>
      </c>
      <c r="F46" s="13">
        <v>99</v>
      </c>
      <c r="G46" s="21">
        <v>538</v>
      </c>
      <c r="H46" s="21">
        <v>79</v>
      </c>
      <c r="I46" s="21"/>
      <c r="J46" s="21"/>
      <c r="K46" s="21"/>
      <c r="L46" s="21"/>
      <c r="M46" s="21"/>
      <c r="N46" s="13"/>
      <c r="O46" s="13"/>
      <c r="P46">
        <v>7940</v>
      </c>
    </row>
    <row r="47" spans="1:16" ht="15.75" hidden="1">
      <c r="A47" s="28" t="s">
        <v>31</v>
      </c>
      <c r="B47" s="78">
        <v>2497</v>
      </c>
      <c r="C47" s="21">
        <v>3698</v>
      </c>
      <c r="D47" s="13">
        <v>634</v>
      </c>
      <c r="E47" s="21">
        <v>90</v>
      </c>
      <c r="F47" s="13">
        <v>52</v>
      </c>
      <c r="G47" s="21">
        <v>463</v>
      </c>
      <c r="H47" s="21">
        <v>78</v>
      </c>
      <c r="I47" s="21"/>
      <c r="J47" s="21"/>
      <c r="K47" s="21"/>
      <c r="L47" s="21"/>
      <c r="M47" s="21"/>
      <c r="N47" s="13"/>
      <c r="O47" s="13"/>
      <c r="P47">
        <v>7512</v>
      </c>
    </row>
    <row r="48" spans="1:16" ht="15.75" hidden="1">
      <c r="A48" s="28" t="s">
        <v>32</v>
      </c>
      <c r="B48" s="78">
        <v>2778</v>
      </c>
      <c r="C48" s="21">
        <v>4032</v>
      </c>
      <c r="D48" s="13">
        <v>589</v>
      </c>
      <c r="E48" s="21">
        <v>92</v>
      </c>
      <c r="F48" s="13">
        <v>17</v>
      </c>
      <c r="G48" s="21">
        <v>397</v>
      </c>
      <c r="H48" s="21">
        <v>69</v>
      </c>
      <c r="I48" s="21"/>
      <c r="J48" s="21"/>
      <c r="K48" s="21"/>
      <c r="L48" s="21"/>
      <c r="M48" s="21"/>
      <c r="N48" s="13"/>
      <c r="O48" s="13"/>
      <c r="P48">
        <v>7974</v>
      </c>
    </row>
    <row r="49" spans="1:16" ht="15.75" hidden="1">
      <c r="A49" s="28" t="s">
        <v>33</v>
      </c>
      <c r="B49" s="78">
        <v>2799</v>
      </c>
      <c r="C49" s="21">
        <v>3689</v>
      </c>
      <c r="D49" s="13">
        <v>627</v>
      </c>
      <c r="E49" s="21">
        <v>98</v>
      </c>
      <c r="F49" s="13">
        <v>41</v>
      </c>
      <c r="G49" s="21">
        <v>365</v>
      </c>
      <c r="H49" s="21">
        <v>49</v>
      </c>
      <c r="I49" s="21"/>
      <c r="J49" s="21"/>
      <c r="K49" s="21"/>
      <c r="L49" s="21"/>
      <c r="M49" s="21"/>
      <c r="N49" s="13"/>
      <c r="O49" s="13"/>
      <c r="P49">
        <v>7668</v>
      </c>
    </row>
    <row r="50" spans="1:16" ht="15.75" hidden="1">
      <c r="A50" s="28" t="s">
        <v>34</v>
      </c>
      <c r="B50" s="78">
        <v>2763</v>
      </c>
      <c r="C50" s="21">
        <v>3559</v>
      </c>
      <c r="D50" s="13">
        <v>602</v>
      </c>
      <c r="E50" s="21">
        <v>113</v>
      </c>
      <c r="F50" s="13">
        <v>55</v>
      </c>
      <c r="G50" s="21">
        <v>393</v>
      </c>
      <c r="H50" s="21">
        <v>70</v>
      </c>
      <c r="I50" s="21"/>
      <c r="J50" s="21"/>
      <c r="K50" s="21"/>
      <c r="L50" s="21"/>
      <c r="M50" s="21"/>
      <c r="N50" s="13"/>
      <c r="O50" s="13"/>
      <c r="P50">
        <v>7555</v>
      </c>
    </row>
    <row r="51" spans="1:16" ht="15.75" hidden="1">
      <c r="A51" s="28" t="s">
        <v>35</v>
      </c>
      <c r="B51" s="78">
        <v>2856</v>
      </c>
      <c r="C51" s="21">
        <v>3168</v>
      </c>
      <c r="D51" s="13">
        <v>598</v>
      </c>
      <c r="E51" s="21">
        <v>83</v>
      </c>
      <c r="F51" s="13">
        <v>49</v>
      </c>
      <c r="G51" s="21">
        <v>426</v>
      </c>
      <c r="H51" s="21">
        <v>74</v>
      </c>
      <c r="I51" s="21"/>
      <c r="J51" s="21"/>
      <c r="K51" s="21"/>
      <c r="L51" s="21"/>
      <c r="M51" s="21"/>
      <c r="N51" s="13"/>
      <c r="O51" s="13"/>
      <c r="P51">
        <v>7254</v>
      </c>
    </row>
    <row r="52" spans="1:16" ht="15.75" hidden="1">
      <c r="A52" s="28" t="s">
        <v>72</v>
      </c>
      <c r="B52" s="78">
        <v>3423</v>
      </c>
      <c r="C52" s="21">
        <v>3516</v>
      </c>
      <c r="D52" s="13">
        <v>842</v>
      </c>
      <c r="E52" s="21">
        <v>118</v>
      </c>
      <c r="F52" s="13">
        <v>60</v>
      </c>
      <c r="G52" s="21">
        <v>439</v>
      </c>
      <c r="H52" s="21">
        <v>73</v>
      </c>
      <c r="I52" s="21"/>
      <c r="J52" s="21"/>
      <c r="K52" s="21"/>
      <c r="L52" s="21"/>
      <c r="M52" s="21"/>
      <c r="N52" s="13"/>
      <c r="O52" s="13"/>
      <c r="P52">
        <v>8471</v>
      </c>
    </row>
    <row r="53" spans="1:16" ht="15.75" hidden="1">
      <c r="A53" s="28" t="s">
        <v>73</v>
      </c>
      <c r="B53" s="81">
        <v>12398.796</v>
      </c>
      <c r="C53" s="21">
        <v>18524.8</v>
      </c>
      <c r="D53" s="21">
        <v>621.205</v>
      </c>
      <c r="E53" s="21">
        <v>284.841</v>
      </c>
      <c r="F53" s="21">
        <v>371.745</v>
      </c>
      <c r="G53" s="21">
        <v>1439.231</v>
      </c>
      <c r="H53" s="21">
        <v>191.604</v>
      </c>
      <c r="I53" s="21"/>
      <c r="J53" s="21"/>
      <c r="K53" s="21"/>
      <c r="L53" s="21"/>
      <c r="M53" s="21"/>
      <c r="N53" s="13"/>
      <c r="O53" s="13"/>
      <c r="P53">
        <v>33832.222</v>
      </c>
    </row>
    <row r="54" spans="1:16" ht="15.75" hidden="1">
      <c r="A54" s="28" t="s">
        <v>68</v>
      </c>
      <c r="B54" s="78">
        <v>39642.04</v>
      </c>
      <c r="C54" s="21">
        <v>43873.3</v>
      </c>
      <c r="D54" s="31">
        <v>1204.86</v>
      </c>
      <c r="E54" s="79">
        <v>966.67</v>
      </c>
      <c r="F54" s="31">
        <v>1323.12</v>
      </c>
      <c r="G54" s="21">
        <v>3845.83</v>
      </c>
      <c r="H54" s="21">
        <v>722.06</v>
      </c>
      <c r="I54" s="21"/>
      <c r="J54" s="21"/>
      <c r="K54" s="21"/>
      <c r="L54" s="21"/>
      <c r="M54" s="21"/>
      <c r="N54" s="13"/>
      <c r="O54" s="13"/>
      <c r="P54">
        <v>91577.87999999999</v>
      </c>
    </row>
    <row r="55" spans="1:16" ht="15.75" hidden="1">
      <c r="A55" s="32"/>
      <c r="B55" s="78"/>
      <c r="C55" s="21"/>
      <c r="D55" s="13"/>
      <c r="E55" s="21"/>
      <c r="F55" s="13"/>
      <c r="G55" s="21"/>
      <c r="H55" s="21" t="s">
        <v>74</v>
      </c>
      <c r="I55" s="21"/>
      <c r="J55" s="21"/>
      <c r="K55" s="21"/>
      <c r="L55" s="21"/>
      <c r="M55" s="21"/>
      <c r="N55" s="13"/>
      <c r="O55" s="13"/>
      <c r="P55" t="e">
        <v>#VALUE!</v>
      </c>
    </row>
    <row r="56" spans="1:16" ht="15.75" hidden="1">
      <c r="A56" s="28" t="s">
        <v>61</v>
      </c>
      <c r="B56" s="78"/>
      <c r="C56" s="21"/>
      <c r="D56" s="13"/>
      <c r="E56" s="21"/>
      <c r="F56" s="13"/>
      <c r="G56" s="21"/>
      <c r="H56" s="21"/>
      <c r="I56" s="21"/>
      <c r="J56" s="21"/>
      <c r="K56" s="21"/>
      <c r="L56" s="21"/>
      <c r="M56" s="21"/>
      <c r="N56" s="13"/>
      <c r="O56" s="13"/>
      <c r="P56">
        <v>0</v>
      </c>
    </row>
    <row r="57" spans="1:16" ht="15.75" hidden="1">
      <c r="A57" s="32" t="s">
        <v>7</v>
      </c>
      <c r="B57" s="82">
        <v>15403</v>
      </c>
      <c r="C57" s="31">
        <v>18635.6</v>
      </c>
      <c r="D57" s="31">
        <v>724.77</v>
      </c>
      <c r="E57" s="31">
        <v>372.74799999999993</v>
      </c>
      <c r="F57" s="31">
        <v>438.37</v>
      </c>
      <c r="G57" s="31">
        <v>1630.783</v>
      </c>
      <c r="H57" s="31">
        <v>202.496</v>
      </c>
      <c r="I57" s="31"/>
      <c r="J57" s="31"/>
      <c r="K57" s="31"/>
      <c r="L57" s="31"/>
      <c r="M57" s="31"/>
      <c r="N57" s="29"/>
      <c r="O57" s="29"/>
      <c r="P57">
        <v>37407.767</v>
      </c>
    </row>
    <row r="58" spans="1:16" ht="15.75" hidden="1">
      <c r="A58" s="32" t="s">
        <v>65</v>
      </c>
      <c r="B58" s="81"/>
      <c r="C58" s="21"/>
      <c r="D58" s="13"/>
      <c r="E58" s="21"/>
      <c r="F58" s="13"/>
      <c r="G58" s="21"/>
      <c r="H58" s="21"/>
      <c r="I58" s="21"/>
      <c r="J58" s="21"/>
      <c r="K58" s="21"/>
      <c r="L58" s="21"/>
      <c r="M58" s="21"/>
      <c r="N58" s="13"/>
      <c r="O58" s="13"/>
      <c r="P58">
        <v>0</v>
      </c>
    </row>
    <row r="59" spans="1:16" ht="15.75" hidden="1">
      <c r="A59" s="32" t="s">
        <v>17</v>
      </c>
      <c r="B59" s="81">
        <v>3510</v>
      </c>
      <c r="C59" s="21">
        <v>3510</v>
      </c>
      <c r="D59" s="13">
        <v>846</v>
      </c>
      <c r="E59" s="21">
        <v>104</v>
      </c>
      <c r="F59" s="13">
        <v>91</v>
      </c>
      <c r="G59" s="21">
        <v>555</v>
      </c>
      <c r="H59" s="21">
        <v>77</v>
      </c>
      <c r="I59" s="21"/>
      <c r="J59" s="21"/>
      <c r="K59" s="21"/>
      <c r="L59" s="21"/>
      <c r="M59" s="21"/>
      <c r="N59" s="13"/>
      <c r="O59" s="13"/>
      <c r="P59">
        <v>8693</v>
      </c>
    </row>
    <row r="60" spans="1:16" ht="15.75" hidden="1">
      <c r="A60" s="32" t="s">
        <v>18</v>
      </c>
      <c r="B60" s="81">
        <v>3270</v>
      </c>
      <c r="C60" s="21">
        <v>3270</v>
      </c>
      <c r="D60" s="13">
        <v>791</v>
      </c>
      <c r="E60" s="21">
        <v>177</v>
      </c>
      <c r="F60" s="13">
        <v>127</v>
      </c>
      <c r="G60" s="83">
        <v>542</v>
      </c>
      <c r="H60" s="21">
        <v>68</v>
      </c>
      <c r="I60" s="21"/>
      <c r="J60" s="21"/>
      <c r="K60" s="21"/>
      <c r="L60" s="21"/>
      <c r="M60" s="21"/>
      <c r="N60" s="13"/>
      <c r="O60" s="13"/>
      <c r="P60">
        <v>8245</v>
      </c>
    </row>
    <row r="61" spans="1:16" ht="15.75" hidden="1">
      <c r="A61" s="32" t="s">
        <v>19</v>
      </c>
      <c r="B61" s="81">
        <v>4693</v>
      </c>
      <c r="C61" s="21">
        <v>4693</v>
      </c>
      <c r="D61" s="13">
        <v>766</v>
      </c>
      <c r="E61" s="21">
        <v>159</v>
      </c>
      <c r="F61" s="13">
        <v>106</v>
      </c>
      <c r="G61" s="21">
        <v>546</v>
      </c>
      <c r="H61" s="21">
        <v>98</v>
      </c>
      <c r="I61" s="21"/>
      <c r="J61" s="21"/>
      <c r="K61" s="21"/>
      <c r="L61" s="21"/>
      <c r="M61" s="21"/>
      <c r="N61" s="13"/>
      <c r="O61" s="13"/>
      <c r="P61">
        <v>11061</v>
      </c>
    </row>
    <row r="62" spans="1:16" ht="15.75" hidden="1">
      <c r="A62" s="32" t="s">
        <v>9</v>
      </c>
      <c r="B62" s="81">
        <v>4957</v>
      </c>
      <c r="C62" s="21">
        <v>4957</v>
      </c>
      <c r="D62" s="13">
        <v>610</v>
      </c>
      <c r="E62" s="21">
        <v>157</v>
      </c>
      <c r="F62" s="13">
        <f>113+19</f>
        <v>132</v>
      </c>
      <c r="G62" s="21">
        <v>508</v>
      </c>
      <c r="H62" s="21">
        <v>78</v>
      </c>
      <c r="I62" s="21"/>
      <c r="J62" s="21"/>
      <c r="K62" s="21"/>
      <c r="L62" s="21"/>
      <c r="M62" s="21"/>
      <c r="N62" s="13"/>
      <c r="O62" s="13"/>
      <c r="P62">
        <v>11399</v>
      </c>
    </row>
    <row r="63" spans="1:16" ht="15.75" hidden="1">
      <c r="A63" s="32" t="s">
        <v>10</v>
      </c>
      <c r="B63" s="81">
        <v>5260</v>
      </c>
      <c r="C63" s="21">
        <v>5260</v>
      </c>
      <c r="D63" s="13">
        <v>683</v>
      </c>
      <c r="E63" s="21">
        <v>172</v>
      </c>
      <c r="F63" s="13">
        <v>95</v>
      </c>
      <c r="G63" s="21">
        <v>531</v>
      </c>
      <c r="H63" s="21">
        <v>85</v>
      </c>
      <c r="I63" s="21"/>
      <c r="J63" s="21"/>
      <c r="K63" s="21"/>
      <c r="L63" s="21"/>
      <c r="M63" s="21"/>
      <c r="N63" s="13"/>
      <c r="O63" s="13"/>
      <c r="P63">
        <v>12086</v>
      </c>
    </row>
    <row r="64" spans="1:16" ht="15.75" hidden="1">
      <c r="A64" s="32" t="s">
        <v>20</v>
      </c>
      <c r="B64" s="81">
        <v>4279</v>
      </c>
      <c r="C64" s="21">
        <v>4279</v>
      </c>
      <c r="D64" s="13">
        <v>585</v>
      </c>
      <c r="E64" s="21">
        <v>158</v>
      </c>
      <c r="F64" s="13">
        <v>30</v>
      </c>
      <c r="G64" s="21">
        <v>517</v>
      </c>
      <c r="H64" s="21">
        <v>61</v>
      </c>
      <c r="I64" s="21"/>
      <c r="J64" s="21"/>
      <c r="K64" s="21"/>
      <c r="L64" s="21"/>
      <c r="M64" s="21"/>
      <c r="N64" s="13"/>
      <c r="O64" s="13"/>
      <c r="P64">
        <v>9909</v>
      </c>
    </row>
    <row r="65" spans="1:16" ht="15.75" hidden="1">
      <c r="A65" s="32" t="s">
        <v>11</v>
      </c>
      <c r="B65" s="81">
        <v>4574</v>
      </c>
      <c r="C65" s="21">
        <v>4574</v>
      </c>
      <c r="D65" s="13">
        <v>386</v>
      </c>
      <c r="E65" s="21">
        <v>151</v>
      </c>
      <c r="F65" s="13">
        <v>34</v>
      </c>
      <c r="G65" s="21">
        <v>300</v>
      </c>
      <c r="H65" s="21">
        <v>5</v>
      </c>
      <c r="I65" s="21"/>
      <c r="J65" s="21"/>
      <c r="K65" s="21"/>
      <c r="L65" s="21"/>
      <c r="M65" s="21"/>
      <c r="N65" s="13"/>
      <c r="O65" s="13"/>
      <c r="P65">
        <v>10024</v>
      </c>
    </row>
    <row r="66" spans="1:16" ht="15.75" hidden="1">
      <c r="A66" s="32" t="s">
        <v>12</v>
      </c>
      <c r="B66" s="81">
        <v>4494.3</v>
      </c>
      <c r="C66" s="21">
        <v>4494.3</v>
      </c>
      <c r="D66" s="13">
        <v>323.16</v>
      </c>
      <c r="E66" s="21">
        <v>109.5645</v>
      </c>
      <c r="F66" s="13">
        <f>15.525+7.52</f>
        <v>23.045</v>
      </c>
      <c r="G66" s="21">
        <v>238.074</v>
      </c>
      <c r="H66" s="21">
        <v>97.304</v>
      </c>
      <c r="I66" s="21"/>
      <c r="J66" s="21"/>
      <c r="K66" s="21"/>
      <c r="L66" s="21"/>
      <c r="M66" s="21"/>
      <c r="N66" s="13"/>
      <c r="O66" s="13"/>
      <c r="P66">
        <v>9779.747500000001</v>
      </c>
    </row>
    <row r="67" spans="1:16" ht="15.75" hidden="1">
      <c r="A67" s="32" t="s">
        <v>13</v>
      </c>
      <c r="B67" s="81">
        <v>4081.6</v>
      </c>
      <c r="C67" s="21">
        <v>4081.6</v>
      </c>
      <c r="D67" s="13">
        <v>192.48</v>
      </c>
      <c r="E67" s="21">
        <v>76.516</v>
      </c>
      <c r="F67" s="13">
        <f>24.442+7.83</f>
        <v>32.272</v>
      </c>
      <c r="G67" s="21">
        <v>386.122</v>
      </c>
      <c r="H67" s="21">
        <v>29.964</v>
      </c>
      <c r="I67" s="21"/>
      <c r="J67" s="21"/>
      <c r="K67" s="21"/>
      <c r="L67" s="21"/>
      <c r="M67" s="21"/>
      <c r="N67" s="13"/>
      <c r="O67" s="13"/>
      <c r="P67">
        <v>8880.554</v>
      </c>
    </row>
    <row r="68" spans="1:16" ht="15.75" hidden="1">
      <c r="A68" s="32" t="s">
        <v>14</v>
      </c>
      <c r="B68" s="84">
        <v>3621.4</v>
      </c>
      <c r="C68" s="83">
        <v>3621.4</v>
      </c>
      <c r="D68" s="85">
        <v>240</v>
      </c>
      <c r="E68" s="83">
        <v>71.623</v>
      </c>
      <c r="F68" s="85">
        <f>33.289+7.35</f>
        <v>40.639</v>
      </c>
      <c r="G68" s="83">
        <v>301.836</v>
      </c>
      <c r="H68" s="83">
        <v>43.95</v>
      </c>
      <c r="I68" s="83"/>
      <c r="J68" s="83"/>
      <c r="K68" s="83"/>
      <c r="L68" s="83"/>
      <c r="M68" s="83"/>
      <c r="N68" s="85"/>
      <c r="O68" s="85"/>
      <c r="P68">
        <v>7940.848</v>
      </c>
    </row>
    <row r="69" spans="1:16" ht="15.75" hidden="1">
      <c r="A69" s="32" t="s">
        <v>15</v>
      </c>
      <c r="B69" s="84">
        <v>3568.8</v>
      </c>
      <c r="C69" s="83">
        <v>3568.8</v>
      </c>
      <c r="D69" s="85">
        <v>354.84</v>
      </c>
      <c r="E69" s="83">
        <v>76</v>
      </c>
      <c r="F69" s="85">
        <f>20.88+7.4</f>
        <v>28.28</v>
      </c>
      <c r="G69" s="83">
        <v>453.828</v>
      </c>
      <c r="H69" s="83">
        <v>54.78</v>
      </c>
      <c r="I69" s="83"/>
      <c r="J69" s="83"/>
      <c r="K69" s="83"/>
      <c r="L69" s="83"/>
      <c r="M69" s="83"/>
      <c r="N69" s="85"/>
      <c r="O69" s="85"/>
      <c r="P69">
        <v>8105.328</v>
      </c>
    </row>
    <row r="70" spans="1:16" ht="15.75" hidden="1">
      <c r="A70" s="32" t="s">
        <v>16</v>
      </c>
      <c r="B70" s="84">
        <v>3006.9</v>
      </c>
      <c r="C70" s="83">
        <v>3006.9</v>
      </c>
      <c r="D70" s="85">
        <v>427.55</v>
      </c>
      <c r="E70" s="83">
        <v>128.394</v>
      </c>
      <c r="F70" s="85">
        <f>38.865+24.12</f>
        <v>62.985</v>
      </c>
      <c r="G70" s="83">
        <v>518.739</v>
      </c>
      <c r="H70" s="83">
        <v>62.148</v>
      </c>
      <c r="I70" s="83"/>
      <c r="J70" s="83"/>
      <c r="K70" s="83"/>
      <c r="L70" s="83"/>
      <c r="M70" s="83"/>
      <c r="N70" s="85"/>
      <c r="O70" s="85"/>
      <c r="P70">
        <v>7213.616000000001</v>
      </c>
    </row>
    <row r="71" spans="1:16" ht="18.75" customHeight="1" hidden="1">
      <c r="A71" s="21" t="s">
        <v>23</v>
      </c>
      <c r="B71" s="84">
        <v>11064</v>
      </c>
      <c r="C71" s="83">
        <v>20954.3</v>
      </c>
      <c r="D71" s="85">
        <v>880</v>
      </c>
      <c r="E71" s="83">
        <v>300</v>
      </c>
      <c r="F71" s="85">
        <v>438</v>
      </c>
      <c r="G71" s="83">
        <v>1281.16</v>
      </c>
      <c r="H71" s="83">
        <v>246</v>
      </c>
      <c r="I71" s="83"/>
      <c r="J71" s="83"/>
      <c r="K71" s="83"/>
      <c r="L71" s="83"/>
      <c r="M71" s="83"/>
      <c r="N71" s="85"/>
      <c r="O71" s="85"/>
      <c r="P71">
        <v>35163.46000000001</v>
      </c>
    </row>
    <row r="72" spans="1:16" ht="15.75" hidden="1">
      <c r="A72" s="32" t="s">
        <v>8</v>
      </c>
      <c r="B72" s="84">
        <v>9883</v>
      </c>
      <c r="C72" s="83">
        <v>15445</v>
      </c>
      <c r="D72" s="85">
        <v>763.34</v>
      </c>
      <c r="E72" s="83">
        <v>283.32</v>
      </c>
      <c r="F72" s="85">
        <v>299</v>
      </c>
      <c r="G72" s="83">
        <v>1165.33</v>
      </c>
      <c r="H72" s="83">
        <v>231</v>
      </c>
      <c r="I72" s="83"/>
      <c r="J72" s="83"/>
      <c r="K72" s="83"/>
      <c r="L72" s="83"/>
      <c r="M72" s="83"/>
      <c r="N72" s="85"/>
      <c r="O72" s="85"/>
      <c r="P72">
        <v>28069.989999999998</v>
      </c>
    </row>
    <row r="73" spans="1:16" ht="15.75" hidden="1">
      <c r="A73" s="32" t="s">
        <v>64</v>
      </c>
      <c r="B73" s="84">
        <v>10467</v>
      </c>
      <c r="C73" s="83">
        <v>13048</v>
      </c>
      <c r="D73" s="85">
        <v>998.99</v>
      </c>
      <c r="E73" s="83">
        <v>376</v>
      </c>
      <c r="F73" s="85">
        <v>120.89</v>
      </c>
      <c r="G73" s="83">
        <v>1438</v>
      </c>
      <c r="H73" s="83">
        <v>210</v>
      </c>
      <c r="I73" s="83"/>
      <c r="J73" s="83"/>
      <c r="K73" s="83"/>
      <c r="L73" s="83"/>
      <c r="M73" s="83"/>
      <c r="N73" s="85"/>
      <c r="O73" s="85"/>
      <c r="P73">
        <v>26658.88</v>
      </c>
    </row>
    <row r="74" spans="1:16" ht="15.75" hidden="1">
      <c r="A74" s="32"/>
      <c r="B74" s="86"/>
      <c r="C74" s="83"/>
      <c r="D74" s="85"/>
      <c r="E74" s="83"/>
      <c r="F74" s="85"/>
      <c r="G74" s="83"/>
      <c r="H74" s="83"/>
      <c r="I74" s="83"/>
      <c r="J74" s="83"/>
      <c r="K74" s="83"/>
      <c r="L74" s="83"/>
      <c r="M74" s="83"/>
      <c r="N74" s="85"/>
      <c r="O74" s="85"/>
      <c r="P74">
        <v>0</v>
      </c>
    </row>
    <row r="75" spans="1:16" ht="15.75" hidden="1">
      <c r="A75" s="28" t="s">
        <v>60</v>
      </c>
      <c r="B75" s="86"/>
      <c r="C75" s="83"/>
      <c r="D75" s="85"/>
      <c r="E75" s="83"/>
      <c r="F75" s="85"/>
      <c r="G75" s="83"/>
      <c r="H75" s="83"/>
      <c r="I75" s="83"/>
      <c r="J75" s="83"/>
      <c r="K75" s="83"/>
      <c r="L75" s="83"/>
      <c r="M75" s="83"/>
      <c r="N75" s="85"/>
      <c r="O75" s="85"/>
      <c r="P75">
        <v>0</v>
      </c>
    </row>
    <row r="76" spans="1:16" ht="15.75" hidden="1">
      <c r="A76" s="32" t="s">
        <v>17</v>
      </c>
      <c r="B76" s="86">
        <v>2975.952</v>
      </c>
      <c r="C76" s="83">
        <v>4030.9</v>
      </c>
      <c r="D76" s="85">
        <v>161.79</v>
      </c>
      <c r="E76" s="83">
        <v>190.408</v>
      </c>
      <c r="F76" s="33">
        <f>79.755+16.89</f>
        <v>96.645</v>
      </c>
      <c r="G76" s="83">
        <v>561</v>
      </c>
      <c r="H76" s="83">
        <v>83.904</v>
      </c>
      <c r="I76" s="83"/>
      <c r="J76" s="83"/>
      <c r="K76" s="83"/>
      <c r="L76" s="83"/>
      <c r="M76" s="83"/>
      <c r="N76" s="85"/>
      <c r="O76" s="85"/>
      <c r="P76">
        <v>8100.599000000002</v>
      </c>
    </row>
    <row r="77" spans="1:16" ht="15.75" hidden="1">
      <c r="A77" s="32" t="s">
        <v>18</v>
      </c>
      <c r="B77" s="86">
        <v>665</v>
      </c>
      <c r="C77" s="83">
        <v>4683</v>
      </c>
      <c r="D77" s="85">
        <v>186</v>
      </c>
      <c r="E77" s="83">
        <v>110</v>
      </c>
      <c r="F77" s="33">
        <v>120</v>
      </c>
      <c r="G77" s="83">
        <v>650</v>
      </c>
      <c r="H77" s="83">
        <v>88</v>
      </c>
      <c r="I77" s="83"/>
      <c r="J77" s="83"/>
      <c r="K77" s="83"/>
      <c r="L77" s="83"/>
      <c r="M77" s="83"/>
      <c r="N77" s="85"/>
      <c r="O77" s="85"/>
      <c r="P77">
        <v>6502</v>
      </c>
    </row>
    <row r="78" spans="1:16" ht="15.75" hidden="1">
      <c r="A78" s="32" t="s">
        <v>19</v>
      </c>
      <c r="B78" s="86">
        <v>3041.136</v>
      </c>
      <c r="C78" s="83">
        <v>3781.6</v>
      </c>
      <c r="D78" s="85">
        <v>478.155</v>
      </c>
      <c r="E78" s="83">
        <v>100.336</v>
      </c>
      <c r="F78" s="85">
        <f>93.9+7.94</f>
        <v>101.84</v>
      </c>
      <c r="G78" s="83">
        <v>361</v>
      </c>
      <c r="H78" s="83">
        <v>67.668</v>
      </c>
      <c r="I78" s="83"/>
      <c r="J78" s="83"/>
      <c r="K78" s="83"/>
      <c r="L78" s="83"/>
      <c r="M78" s="83"/>
      <c r="N78" s="85"/>
      <c r="O78" s="85"/>
      <c r="P78">
        <v>7931.735</v>
      </c>
    </row>
    <row r="79" spans="1:16" ht="15.75" hidden="1">
      <c r="A79" s="32" t="s">
        <v>9</v>
      </c>
      <c r="B79" s="86">
        <v>2859</v>
      </c>
      <c r="C79" s="83">
        <v>5644</v>
      </c>
      <c r="D79" s="85">
        <v>402</v>
      </c>
      <c r="E79" s="83">
        <v>144</v>
      </c>
      <c r="F79" s="85">
        <v>134</v>
      </c>
      <c r="G79" s="83">
        <v>632</v>
      </c>
      <c r="H79" s="83">
        <v>79</v>
      </c>
      <c r="I79" s="83"/>
      <c r="J79" s="83"/>
      <c r="K79" s="83"/>
      <c r="L79" s="83"/>
      <c r="M79" s="83"/>
      <c r="N79" s="85"/>
      <c r="O79" s="85"/>
      <c r="P79">
        <v>9894</v>
      </c>
    </row>
    <row r="80" spans="1:16" ht="15.75" hidden="1">
      <c r="A80" s="32" t="s">
        <v>10</v>
      </c>
      <c r="B80" s="86">
        <v>3019</v>
      </c>
      <c r="C80" s="83">
        <v>6877</v>
      </c>
      <c r="D80" s="85">
        <v>541</v>
      </c>
      <c r="E80" s="83">
        <v>124</v>
      </c>
      <c r="F80" s="85">
        <v>133</v>
      </c>
      <c r="G80" s="83">
        <v>608</v>
      </c>
      <c r="H80" s="83">
        <v>72</v>
      </c>
      <c r="I80" s="83"/>
      <c r="J80" s="83"/>
      <c r="K80" s="83"/>
      <c r="L80" s="83"/>
      <c r="M80" s="83"/>
      <c r="N80" s="85"/>
      <c r="O80" s="85"/>
      <c r="P80">
        <v>11374</v>
      </c>
    </row>
    <row r="81" spans="1:16" ht="15.75" hidden="1">
      <c r="A81" s="32" t="s">
        <v>20</v>
      </c>
      <c r="B81" s="86">
        <v>3500</v>
      </c>
      <c r="C81" s="83">
        <v>5036</v>
      </c>
      <c r="D81" s="85">
        <v>213</v>
      </c>
      <c r="E81" s="83">
        <v>103</v>
      </c>
      <c r="F81" s="85">
        <v>114</v>
      </c>
      <c r="G81" s="83">
        <v>610</v>
      </c>
      <c r="H81" s="83">
        <v>73</v>
      </c>
      <c r="I81" s="83"/>
      <c r="J81" s="83"/>
      <c r="K81" s="83"/>
      <c r="L81" s="83"/>
      <c r="M81" s="83"/>
      <c r="N81" s="85"/>
      <c r="O81" s="85"/>
      <c r="P81">
        <v>9649</v>
      </c>
    </row>
    <row r="82" spans="1:16" ht="15.75" hidden="1">
      <c r="A82" s="32"/>
      <c r="B82" s="86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>
        <v>0</v>
      </c>
    </row>
    <row r="83" spans="1:16" ht="15.75" hidden="1">
      <c r="A83" s="32" t="s">
        <v>11</v>
      </c>
      <c r="B83" s="84">
        <v>3635</v>
      </c>
      <c r="C83" s="83">
        <v>4486</v>
      </c>
      <c r="D83" s="83">
        <v>226</v>
      </c>
      <c r="E83" s="83">
        <v>72</v>
      </c>
      <c r="F83" s="83">
        <v>99</v>
      </c>
      <c r="G83" s="83">
        <v>425</v>
      </c>
      <c r="H83" s="83">
        <v>62</v>
      </c>
      <c r="I83" s="83"/>
      <c r="J83" s="83"/>
      <c r="K83" s="83"/>
      <c r="L83" s="83"/>
      <c r="M83" s="83"/>
      <c r="N83" s="85"/>
      <c r="O83" s="85"/>
      <c r="P83">
        <v>9005</v>
      </c>
    </row>
    <row r="84" spans="1:16" ht="15.75" hidden="1">
      <c r="A84" s="32" t="s">
        <v>12</v>
      </c>
      <c r="B84" s="86">
        <v>3493.872</v>
      </c>
      <c r="C84" s="83">
        <v>4730.4</v>
      </c>
      <c r="D84" s="87" t="s">
        <v>22</v>
      </c>
      <c r="E84" s="83">
        <v>50.07</v>
      </c>
      <c r="F84" s="85">
        <f>68.88+24</f>
        <v>92.88</v>
      </c>
      <c r="G84" s="83">
        <v>445.864</v>
      </c>
      <c r="H84" s="83">
        <v>48.517</v>
      </c>
      <c r="I84" s="83"/>
      <c r="J84" s="83"/>
      <c r="K84" s="83"/>
      <c r="L84" s="83"/>
      <c r="M84" s="83"/>
      <c r="N84" s="85"/>
      <c r="O84" s="85"/>
      <c r="P84" t="e">
        <v>#VALUE!</v>
      </c>
    </row>
    <row r="85" spans="1:16" ht="15.75" hidden="1">
      <c r="A85" s="32" t="s">
        <v>13</v>
      </c>
      <c r="B85" s="86">
        <v>3741.242</v>
      </c>
      <c r="C85" s="83">
        <v>4875</v>
      </c>
      <c r="D85" s="88">
        <v>128.25</v>
      </c>
      <c r="E85" s="83">
        <v>59.174</v>
      </c>
      <c r="F85" s="83">
        <f>45.27+24.35</f>
        <v>69.62</v>
      </c>
      <c r="G85" s="89">
        <v>462</v>
      </c>
      <c r="H85" s="83">
        <v>63.264</v>
      </c>
      <c r="I85" s="83"/>
      <c r="J85" s="83"/>
      <c r="K85" s="83"/>
      <c r="L85" s="83"/>
      <c r="M85" s="83"/>
      <c r="N85" s="85"/>
      <c r="O85" s="85"/>
      <c r="P85">
        <v>9398.550000000001</v>
      </c>
    </row>
    <row r="86" spans="1:16" ht="15.75" hidden="1">
      <c r="A86" s="32" t="s">
        <v>14</v>
      </c>
      <c r="B86" s="86">
        <v>3917.232</v>
      </c>
      <c r="C86" s="83">
        <v>5728.7</v>
      </c>
      <c r="D86" s="90">
        <v>262.425</v>
      </c>
      <c r="E86" s="91">
        <v>65</v>
      </c>
      <c r="F86" s="83">
        <v>64.68</v>
      </c>
      <c r="G86" s="89">
        <v>485</v>
      </c>
      <c r="H86" s="83">
        <v>82.26</v>
      </c>
      <c r="I86" s="83"/>
      <c r="J86" s="83"/>
      <c r="K86" s="83"/>
      <c r="L86" s="83"/>
      <c r="M86" s="83"/>
      <c r="N86" s="85"/>
      <c r="O86" s="85"/>
      <c r="P86">
        <v>10605.297</v>
      </c>
    </row>
    <row r="87" spans="1:16" ht="15.75" hidden="1">
      <c r="A87" s="32" t="s">
        <v>15</v>
      </c>
      <c r="B87" s="86">
        <v>4292.028</v>
      </c>
      <c r="C87" s="83">
        <v>6126.6</v>
      </c>
      <c r="D87" s="92">
        <v>224.71</v>
      </c>
      <c r="E87" s="91">
        <v>75.6</v>
      </c>
      <c r="F87" s="83">
        <f>92.455+41.3</f>
        <v>133.755</v>
      </c>
      <c r="G87" s="89">
        <v>476.345</v>
      </c>
      <c r="H87" s="83">
        <v>51.816</v>
      </c>
      <c r="I87" s="83"/>
      <c r="J87" s="83"/>
      <c r="K87" s="83"/>
      <c r="L87" s="83"/>
      <c r="M87" s="83"/>
      <c r="N87" s="85"/>
      <c r="O87" s="85"/>
      <c r="P87">
        <v>11380.854</v>
      </c>
    </row>
    <row r="88" spans="1:16" ht="15.75" hidden="1">
      <c r="A88" s="32" t="s">
        <v>16</v>
      </c>
      <c r="B88" s="86">
        <v>4189.536</v>
      </c>
      <c r="C88" s="83">
        <v>6669.5</v>
      </c>
      <c r="D88" s="92">
        <v>134.07</v>
      </c>
      <c r="E88" s="91">
        <v>144.241</v>
      </c>
      <c r="F88" s="83">
        <f>131.01+42.3</f>
        <v>173.31</v>
      </c>
      <c r="G88" s="89">
        <v>477.886</v>
      </c>
      <c r="H88" s="83">
        <v>57.528</v>
      </c>
      <c r="I88" s="83"/>
      <c r="J88" s="83"/>
      <c r="K88" s="83"/>
      <c r="L88" s="83"/>
      <c r="M88" s="83"/>
      <c r="N88" s="85"/>
      <c r="O88" s="85"/>
      <c r="P88">
        <v>11846.071</v>
      </c>
    </row>
    <row r="89" spans="1:16" ht="15.75" hidden="1">
      <c r="A89" s="32"/>
      <c r="B89" s="86"/>
      <c r="C89" s="83"/>
      <c r="D89" s="92"/>
      <c r="E89" s="91"/>
      <c r="F89" s="83"/>
      <c r="G89" s="89"/>
      <c r="H89" s="83"/>
      <c r="I89" s="83"/>
      <c r="J89" s="83"/>
      <c r="K89" s="83"/>
      <c r="L89" s="83"/>
      <c r="M89" s="83"/>
      <c r="N89" s="85"/>
      <c r="O89" s="85"/>
      <c r="P89">
        <v>0</v>
      </c>
    </row>
    <row r="90" spans="1:16" ht="15.75" hidden="1">
      <c r="A90" s="28" t="s">
        <v>69</v>
      </c>
      <c r="B90" s="86">
        <v>41787.244</v>
      </c>
      <c r="C90" s="83">
        <v>49616.5</v>
      </c>
      <c r="D90" s="92">
        <v>2704.48</v>
      </c>
      <c r="E90" s="34">
        <v>908.556</v>
      </c>
      <c r="F90" s="83">
        <v>1224.412</v>
      </c>
      <c r="G90" s="89">
        <v>3395</v>
      </c>
      <c r="H90" s="83">
        <v>630.936</v>
      </c>
      <c r="I90" s="83"/>
      <c r="J90" s="83"/>
      <c r="K90" s="35"/>
      <c r="L90" s="35" t="s">
        <v>37</v>
      </c>
      <c r="M90" s="35"/>
      <c r="N90" s="134"/>
      <c r="O90" s="134"/>
      <c r="P90">
        <v>100267.128</v>
      </c>
    </row>
    <row r="91" spans="1:16" ht="15.75" hidden="1">
      <c r="A91" s="28" t="s">
        <v>70</v>
      </c>
      <c r="B91" s="86"/>
      <c r="C91" s="83"/>
      <c r="D91" s="92"/>
      <c r="E91" s="91"/>
      <c r="F91" s="83"/>
      <c r="G91" s="89"/>
      <c r="H91" s="83"/>
      <c r="I91" s="83"/>
      <c r="J91" s="83"/>
      <c r="K91" s="35"/>
      <c r="L91" s="35" t="s">
        <v>37</v>
      </c>
      <c r="M91" s="35"/>
      <c r="N91" s="134"/>
      <c r="O91" s="134"/>
      <c r="P91">
        <v>0</v>
      </c>
    </row>
    <row r="92" spans="1:16" ht="15.75" hidden="1">
      <c r="A92" s="28" t="s">
        <v>71</v>
      </c>
      <c r="B92" s="86"/>
      <c r="C92" s="83"/>
      <c r="D92" s="92"/>
      <c r="E92" s="91"/>
      <c r="F92" s="83"/>
      <c r="G92" s="89"/>
      <c r="H92" s="83"/>
      <c r="I92" s="83"/>
      <c r="J92" s="83"/>
      <c r="K92" s="35"/>
      <c r="L92" s="35" t="s">
        <v>37</v>
      </c>
      <c r="M92" s="35"/>
      <c r="N92" s="134"/>
      <c r="O92" s="134"/>
      <c r="P92">
        <v>0</v>
      </c>
    </row>
    <row r="93" spans="1:16" ht="15.75" hidden="1">
      <c r="A93" s="28" t="s">
        <v>26</v>
      </c>
      <c r="B93" s="86">
        <v>12548</v>
      </c>
      <c r="C93" s="83">
        <v>12710.5</v>
      </c>
      <c r="D93" s="92">
        <v>875.99</v>
      </c>
      <c r="E93" s="91">
        <v>271.941</v>
      </c>
      <c r="F93" s="83">
        <v>533</v>
      </c>
      <c r="G93" s="89">
        <v>1125.082</v>
      </c>
      <c r="H93" s="83">
        <v>290.196</v>
      </c>
      <c r="I93" s="83"/>
      <c r="J93" s="83"/>
      <c r="K93" s="35"/>
      <c r="L93" s="35" t="s">
        <v>37</v>
      </c>
      <c r="M93" s="35"/>
      <c r="N93" s="134"/>
      <c r="O93" s="134"/>
      <c r="P93">
        <v>28354.709</v>
      </c>
    </row>
    <row r="94" spans="1:16" ht="15.75" hidden="1">
      <c r="A94" s="28" t="s">
        <v>27</v>
      </c>
      <c r="B94" s="86">
        <v>14249</v>
      </c>
      <c r="C94" s="83">
        <v>8655</v>
      </c>
      <c r="D94" s="92">
        <v>824</v>
      </c>
      <c r="E94" s="91">
        <v>294</v>
      </c>
      <c r="F94" s="83">
        <v>337</v>
      </c>
      <c r="G94" s="89">
        <v>1267</v>
      </c>
      <c r="H94" s="83">
        <v>275</v>
      </c>
      <c r="I94" s="83"/>
      <c r="J94" s="83"/>
      <c r="K94" s="35"/>
      <c r="L94" s="35" t="s">
        <v>37</v>
      </c>
      <c r="M94" s="35"/>
      <c r="N94" s="134"/>
      <c r="O94" s="134"/>
      <c r="P94">
        <v>25901</v>
      </c>
    </row>
    <row r="95" spans="1:16" ht="15.75" hidden="1">
      <c r="A95" s="28" t="s">
        <v>28</v>
      </c>
      <c r="B95" s="86">
        <v>6676</v>
      </c>
      <c r="C95" s="83">
        <v>13768</v>
      </c>
      <c r="D95" s="92">
        <v>1111</v>
      </c>
      <c r="E95" s="91">
        <v>231</v>
      </c>
      <c r="F95" s="83">
        <v>272</v>
      </c>
      <c r="G95" s="89">
        <v>910</v>
      </c>
      <c r="H95" s="83">
        <v>277</v>
      </c>
      <c r="I95" s="83"/>
      <c r="J95" s="83"/>
      <c r="K95" s="35"/>
      <c r="L95" s="35" t="s">
        <v>37</v>
      </c>
      <c r="M95" s="35"/>
      <c r="N95" s="134"/>
      <c r="O95" s="134"/>
      <c r="P95">
        <v>23245</v>
      </c>
    </row>
    <row r="96" spans="1:16" ht="15.75" hidden="1">
      <c r="A96" s="28" t="s">
        <v>29</v>
      </c>
      <c r="B96" s="86">
        <v>10002</v>
      </c>
      <c r="C96" s="83">
        <v>11499</v>
      </c>
      <c r="D96" s="92">
        <v>798</v>
      </c>
      <c r="E96" s="91">
        <v>316</v>
      </c>
      <c r="F96" s="83">
        <v>225</v>
      </c>
      <c r="G96" s="89">
        <v>964</v>
      </c>
      <c r="H96" s="83">
        <v>167</v>
      </c>
      <c r="I96" s="83"/>
      <c r="J96" s="83"/>
      <c r="K96" s="35"/>
      <c r="L96" s="35" t="s">
        <v>37</v>
      </c>
      <c r="M96" s="35"/>
      <c r="N96" s="134"/>
      <c r="O96" s="134"/>
      <c r="P96">
        <v>23971</v>
      </c>
    </row>
    <row r="97" spans="1:16" ht="15.75" hidden="1">
      <c r="A97" s="28" t="s">
        <v>30</v>
      </c>
      <c r="B97" s="86">
        <f>SUM(B93:B96)</f>
        <v>43475</v>
      </c>
      <c r="C97" s="83"/>
      <c r="D97" s="92"/>
      <c r="E97" s="91"/>
      <c r="F97" s="83"/>
      <c r="G97" s="89"/>
      <c r="H97" s="83"/>
      <c r="I97" s="83"/>
      <c r="J97" s="83"/>
      <c r="K97" s="35"/>
      <c r="L97" s="35" t="s">
        <v>37</v>
      </c>
      <c r="M97" s="35"/>
      <c r="N97" s="134"/>
      <c r="O97" s="134"/>
      <c r="P97">
        <v>43475</v>
      </c>
    </row>
    <row r="98" spans="1:16" ht="15.75" hidden="1">
      <c r="A98" s="28" t="s">
        <v>31</v>
      </c>
      <c r="B98" s="86"/>
      <c r="C98" s="83"/>
      <c r="D98" s="92"/>
      <c r="E98" s="91"/>
      <c r="F98" s="83"/>
      <c r="G98" s="89"/>
      <c r="H98" s="83"/>
      <c r="I98" s="83"/>
      <c r="J98" s="83"/>
      <c r="K98" s="35"/>
      <c r="L98" s="35" t="s">
        <v>37</v>
      </c>
      <c r="M98" s="35"/>
      <c r="N98" s="134"/>
      <c r="O98" s="134"/>
      <c r="P98">
        <v>0</v>
      </c>
    </row>
    <row r="99" spans="1:16" ht="15.75" hidden="1">
      <c r="A99" s="28" t="s">
        <v>32</v>
      </c>
      <c r="B99" s="86">
        <v>5504.94</v>
      </c>
      <c r="C99" s="36">
        <v>8451.9</v>
      </c>
      <c r="D99" s="92">
        <v>79.05</v>
      </c>
      <c r="E99" s="91">
        <v>144.379</v>
      </c>
      <c r="F99" s="83">
        <f>104.13+69.6</f>
        <v>173.73</v>
      </c>
      <c r="G99" s="89">
        <v>632.316</v>
      </c>
      <c r="H99" s="83">
        <v>63.88</v>
      </c>
      <c r="I99" s="83"/>
      <c r="J99" s="83"/>
      <c r="K99" s="35"/>
      <c r="L99" s="35" t="s">
        <v>37</v>
      </c>
      <c r="M99" s="35"/>
      <c r="N99" s="134"/>
      <c r="O99" s="134"/>
      <c r="P99">
        <v>15050.195</v>
      </c>
    </row>
    <row r="100" spans="1:16" ht="15.75" hidden="1">
      <c r="A100" s="28" t="s">
        <v>33</v>
      </c>
      <c r="B100" s="86">
        <v>4729.32</v>
      </c>
      <c r="C100" s="36">
        <v>6082.1</v>
      </c>
      <c r="D100" s="92">
        <v>322.86</v>
      </c>
      <c r="E100" s="91">
        <v>115.969</v>
      </c>
      <c r="F100" s="83">
        <v>153.84</v>
      </c>
      <c r="G100" s="89">
        <v>568.494</v>
      </c>
      <c r="H100" s="83">
        <v>70.516</v>
      </c>
      <c r="I100" s="83"/>
      <c r="J100" s="83"/>
      <c r="K100" s="35"/>
      <c r="L100" s="35" t="s">
        <v>37</v>
      </c>
      <c r="M100" s="35"/>
      <c r="N100" s="134"/>
      <c r="O100" s="134"/>
      <c r="P100">
        <v>12043.099</v>
      </c>
    </row>
    <row r="101" spans="1:16" ht="15.75" hidden="1">
      <c r="A101" s="28" t="s">
        <v>34</v>
      </c>
      <c r="B101" s="86">
        <v>5168</v>
      </c>
      <c r="C101" s="36">
        <v>4101.6</v>
      </c>
      <c r="D101" s="92">
        <v>322.86</v>
      </c>
      <c r="E101" s="91">
        <v>112.4</v>
      </c>
      <c r="F101" s="83">
        <v>110.8</v>
      </c>
      <c r="G101" s="89">
        <v>429.973</v>
      </c>
      <c r="H101" s="83">
        <v>68.1</v>
      </c>
      <c r="I101" s="83"/>
      <c r="J101" s="83"/>
      <c r="K101" s="35"/>
      <c r="L101" s="35" t="s">
        <v>37</v>
      </c>
      <c r="M101" s="35"/>
      <c r="N101" s="134"/>
      <c r="O101" s="134"/>
      <c r="P101">
        <v>10313.733</v>
      </c>
    </row>
    <row r="102" spans="1:16" ht="15.75" hidden="1">
      <c r="A102" s="28" t="s">
        <v>35</v>
      </c>
      <c r="B102" s="84">
        <v>4234.896</v>
      </c>
      <c r="C102" s="83">
        <v>7003.132</v>
      </c>
      <c r="D102" s="92">
        <v>311</v>
      </c>
      <c r="E102" s="91">
        <v>106.812</v>
      </c>
      <c r="F102" s="83">
        <v>141</v>
      </c>
      <c r="G102" s="89">
        <v>486.772</v>
      </c>
      <c r="H102" s="83">
        <v>48.96</v>
      </c>
      <c r="I102" s="83"/>
      <c r="J102" s="83"/>
      <c r="K102" s="35"/>
      <c r="L102" s="35" t="s">
        <v>37</v>
      </c>
      <c r="M102" s="35"/>
      <c r="N102" s="134"/>
      <c r="O102" s="134"/>
      <c r="P102">
        <v>12332.571999999998</v>
      </c>
    </row>
    <row r="103" spans="1:16" ht="15.75" hidden="1">
      <c r="A103" s="28" t="s">
        <v>72</v>
      </c>
      <c r="B103" s="86">
        <v>3631.14</v>
      </c>
      <c r="C103" s="83">
        <v>8123.4</v>
      </c>
      <c r="D103" s="92">
        <v>270.375</v>
      </c>
      <c r="E103" s="91">
        <v>96</v>
      </c>
      <c r="F103" s="83">
        <v>150.5</v>
      </c>
      <c r="G103" s="89">
        <v>481.025</v>
      </c>
      <c r="H103" s="83">
        <v>112</v>
      </c>
      <c r="I103" s="83"/>
      <c r="J103" s="83"/>
      <c r="K103" s="35"/>
      <c r="L103" s="35" t="s">
        <v>37</v>
      </c>
      <c r="M103" s="35"/>
      <c r="N103" s="134"/>
      <c r="O103" s="134"/>
      <c r="P103">
        <v>12864.439999999999</v>
      </c>
    </row>
    <row r="104" spans="1:16" ht="15.75" hidden="1">
      <c r="A104" s="28" t="s">
        <v>73</v>
      </c>
      <c r="B104" s="86">
        <v>3199.392</v>
      </c>
      <c r="C104" s="83">
        <v>5827.8</v>
      </c>
      <c r="D104" s="92">
        <v>298.5</v>
      </c>
      <c r="E104" s="91">
        <v>97.125</v>
      </c>
      <c r="F104" s="83">
        <v>146.265</v>
      </c>
      <c r="G104" s="89">
        <v>313.362</v>
      </c>
      <c r="H104" s="83">
        <v>84.944</v>
      </c>
      <c r="I104" s="83"/>
      <c r="J104" s="83"/>
      <c r="K104" s="35"/>
      <c r="L104" s="35" t="s">
        <v>37</v>
      </c>
      <c r="M104" s="35"/>
      <c r="N104" s="134"/>
      <c r="O104" s="134"/>
      <c r="P104">
        <v>9967.387999999997</v>
      </c>
    </row>
    <row r="105" spans="1:16" ht="15.75" hidden="1">
      <c r="A105" s="28" t="s">
        <v>75</v>
      </c>
      <c r="B105" s="86">
        <v>3742.842</v>
      </c>
      <c r="C105" s="83">
        <v>5691.7</v>
      </c>
      <c r="D105" s="92">
        <v>276.15</v>
      </c>
      <c r="E105" s="91">
        <v>99.46</v>
      </c>
      <c r="F105" s="83">
        <v>118.32</v>
      </c>
      <c r="G105" s="89">
        <v>365.52</v>
      </c>
      <c r="H105" s="83">
        <v>70</v>
      </c>
      <c r="I105" s="83"/>
      <c r="J105" s="83"/>
      <c r="K105" s="35"/>
      <c r="L105" s="35" t="s">
        <v>37</v>
      </c>
      <c r="M105" s="35"/>
      <c r="N105" s="134"/>
      <c r="O105" s="134"/>
      <c r="P105">
        <v>10363.991999999998</v>
      </c>
    </row>
    <row r="106" spans="1:16" ht="15.75" hidden="1">
      <c r="A106" s="28" t="s">
        <v>76</v>
      </c>
      <c r="B106" s="86">
        <v>3226</v>
      </c>
      <c r="C106" s="83">
        <v>5060</v>
      </c>
      <c r="D106" s="92">
        <v>127</v>
      </c>
      <c r="E106" s="91">
        <v>67</v>
      </c>
      <c r="F106" s="83">
        <v>106</v>
      </c>
      <c r="G106" s="89">
        <v>387</v>
      </c>
      <c r="H106" s="83">
        <v>81</v>
      </c>
      <c r="I106" s="83"/>
      <c r="J106" s="83"/>
      <c r="K106" s="35"/>
      <c r="L106" s="35" t="s">
        <v>37</v>
      </c>
      <c r="M106" s="35"/>
      <c r="N106" s="134"/>
      <c r="O106" s="134"/>
      <c r="P106">
        <v>9054</v>
      </c>
    </row>
    <row r="107" spans="1:16" ht="15.75" hidden="1">
      <c r="A107" s="28" t="s">
        <v>77</v>
      </c>
      <c r="B107" s="86">
        <v>2914.164</v>
      </c>
      <c r="C107" s="83">
        <v>4692.8</v>
      </c>
      <c r="D107" s="92">
        <v>359.535</v>
      </c>
      <c r="E107" s="91">
        <v>117.032</v>
      </c>
      <c r="F107" s="83">
        <v>74.685</v>
      </c>
      <c r="G107" s="89">
        <v>412.345</v>
      </c>
      <c r="H107" s="83">
        <v>80.338</v>
      </c>
      <c r="I107" s="83"/>
      <c r="J107" s="83"/>
      <c r="K107" s="35"/>
      <c r="L107" s="35" t="s">
        <v>37</v>
      </c>
      <c r="M107" s="35"/>
      <c r="N107" s="134"/>
      <c r="O107" s="134"/>
      <c r="P107">
        <v>8650.899</v>
      </c>
    </row>
    <row r="108" spans="1:16" ht="15.75" hidden="1">
      <c r="A108" s="28" t="s">
        <v>78</v>
      </c>
      <c r="B108" s="86">
        <v>2972.304</v>
      </c>
      <c r="C108" s="83">
        <v>4511.9</v>
      </c>
      <c r="D108" s="92">
        <v>421.632</v>
      </c>
      <c r="E108" s="91">
        <v>128.556</v>
      </c>
      <c r="F108" s="83">
        <v>32.37</v>
      </c>
      <c r="G108" s="89">
        <v>465.231</v>
      </c>
      <c r="H108" s="83">
        <v>74.256</v>
      </c>
      <c r="I108" s="83"/>
      <c r="J108" s="83"/>
      <c r="K108" s="35"/>
      <c r="L108" s="35" t="s">
        <v>37</v>
      </c>
      <c r="M108" s="35"/>
      <c r="N108" s="134"/>
      <c r="O108" s="134"/>
      <c r="P108">
        <v>8606.248999999998</v>
      </c>
    </row>
    <row r="109" spans="1:16" ht="15.75" hidden="1">
      <c r="A109" s="28" t="s">
        <v>79</v>
      </c>
      <c r="B109" s="86">
        <v>3671.244</v>
      </c>
      <c r="C109" s="83">
        <v>4190.7</v>
      </c>
      <c r="D109" s="92">
        <v>290.58</v>
      </c>
      <c r="E109" s="91">
        <v>146.25</v>
      </c>
      <c r="F109" s="85">
        <v>39.915</v>
      </c>
      <c r="G109" s="91">
        <v>526.341</v>
      </c>
      <c r="H109" s="83">
        <v>83.244</v>
      </c>
      <c r="I109" s="83"/>
      <c r="J109" s="83"/>
      <c r="K109" s="35"/>
      <c r="L109" s="35" t="s">
        <v>37</v>
      </c>
      <c r="M109" s="35"/>
      <c r="N109" s="134"/>
      <c r="O109" s="134"/>
      <c r="P109">
        <v>8948.274000000001</v>
      </c>
    </row>
    <row r="110" spans="1:16" ht="15.75" hidden="1">
      <c r="A110" s="28" t="s">
        <v>80</v>
      </c>
      <c r="B110" s="86">
        <v>3823.884</v>
      </c>
      <c r="C110" s="83">
        <v>4345.4</v>
      </c>
      <c r="D110" s="92">
        <v>285.75</v>
      </c>
      <c r="E110" s="91">
        <v>100.927</v>
      </c>
      <c r="F110" s="85">
        <v>48.6</v>
      </c>
      <c r="G110" s="91">
        <v>447.472</v>
      </c>
      <c r="H110" s="83">
        <v>53.226</v>
      </c>
      <c r="I110" s="83"/>
      <c r="J110" s="83"/>
      <c r="K110" s="35"/>
      <c r="L110" s="35" t="s">
        <v>37</v>
      </c>
      <c r="M110" s="35"/>
      <c r="N110" s="134"/>
      <c r="O110" s="134"/>
      <c r="P110">
        <v>9105.259</v>
      </c>
    </row>
    <row r="111" spans="1:16" ht="15.75" hidden="1">
      <c r="A111" s="28" t="s">
        <v>81</v>
      </c>
      <c r="B111" s="93"/>
      <c r="C111" s="94"/>
      <c r="D111" s="95"/>
      <c r="E111" s="96"/>
      <c r="F111" s="97"/>
      <c r="G111" s="96"/>
      <c r="H111" s="94"/>
      <c r="I111" s="94"/>
      <c r="J111" s="94"/>
      <c r="K111" s="35"/>
      <c r="L111" s="35" t="s">
        <v>37</v>
      </c>
      <c r="M111" s="35"/>
      <c r="N111" s="134"/>
      <c r="O111" s="134"/>
      <c r="P111">
        <v>0</v>
      </c>
    </row>
    <row r="112" spans="1:16" ht="15.75" customHeight="1" hidden="1">
      <c r="A112" s="28" t="s">
        <v>70</v>
      </c>
      <c r="B112" s="86">
        <v>51223.544</v>
      </c>
      <c r="C112" s="83">
        <v>35823.5</v>
      </c>
      <c r="D112" s="37" t="s">
        <v>24</v>
      </c>
      <c r="E112" s="37" t="s">
        <v>24</v>
      </c>
      <c r="F112" s="85">
        <v>828.87</v>
      </c>
      <c r="G112" s="91">
        <v>4478.4310000000005</v>
      </c>
      <c r="H112" s="83">
        <v>981.592</v>
      </c>
      <c r="I112" s="83"/>
      <c r="J112" s="83"/>
      <c r="K112" s="35"/>
      <c r="L112" s="35" t="s">
        <v>37</v>
      </c>
      <c r="M112" s="35"/>
      <c r="N112" s="134"/>
      <c r="O112" s="134"/>
      <c r="P112">
        <v>93337</v>
      </c>
    </row>
    <row r="113" spans="1:16" ht="15.75" hidden="1">
      <c r="A113" s="28" t="s">
        <v>71</v>
      </c>
      <c r="B113" s="86"/>
      <c r="C113" s="83"/>
      <c r="D113" s="92"/>
      <c r="E113" s="91"/>
      <c r="F113" s="85"/>
      <c r="G113" s="91"/>
      <c r="H113" s="83"/>
      <c r="I113" s="83"/>
      <c r="J113" s="83"/>
      <c r="K113" s="35"/>
      <c r="L113" s="35" t="s">
        <v>37</v>
      </c>
      <c r="M113" s="35"/>
      <c r="N113" s="134"/>
      <c r="O113" s="134"/>
      <c r="P113">
        <v>0</v>
      </c>
    </row>
    <row r="114" spans="1:16" ht="15.75" hidden="1">
      <c r="A114" s="28" t="s">
        <v>26</v>
      </c>
      <c r="B114" s="86"/>
      <c r="C114" s="83"/>
      <c r="D114" s="92"/>
      <c r="E114" s="91"/>
      <c r="F114" s="85"/>
      <c r="G114" s="91"/>
      <c r="H114" s="83"/>
      <c r="I114" s="83"/>
      <c r="J114" s="83"/>
      <c r="K114" s="35"/>
      <c r="L114" s="35" t="s">
        <v>37</v>
      </c>
      <c r="M114" s="35"/>
      <c r="N114" s="134"/>
      <c r="O114" s="134"/>
      <c r="P114">
        <v>0</v>
      </c>
    </row>
    <row r="115" spans="1:16" ht="15.75" hidden="1">
      <c r="A115" s="28" t="s">
        <v>27</v>
      </c>
      <c r="B115" s="86"/>
      <c r="C115" s="83"/>
      <c r="D115" s="92"/>
      <c r="E115" s="91"/>
      <c r="F115" s="85"/>
      <c r="G115" s="91"/>
      <c r="H115" s="83"/>
      <c r="I115" s="83"/>
      <c r="J115" s="83"/>
      <c r="K115" s="35"/>
      <c r="L115" s="35" t="s">
        <v>37</v>
      </c>
      <c r="M115" s="35"/>
      <c r="N115" s="134"/>
      <c r="O115" s="134"/>
      <c r="P115">
        <v>0</v>
      </c>
    </row>
    <row r="116" spans="1:16" ht="15.75" hidden="1">
      <c r="A116" s="28" t="s">
        <v>28</v>
      </c>
      <c r="B116" s="86">
        <v>10343.448</v>
      </c>
      <c r="C116" s="83">
        <v>10879.5</v>
      </c>
      <c r="D116" s="92">
        <v>228.46</v>
      </c>
      <c r="E116" s="91">
        <v>273.143</v>
      </c>
      <c r="F116" s="85">
        <v>384.32</v>
      </c>
      <c r="G116" s="91">
        <v>1067.028</v>
      </c>
      <c r="H116" s="83">
        <v>182.628</v>
      </c>
      <c r="I116" s="83"/>
      <c r="J116" s="83"/>
      <c r="K116" s="35"/>
      <c r="L116" s="35" t="s">
        <v>37</v>
      </c>
      <c r="M116" s="35"/>
      <c r="N116" s="134"/>
      <c r="O116" s="134"/>
      <c r="P116">
        <v>23358.527</v>
      </c>
    </row>
    <row r="117" spans="1:16" ht="15.75" hidden="1">
      <c r="A117" s="28" t="s">
        <v>29</v>
      </c>
      <c r="B117" s="86">
        <v>12080.052</v>
      </c>
      <c r="C117" s="83">
        <v>11080.8</v>
      </c>
      <c r="D117" s="38">
        <f>C2</f>
        <v>0</v>
      </c>
      <c r="E117" s="91">
        <v>239</v>
      </c>
      <c r="F117" s="85">
        <v>534.055</v>
      </c>
      <c r="G117" s="91">
        <v>1167.611</v>
      </c>
      <c r="H117" s="83">
        <v>299.534</v>
      </c>
      <c r="I117" s="83"/>
      <c r="J117" s="83"/>
      <c r="K117" s="35"/>
      <c r="L117" s="35" t="s">
        <v>37</v>
      </c>
      <c r="M117" s="35"/>
      <c r="N117" s="134"/>
      <c r="O117" s="134"/>
      <c r="P117">
        <v>25401.052</v>
      </c>
    </row>
    <row r="118" spans="1:16" ht="15.75" hidden="1">
      <c r="A118" s="28" t="s">
        <v>30</v>
      </c>
      <c r="B118" s="86">
        <v>7333</v>
      </c>
      <c r="C118" s="83">
        <v>12251.6</v>
      </c>
      <c r="D118" s="38">
        <v>285.52</v>
      </c>
      <c r="E118" s="91">
        <v>218.26</v>
      </c>
      <c r="F118" s="85">
        <v>306</v>
      </c>
      <c r="G118" s="91">
        <v>643</v>
      </c>
      <c r="H118" s="83">
        <v>227.39</v>
      </c>
      <c r="I118" s="83"/>
      <c r="J118" s="83"/>
      <c r="K118" s="35"/>
      <c r="L118" s="35" t="s">
        <v>37</v>
      </c>
      <c r="M118" s="35"/>
      <c r="N118" s="134"/>
      <c r="O118" s="134"/>
      <c r="P118">
        <v>21264.769999999997</v>
      </c>
    </row>
    <row r="119" spans="1:16" ht="15.75" hidden="1">
      <c r="A119" s="28" t="s">
        <v>31</v>
      </c>
      <c r="B119" s="86">
        <v>9886.18</v>
      </c>
      <c r="C119" s="83">
        <v>9662</v>
      </c>
      <c r="D119" s="38">
        <v>690.89</v>
      </c>
      <c r="E119" s="91">
        <v>235.14</v>
      </c>
      <c r="F119" s="85">
        <v>98.13</v>
      </c>
      <c r="G119" s="91">
        <v>969.23</v>
      </c>
      <c r="H119" s="83">
        <v>12.57</v>
      </c>
      <c r="I119" s="83"/>
      <c r="J119" s="83"/>
      <c r="K119" s="35"/>
      <c r="L119" s="35" t="s">
        <v>37</v>
      </c>
      <c r="M119" s="35"/>
      <c r="N119" s="134"/>
      <c r="O119" s="134"/>
      <c r="P119">
        <v>21554.14</v>
      </c>
    </row>
    <row r="120" spans="1:16" ht="15.75" hidden="1">
      <c r="A120" s="28" t="s">
        <v>71</v>
      </c>
      <c r="B120" s="98">
        <v>47351.808000000005</v>
      </c>
      <c r="C120" s="83">
        <v>59877.9</v>
      </c>
      <c r="D120" s="38">
        <v>2552.1</v>
      </c>
      <c r="E120" s="91">
        <v>1604.37</v>
      </c>
      <c r="F120" s="85">
        <v>1301</v>
      </c>
      <c r="G120" s="91">
        <v>4180.973</v>
      </c>
      <c r="H120" s="83">
        <v>590.524</v>
      </c>
      <c r="I120" s="83"/>
      <c r="J120" s="83"/>
      <c r="K120" s="35"/>
      <c r="L120" s="35" t="s">
        <v>37</v>
      </c>
      <c r="M120" s="35"/>
      <c r="N120" s="134"/>
      <c r="O120" s="134"/>
      <c r="P120">
        <v>117458.67500000002</v>
      </c>
    </row>
    <row r="121" spans="1:16" ht="15.75" hidden="1">
      <c r="A121" s="28" t="s">
        <v>26</v>
      </c>
      <c r="B121" s="98">
        <v>42371.272000000004</v>
      </c>
      <c r="C121" s="83">
        <v>55327.124</v>
      </c>
      <c r="D121" s="38">
        <v>4254.456</v>
      </c>
      <c r="E121" s="91">
        <v>4280.8</v>
      </c>
      <c r="F121" s="85">
        <v>1025.7669999999998</v>
      </c>
      <c r="G121" s="91">
        <v>3648.547</v>
      </c>
      <c r="H121" s="83">
        <v>881.3740000000001</v>
      </c>
      <c r="I121" s="70">
        <v>0</v>
      </c>
      <c r="J121" s="70"/>
      <c r="K121" s="35"/>
      <c r="L121" s="35" t="s">
        <v>37</v>
      </c>
      <c r="M121" s="35"/>
      <c r="N121" s="134"/>
      <c r="O121" s="134"/>
      <c r="P121">
        <v>111789.34000000003</v>
      </c>
    </row>
    <row r="122" spans="1:16" ht="15.75" hidden="1">
      <c r="A122" s="32"/>
      <c r="B122" s="33"/>
      <c r="C122" s="83"/>
      <c r="D122" s="38"/>
      <c r="E122" s="91"/>
      <c r="F122" s="85"/>
      <c r="G122" s="91"/>
      <c r="H122" s="83"/>
      <c r="I122" s="83"/>
      <c r="J122" s="83"/>
      <c r="K122" s="35"/>
      <c r="L122" s="35" t="s">
        <v>37</v>
      </c>
      <c r="M122" s="35"/>
      <c r="N122" s="134"/>
      <c r="O122" s="134"/>
      <c r="P122">
        <v>0</v>
      </c>
    </row>
    <row r="123" spans="1:16" ht="15.75" hidden="1">
      <c r="A123" s="28"/>
      <c r="B123" s="33"/>
      <c r="C123" s="83"/>
      <c r="D123" s="38"/>
      <c r="E123" s="91"/>
      <c r="F123" s="85"/>
      <c r="G123" s="91"/>
      <c r="H123" s="83"/>
      <c r="I123" s="83"/>
      <c r="J123" s="83"/>
      <c r="K123" s="35"/>
      <c r="L123" s="35" t="s">
        <v>37</v>
      </c>
      <c r="M123" s="35"/>
      <c r="N123" s="134"/>
      <c r="O123" s="134"/>
      <c r="P123">
        <v>0</v>
      </c>
    </row>
    <row r="124" spans="1:16" ht="15.75" hidden="1">
      <c r="A124" s="28" t="s">
        <v>69</v>
      </c>
      <c r="B124" s="33"/>
      <c r="C124" s="83"/>
      <c r="D124" s="38"/>
      <c r="E124" s="91"/>
      <c r="F124" s="85"/>
      <c r="G124" s="91"/>
      <c r="H124" s="83"/>
      <c r="I124" s="83"/>
      <c r="J124" s="83"/>
      <c r="K124" s="35"/>
      <c r="L124" s="35" t="s">
        <v>37</v>
      </c>
      <c r="M124" s="35"/>
      <c r="N124" s="134"/>
      <c r="O124" s="134"/>
      <c r="P124">
        <v>0</v>
      </c>
    </row>
    <row r="125" spans="1:16" ht="15.75" hidden="1">
      <c r="A125" s="32" t="s">
        <v>7</v>
      </c>
      <c r="B125" s="33">
        <v>13242.992</v>
      </c>
      <c r="C125" s="83">
        <v>11534.9</v>
      </c>
      <c r="D125" s="38">
        <v>706.69</v>
      </c>
      <c r="E125" s="91">
        <v>271.578</v>
      </c>
      <c r="F125" s="85">
        <v>317.26</v>
      </c>
      <c r="G125" s="91">
        <v>889.863</v>
      </c>
      <c r="H125" s="83">
        <v>83.42</v>
      </c>
      <c r="I125" s="83"/>
      <c r="J125" s="83"/>
      <c r="K125" s="35"/>
      <c r="L125" s="35" t="s">
        <v>37</v>
      </c>
      <c r="M125" s="35"/>
      <c r="N125" s="134"/>
      <c r="O125" s="134"/>
      <c r="P125">
        <v>27046.702999999998</v>
      </c>
    </row>
    <row r="126" spans="1:16" ht="15.75" hidden="1">
      <c r="A126" s="21" t="s">
        <v>23</v>
      </c>
      <c r="B126" s="33">
        <v>11804.184</v>
      </c>
      <c r="C126" s="83">
        <v>13072.7</v>
      </c>
      <c r="D126" s="38">
        <v>831.375</v>
      </c>
      <c r="E126" s="91">
        <v>280.151</v>
      </c>
      <c r="F126" s="85">
        <v>480.96</v>
      </c>
      <c r="G126" s="91">
        <v>889.311</v>
      </c>
      <c r="H126" s="83">
        <v>148.516</v>
      </c>
      <c r="I126" s="83"/>
      <c r="J126" s="83"/>
      <c r="K126" s="35"/>
      <c r="L126" s="35" t="s">
        <v>37</v>
      </c>
      <c r="M126" s="35"/>
      <c r="N126" s="134"/>
      <c r="O126" s="134"/>
      <c r="P126">
        <v>27507.197</v>
      </c>
    </row>
    <row r="127" spans="1:16" ht="15.75" hidden="1">
      <c r="A127" s="32" t="s">
        <v>8</v>
      </c>
      <c r="B127" s="33">
        <v>7555.352</v>
      </c>
      <c r="C127" s="83">
        <v>13270.7</v>
      </c>
      <c r="D127" s="38">
        <v>543.33</v>
      </c>
      <c r="E127" s="91">
        <v>219.7775</v>
      </c>
      <c r="F127" s="85">
        <v>272.085</v>
      </c>
      <c r="G127" s="91">
        <v>817.119</v>
      </c>
      <c r="H127" s="83">
        <v>165.95</v>
      </c>
      <c r="I127" s="83"/>
      <c r="J127" s="83"/>
      <c r="K127" s="35"/>
      <c r="L127" s="35" t="s">
        <v>37</v>
      </c>
      <c r="M127" s="35"/>
      <c r="N127" s="134"/>
      <c r="O127" s="134"/>
      <c r="P127">
        <v>22844.3135</v>
      </c>
    </row>
    <row r="128" spans="1:16" ht="15.75" hidden="1">
      <c r="A128" s="32" t="s">
        <v>64</v>
      </c>
      <c r="B128" s="33">
        <v>9184.716</v>
      </c>
      <c r="C128" s="83">
        <v>11737.8</v>
      </c>
      <c r="D128" s="38">
        <f>385.035+238.05</f>
        <v>623.085</v>
      </c>
      <c r="E128" s="91">
        <v>136.5495</v>
      </c>
      <c r="F128" s="85">
        <v>154.407</v>
      </c>
      <c r="G128" s="91">
        <v>799</v>
      </c>
      <c r="H128" s="83">
        <v>233.05</v>
      </c>
      <c r="I128" s="83"/>
      <c r="J128" s="83"/>
      <c r="K128" s="35"/>
      <c r="L128" s="35" t="s">
        <v>37</v>
      </c>
      <c r="M128" s="35"/>
      <c r="N128" s="134"/>
      <c r="O128" s="134"/>
      <c r="P128">
        <v>22868.6075</v>
      </c>
    </row>
    <row r="129" spans="1:16" ht="15.75" hidden="1">
      <c r="A129" s="32"/>
      <c r="B129" s="99"/>
      <c r="C129" s="100"/>
      <c r="D129" s="101"/>
      <c r="E129" s="102"/>
      <c r="F129" s="99"/>
      <c r="G129" s="102"/>
      <c r="H129" s="103"/>
      <c r="I129" s="103"/>
      <c r="J129" s="103"/>
      <c r="K129" s="35"/>
      <c r="L129" s="35" t="s">
        <v>37</v>
      </c>
      <c r="M129" s="35"/>
      <c r="N129" s="134"/>
      <c r="O129" s="134"/>
      <c r="P129">
        <v>0</v>
      </c>
    </row>
    <row r="130" spans="1:16" ht="15.75" hidden="1">
      <c r="A130" s="28" t="s">
        <v>67</v>
      </c>
      <c r="B130" s="33"/>
      <c r="C130" s="83"/>
      <c r="D130" s="92"/>
      <c r="E130" s="91"/>
      <c r="F130" s="85"/>
      <c r="G130" s="91"/>
      <c r="H130" s="83"/>
      <c r="I130" s="83"/>
      <c r="J130" s="83"/>
      <c r="K130" s="35"/>
      <c r="L130" s="35" t="s">
        <v>37</v>
      </c>
      <c r="M130" s="35"/>
      <c r="N130" s="134"/>
      <c r="O130" s="134"/>
      <c r="P130">
        <v>0</v>
      </c>
    </row>
    <row r="131" spans="1:16" ht="15.75" hidden="1">
      <c r="A131" s="32" t="s">
        <v>17</v>
      </c>
      <c r="B131" s="104">
        <v>3824.86</v>
      </c>
      <c r="C131" s="36">
        <v>4328.9</v>
      </c>
      <c r="D131" s="105">
        <v>346.58</v>
      </c>
      <c r="E131" s="34">
        <v>48.6</v>
      </c>
      <c r="F131" s="33">
        <f>133.17+42</f>
        <v>175.17</v>
      </c>
      <c r="G131" s="34">
        <v>460.32</v>
      </c>
      <c r="H131" s="36">
        <v>98.412</v>
      </c>
      <c r="I131" s="36"/>
      <c r="J131" s="36"/>
      <c r="K131" s="35"/>
      <c r="L131" s="35" t="s">
        <v>37</v>
      </c>
      <c r="M131" s="35"/>
      <c r="N131" s="134"/>
      <c r="O131" s="134"/>
      <c r="P131">
        <v>9282.842</v>
      </c>
    </row>
    <row r="132" spans="1:16" ht="15.75" hidden="1">
      <c r="A132" s="32" t="s">
        <v>18</v>
      </c>
      <c r="B132" s="104">
        <v>3735.828</v>
      </c>
      <c r="C132" s="36">
        <v>3941</v>
      </c>
      <c r="D132" s="105">
        <v>295.23</v>
      </c>
      <c r="E132" s="34">
        <v>72</v>
      </c>
      <c r="F132" s="33">
        <f>163.97+40</f>
        <v>203.97</v>
      </c>
      <c r="G132" s="34">
        <v>362.514</v>
      </c>
      <c r="H132" s="36">
        <v>94</v>
      </c>
      <c r="I132" s="36"/>
      <c r="J132" s="36"/>
      <c r="K132" s="35"/>
      <c r="L132" s="35" t="s">
        <v>37</v>
      </c>
      <c r="M132" s="35"/>
      <c r="N132" s="134"/>
      <c r="O132" s="134"/>
      <c r="P132">
        <v>8704.541999999998</v>
      </c>
    </row>
    <row r="133" spans="1:16" ht="15.75" hidden="1">
      <c r="A133" s="32" t="s">
        <v>19</v>
      </c>
      <c r="B133" s="104">
        <v>4986.756</v>
      </c>
      <c r="C133" s="36">
        <v>4441.1</v>
      </c>
      <c r="D133" s="105">
        <v>234.18</v>
      </c>
      <c r="E133" s="34">
        <v>150.6615</v>
      </c>
      <c r="F133" s="33">
        <f>111.965+42.2</f>
        <v>154.16500000000002</v>
      </c>
      <c r="G133" s="34">
        <v>302.248</v>
      </c>
      <c r="H133" s="36">
        <v>98.304</v>
      </c>
      <c r="I133" s="36"/>
      <c r="J133" s="36"/>
      <c r="K133" s="35"/>
      <c r="L133" s="35" t="s">
        <v>37</v>
      </c>
      <c r="M133" s="35"/>
      <c r="N133" s="134"/>
      <c r="O133" s="134"/>
      <c r="P133">
        <v>10367.4145</v>
      </c>
    </row>
    <row r="134" spans="1:16" ht="15.75" hidden="1">
      <c r="A134" s="32" t="s">
        <v>9</v>
      </c>
      <c r="B134" s="104">
        <v>5229</v>
      </c>
      <c r="C134" s="36">
        <v>3828</v>
      </c>
      <c r="D134" s="105">
        <v>273</v>
      </c>
      <c r="E134" s="34">
        <v>92</v>
      </c>
      <c r="F134" s="33">
        <f>89+26</f>
        <v>115</v>
      </c>
      <c r="G134" s="34">
        <v>337</v>
      </c>
      <c r="H134" s="36">
        <v>83</v>
      </c>
      <c r="I134" s="36"/>
      <c r="J134" s="36"/>
      <c r="K134" s="35"/>
      <c r="L134" s="35" t="s">
        <v>37</v>
      </c>
      <c r="M134" s="35"/>
      <c r="N134" s="134"/>
      <c r="O134" s="134"/>
      <c r="P134">
        <v>9957</v>
      </c>
    </row>
    <row r="135" spans="1:16" ht="15.75" hidden="1">
      <c r="A135" s="32" t="s">
        <v>10</v>
      </c>
      <c r="B135" s="104">
        <v>5456</v>
      </c>
      <c r="C135" s="36">
        <v>3166</v>
      </c>
      <c r="D135" s="105">
        <v>261</v>
      </c>
      <c r="E135" s="34">
        <v>92</v>
      </c>
      <c r="F135" s="33">
        <f>83+25</f>
        <v>108</v>
      </c>
      <c r="G135" s="34">
        <v>491</v>
      </c>
      <c r="H135" s="36">
        <v>91</v>
      </c>
      <c r="I135" s="36"/>
      <c r="J135" s="36"/>
      <c r="K135" s="35"/>
      <c r="L135" s="35" t="s">
        <v>37</v>
      </c>
      <c r="M135" s="35"/>
      <c r="N135" s="134"/>
      <c r="O135" s="134"/>
      <c r="P135">
        <v>9665</v>
      </c>
    </row>
    <row r="136" spans="1:16" ht="15.75" hidden="1">
      <c r="A136" s="32" t="s">
        <v>20</v>
      </c>
      <c r="B136" s="104">
        <v>3564</v>
      </c>
      <c r="C136" s="36">
        <v>1661</v>
      </c>
      <c r="D136" s="105">
        <v>290</v>
      </c>
      <c r="E136" s="34">
        <v>110</v>
      </c>
      <c r="F136" s="33">
        <f>80+34</f>
        <v>114</v>
      </c>
      <c r="G136" s="34">
        <v>439</v>
      </c>
      <c r="H136" s="36">
        <v>101</v>
      </c>
      <c r="I136" s="36"/>
      <c r="J136" s="36"/>
      <c r="K136" s="35"/>
      <c r="L136" s="35" t="s">
        <v>37</v>
      </c>
      <c r="M136" s="35"/>
      <c r="N136" s="134"/>
      <c r="O136" s="134"/>
      <c r="P136">
        <v>6279</v>
      </c>
    </row>
    <row r="137" spans="1:16" ht="15.75" hidden="1">
      <c r="A137" s="32" t="s">
        <v>11</v>
      </c>
      <c r="B137" s="39">
        <v>1152</v>
      </c>
      <c r="C137" s="36">
        <v>5185.8</v>
      </c>
      <c r="D137" s="105">
        <v>260.82</v>
      </c>
      <c r="E137" s="34">
        <v>72.43</v>
      </c>
      <c r="F137" s="33">
        <f>73.065+38.9</f>
        <v>111.965</v>
      </c>
      <c r="G137" s="34">
        <v>407</v>
      </c>
      <c r="H137" s="36">
        <v>92</v>
      </c>
      <c r="I137" s="36"/>
      <c r="J137" s="36"/>
      <c r="K137" s="35"/>
      <c r="L137" s="35" t="s">
        <v>37</v>
      </c>
      <c r="M137" s="35"/>
      <c r="N137" s="134"/>
      <c r="O137" s="134"/>
      <c r="P137">
        <v>7282.015</v>
      </c>
    </row>
    <row r="138" spans="1:16" ht="15.75" hidden="1">
      <c r="A138" s="32" t="s">
        <v>12</v>
      </c>
      <c r="B138" s="39">
        <v>2719</v>
      </c>
      <c r="C138" s="36">
        <v>4342</v>
      </c>
      <c r="D138" s="105">
        <v>463</v>
      </c>
      <c r="E138" s="34">
        <v>70</v>
      </c>
      <c r="F138" s="33">
        <f>63.435+31.2</f>
        <v>94.635</v>
      </c>
      <c r="G138" s="34">
        <v>241</v>
      </c>
      <c r="H138" s="36">
        <v>94</v>
      </c>
      <c r="I138" s="36"/>
      <c r="J138" s="36"/>
      <c r="K138" s="35"/>
      <c r="L138" s="35" t="s">
        <v>37</v>
      </c>
      <c r="M138" s="35"/>
      <c r="N138" s="134"/>
      <c r="O138" s="134"/>
      <c r="P138">
        <v>8023.635</v>
      </c>
    </row>
    <row r="139" spans="1:16" ht="15.75" hidden="1">
      <c r="A139" s="32" t="s">
        <v>13</v>
      </c>
      <c r="B139" s="39">
        <v>2805</v>
      </c>
      <c r="C139" s="36">
        <v>4240</v>
      </c>
      <c r="D139" s="105">
        <v>387</v>
      </c>
      <c r="E139" s="34">
        <v>89</v>
      </c>
      <c r="F139" s="33">
        <f>27+38</f>
        <v>65</v>
      </c>
      <c r="G139" s="34">
        <v>262</v>
      </c>
      <c r="H139" s="36">
        <v>91</v>
      </c>
      <c r="I139" s="36"/>
      <c r="J139" s="36"/>
      <c r="K139" s="35"/>
      <c r="L139" s="35" t="s">
        <v>37</v>
      </c>
      <c r="M139" s="35"/>
      <c r="N139" s="134"/>
      <c r="O139" s="134"/>
      <c r="P139">
        <v>7939</v>
      </c>
    </row>
    <row r="140" spans="1:16" ht="15.75" hidden="1">
      <c r="A140" s="32" t="s">
        <v>14</v>
      </c>
      <c r="B140" s="39">
        <v>3472</v>
      </c>
      <c r="C140" s="36">
        <v>4213</v>
      </c>
      <c r="D140" s="105">
        <v>286</v>
      </c>
      <c r="E140" s="34">
        <v>121</v>
      </c>
      <c r="F140" s="33">
        <f>58+22</f>
        <v>80</v>
      </c>
      <c r="G140" s="34">
        <v>342</v>
      </c>
      <c r="H140" s="36">
        <v>94</v>
      </c>
      <c r="I140" s="36"/>
      <c r="J140" s="36"/>
      <c r="K140" s="35"/>
      <c r="L140" s="35" t="s">
        <v>37</v>
      </c>
      <c r="M140" s="35"/>
      <c r="N140" s="134"/>
      <c r="O140" s="134"/>
      <c r="P140">
        <v>8608</v>
      </c>
    </row>
    <row r="141" spans="1:16" ht="15.75" hidden="1">
      <c r="A141" s="32" t="s">
        <v>15</v>
      </c>
      <c r="B141" s="39">
        <v>3118</v>
      </c>
      <c r="C141" s="36">
        <v>3843</v>
      </c>
      <c r="D141" s="105">
        <v>256</v>
      </c>
      <c r="E141" s="34">
        <v>104</v>
      </c>
      <c r="F141" s="33">
        <f>30+30</f>
        <v>60</v>
      </c>
      <c r="G141" s="34">
        <v>265</v>
      </c>
      <c r="H141" s="36" t="s">
        <v>24</v>
      </c>
      <c r="I141" s="36"/>
      <c r="J141" s="36"/>
      <c r="K141" s="35"/>
      <c r="L141" s="35" t="s">
        <v>37</v>
      </c>
      <c r="M141" s="35"/>
      <c r="N141" s="134"/>
      <c r="O141" s="134"/>
      <c r="P141" t="e">
        <v>#VALUE!</v>
      </c>
    </row>
    <row r="142" spans="1:16" ht="15.75" hidden="1">
      <c r="A142" s="32" t="s">
        <v>16</v>
      </c>
      <c r="B142" s="39">
        <v>3412</v>
      </c>
      <c r="C142" s="36">
        <v>3443</v>
      </c>
      <c r="D142" s="105">
        <v>256</v>
      </c>
      <c r="E142" s="34">
        <v>91</v>
      </c>
      <c r="F142" s="33">
        <f>43+42</f>
        <v>85</v>
      </c>
      <c r="G142" s="34">
        <v>357</v>
      </c>
      <c r="H142" s="36">
        <v>73</v>
      </c>
      <c r="I142" s="36"/>
      <c r="J142" s="36"/>
      <c r="K142" s="35"/>
      <c r="L142" s="35" t="s">
        <v>37</v>
      </c>
      <c r="M142" s="35"/>
      <c r="N142" s="134"/>
      <c r="O142" s="134"/>
      <c r="P142">
        <v>7717</v>
      </c>
    </row>
    <row r="143" spans="1:16" ht="15.75" hidden="1">
      <c r="A143" s="32"/>
      <c r="B143" s="40"/>
      <c r="C143" s="41"/>
      <c r="D143" s="106"/>
      <c r="E143" s="42"/>
      <c r="F143" s="43"/>
      <c r="G143" s="42"/>
      <c r="H143" s="41"/>
      <c r="I143" s="41"/>
      <c r="J143" s="41"/>
      <c r="K143" s="35"/>
      <c r="L143" s="35" t="s">
        <v>37</v>
      </c>
      <c r="M143" s="35"/>
      <c r="N143" s="134"/>
      <c r="O143" s="134"/>
      <c r="P143">
        <v>0</v>
      </c>
    </row>
    <row r="144" spans="1:16" ht="15.75" hidden="1">
      <c r="A144" s="28" t="s">
        <v>27</v>
      </c>
      <c r="B144" s="44">
        <f aca="true" t="shared" si="0" ref="B144:H144">SUM(B266:B277)</f>
        <v>48866.922000000006</v>
      </c>
      <c r="C144" s="107">
        <f t="shared" si="0"/>
        <v>49234.59999999999</v>
      </c>
      <c r="D144" s="107">
        <f t="shared" si="0"/>
        <v>5344.34</v>
      </c>
      <c r="E144" s="107">
        <f t="shared" si="0"/>
        <v>5058.960000000001</v>
      </c>
      <c r="F144" s="107">
        <f t="shared" si="0"/>
        <v>1379.7250000000001</v>
      </c>
      <c r="G144" s="107">
        <f t="shared" si="0"/>
        <v>5675.862999999999</v>
      </c>
      <c r="H144" s="107">
        <f t="shared" si="0"/>
        <v>1218.0479999999998</v>
      </c>
      <c r="I144" s="70">
        <v>0</v>
      </c>
      <c r="J144" s="109"/>
      <c r="K144" s="107"/>
      <c r="L144" s="107">
        <v>4368.84</v>
      </c>
      <c r="M144" s="107"/>
      <c r="N144" s="39"/>
      <c r="O144" s="39"/>
      <c r="P144">
        <v>121147.29800000001</v>
      </c>
    </row>
    <row r="145" spans="1:16" ht="15.75" hidden="1">
      <c r="A145" s="28" t="s">
        <v>28</v>
      </c>
      <c r="B145" s="44">
        <f>SUM(B286:B299)</f>
        <v>42106.6589</v>
      </c>
      <c r="C145" s="44">
        <f aca="true" t="shared" si="1" ref="C145:H145">SUM(C286:C299)</f>
        <v>62709.899999999994</v>
      </c>
      <c r="D145" s="44">
        <f t="shared" si="1"/>
        <v>4314.45</v>
      </c>
      <c r="E145" s="44">
        <f t="shared" si="1"/>
        <v>5200.840300000001</v>
      </c>
      <c r="F145" s="44">
        <f t="shared" si="1"/>
        <v>1546.07</v>
      </c>
      <c r="G145" s="44">
        <f t="shared" si="1"/>
        <v>6891.257</v>
      </c>
      <c r="H145" s="44">
        <f t="shared" si="1"/>
        <v>1725.6919999999998</v>
      </c>
      <c r="I145" s="70">
        <v>0</v>
      </c>
      <c r="J145" s="70"/>
      <c r="K145" s="44"/>
      <c r="L145" s="44">
        <v>17536.313000000002</v>
      </c>
      <c r="M145" s="44"/>
      <c r="N145" s="39"/>
      <c r="O145" s="39"/>
      <c r="P145">
        <v>142031.1812</v>
      </c>
    </row>
    <row r="146" spans="1:15" ht="15.75" hidden="1">
      <c r="A146" s="28" t="s">
        <v>70</v>
      </c>
      <c r="B146" s="39"/>
      <c r="C146" s="36"/>
      <c r="D146" s="38"/>
      <c r="E146" s="34"/>
      <c r="F146" s="33"/>
      <c r="G146" s="34"/>
      <c r="H146" s="36"/>
      <c r="I146" s="36"/>
      <c r="J146" s="36"/>
      <c r="K146" s="35"/>
      <c r="L146" s="35"/>
      <c r="M146" s="35"/>
      <c r="N146" s="134"/>
      <c r="O146" s="134"/>
    </row>
    <row r="147" spans="1:16" ht="15.75" hidden="1">
      <c r="A147" s="32" t="s">
        <v>7</v>
      </c>
      <c r="B147" s="39">
        <v>11615</v>
      </c>
      <c r="C147" s="36">
        <v>7876</v>
      </c>
      <c r="D147" s="37" t="s">
        <v>24</v>
      </c>
      <c r="E147" s="37" t="s">
        <v>24</v>
      </c>
      <c r="F147" s="33">
        <v>172</v>
      </c>
      <c r="G147" s="34">
        <v>754</v>
      </c>
      <c r="H147" s="36">
        <v>222</v>
      </c>
      <c r="I147" s="36"/>
      <c r="J147" s="36"/>
      <c r="K147" s="35"/>
      <c r="L147" s="35"/>
      <c r="M147" s="35"/>
      <c r="N147" s="134"/>
      <c r="O147" s="134"/>
      <c r="P147" t="e">
        <v>#VALUE!</v>
      </c>
    </row>
    <row r="148" spans="1:16" ht="15.75" hidden="1">
      <c r="A148" s="21" t="s">
        <v>23</v>
      </c>
      <c r="B148" s="39">
        <v>16035</v>
      </c>
      <c r="C148" s="36">
        <v>7307</v>
      </c>
      <c r="D148" s="37" t="s">
        <v>24</v>
      </c>
      <c r="E148" s="37" t="s">
        <v>24</v>
      </c>
      <c r="F148" s="33">
        <v>340.925</v>
      </c>
      <c r="G148" s="34">
        <v>1100.26</v>
      </c>
      <c r="H148" s="36">
        <v>252.5</v>
      </c>
      <c r="I148" s="36"/>
      <c r="J148" s="36"/>
      <c r="K148" s="35"/>
      <c r="L148" s="35"/>
      <c r="M148" s="35"/>
      <c r="N148" s="134"/>
      <c r="O148" s="134"/>
      <c r="P148" t="e">
        <v>#VALUE!</v>
      </c>
    </row>
    <row r="149" spans="1:16" ht="15.75" hidden="1">
      <c r="A149" s="32" t="s">
        <v>8</v>
      </c>
      <c r="B149" s="39">
        <v>10357.544</v>
      </c>
      <c r="C149" s="36">
        <v>9688.5</v>
      </c>
      <c r="D149" s="37" t="s">
        <v>24</v>
      </c>
      <c r="E149" s="37" t="s">
        <v>24</v>
      </c>
      <c r="F149" s="33">
        <v>108.945</v>
      </c>
      <c r="G149" s="34">
        <v>1142.171</v>
      </c>
      <c r="H149" s="36">
        <v>250.092</v>
      </c>
      <c r="I149" s="36"/>
      <c r="J149" s="36"/>
      <c r="K149" s="35"/>
      <c r="L149" s="35"/>
      <c r="M149" s="35"/>
      <c r="N149" s="134"/>
      <c r="O149" s="134"/>
      <c r="P149">
        <v>21548</v>
      </c>
    </row>
    <row r="150" spans="1:16" ht="15.75" hidden="1">
      <c r="A150" s="32" t="s">
        <v>64</v>
      </c>
      <c r="B150" s="39">
        <v>13216</v>
      </c>
      <c r="C150" s="36">
        <v>10952</v>
      </c>
      <c r="D150" s="37" t="s">
        <v>24</v>
      </c>
      <c r="E150" s="37" t="s">
        <v>24</v>
      </c>
      <c r="F150" s="33">
        <v>207</v>
      </c>
      <c r="G150" s="34">
        <v>1482</v>
      </c>
      <c r="H150" s="36">
        <v>257</v>
      </c>
      <c r="I150" s="36"/>
      <c r="J150" s="36"/>
      <c r="K150" s="35"/>
      <c r="L150" s="35"/>
      <c r="M150" s="35"/>
      <c r="N150" s="134"/>
      <c r="O150" s="134"/>
      <c r="P150" t="e">
        <v>#VALUE!</v>
      </c>
    </row>
    <row r="151" spans="1:16" ht="15.75" hidden="1">
      <c r="A151" s="32"/>
      <c r="B151" s="40"/>
      <c r="C151" s="41"/>
      <c r="D151" s="106"/>
      <c r="E151" s="42"/>
      <c r="F151" s="43"/>
      <c r="G151" s="42"/>
      <c r="H151" s="41"/>
      <c r="I151" s="41"/>
      <c r="J151" s="41"/>
      <c r="K151" s="35"/>
      <c r="L151" s="35"/>
      <c r="M151" s="35"/>
      <c r="N151" s="134"/>
      <c r="O151" s="134"/>
      <c r="P151">
        <v>0</v>
      </c>
    </row>
    <row r="152" spans="1:16" ht="15.75" hidden="1">
      <c r="A152" s="28"/>
      <c r="B152" s="39"/>
      <c r="C152" s="36"/>
      <c r="D152" s="105"/>
      <c r="E152" s="34"/>
      <c r="F152" s="33"/>
      <c r="G152" s="34"/>
      <c r="H152" s="36"/>
      <c r="I152" s="36"/>
      <c r="J152" s="36"/>
      <c r="K152" s="35"/>
      <c r="L152" s="35"/>
      <c r="M152" s="35"/>
      <c r="N152" s="134"/>
      <c r="O152" s="134"/>
      <c r="P152">
        <v>0</v>
      </c>
    </row>
    <row r="153" spans="1:16" ht="15.75" hidden="1">
      <c r="A153" s="32" t="s">
        <v>17</v>
      </c>
      <c r="B153" s="39">
        <v>3609.432</v>
      </c>
      <c r="C153" s="36">
        <v>3713.6</v>
      </c>
      <c r="D153" s="105">
        <v>226.635</v>
      </c>
      <c r="E153" s="34">
        <v>94.8105</v>
      </c>
      <c r="F153" s="33">
        <f>130.686+24.6</f>
        <v>155.286</v>
      </c>
      <c r="G153" s="34">
        <v>344.593</v>
      </c>
      <c r="H153" s="36">
        <v>28.308</v>
      </c>
      <c r="I153" s="36"/>
      <c r="J153" s="36"/>
      <c r="K153" s="35"/>
      <c r="L153" s="35"/>
      <c r="M153" s="35"/>
      <c r="N153" s="134"/>
      <c r="O153" s="134"/>
      <c r="P153">
        <v>8172.664499999999</v>
      </c>
    </row>
    <row r="154" spans="1:16" ht="15.75" hidden="1">
      <c r="A154" s="32" t="s">
        <v>18</v>
      </c>
      <c r="B154" s="39">
        <v>3292.596</v>
      </c>
      <c r="C154" s="36">
        <v>3576.9</v>
      </c>
      <c r="D154" s="105">
        <v>1.82</v>
      </c>
      <c r="E154" s="34">
        <v>85.263</v>
      </c>
      <c r="F154" s="33">
        <f>77.235+24.8</f>
        <v>102.035</v>
      </c>
      <c r="G154" s="34">
        <v>369.127</v>
      </c>
      <c r="H154" s="36">
        <v>70.44</v>
      </c>
      <c r="I154" s="36"/>
      <c r="J154" s="36"/>
      <c r="K154" s="35"/>
      <c r="L154" s="35"/>
      <c r="M154" s="35"/>
      <c r="N154" s="134"/>
      <c r="O154" s="134"/>
      <c r="P154">
        <v>7498.181</v>
      </c>
    </row>
    <row r="155" spans="1:16" ht="15.75" hidden="1">
      <c r="A155" s="32" t="s">
        <v>19</v>
      </c>
      <c r="B155" s="39">
        <v>3441</v>
      </c>
      <c r="C155" s="36">
        <v>3589</v>
      </c>
      <c r="D155" s="38" t="s">
        <v>24</v>
      </c>
      <c r="E155" s="34">
        <v>93</v>
      </c>
      <c r="F155" s="33">
        <f>79+48</f>
        <v>127</v>
      </c>
      <c r="G155" s="34">
        <v>353</v>
      </c>
      <c r="H155" s="36">
        <v>84</v>
      </c>
      <c r="I155" s="36"/>
      <c r="J155" s="36"/>
      <c r="K155" s="35"/>
      <c r="L155" s="35"/>
      <c r="M155" s="35"/>
      <c r="N155" s="134"/>
      <c r="O155" s="134"/>
      <c r="P155" t="e">
        <v>#VALUE!</v>
      </c>
    </row>
    <row r="156" spans="1:16" ht="15.75" hidden="1">
      <c r="A156" s="32" t="s">
        <v>9</v>
      </c>
      <c r="B156" s="39">
        <v>5271</v>
      </c>
      <c r="C156" s="36">
        <v>3660</v>
      </c>
      <c r="D156" s="38" t="s">
        <v>24</v>
      </c>
      <c r="E156" s="34">
        <v>70</v>
      </c>
      <c r="F156" s="33">
        <f>157.65+26.3</f>
        <v>183.95000000000002</v>
      </c>
      <c r="G156" s="34">
        <v>423</v>
      </c>
      <c r="H156" s="36">
        <v>81</v>
      </c>
      <c r="I156" s="36"/>
      <c r="J156" s="36"/>
      <c r="K156" s="35"/>
      <c r="L156" s="35"/>
      <c r="M156" s="35"/>
      <c r="N156" s="134"/>
      <c r="O156" s="134"/>
      <c r="P156" t="e">
        <v>#VALUE!</v>
      </c>
    </row>
    <row r="157" spans="1:16" ht="15.75" hidden="1">
      <c r="A157" s="28" t="s">
        <v>68</v>
      </c>
      <c r="B157" s="39"/>
      <c r="C157" s="36"/>
      <c r="D157" s="38"/>
      <c r="E157" s="34"/>
      <c r="F157" s="33"/>
      <c r="G157" s="34"/>
      <c r="H157" s="36"/>
      <c r="I157" s="36"/>
      <c r="J157" s="36"/>
      <c r="K157" s="35"/>
      <c r="L157" s="35"/>
      <c r="M157" s="35"/>
      <c r="N157" s="134"/>
      <c r="O157" s="134"/>
      <c r="P157">
        <v>0</v>
      </c>
    </row>
    <row r="158" spans="1:16" ht="15.75" hidden="1">
      <c r="A158" s="32" t="s">
        <v>10</v>
      </c>
      <c r="B158" s="39">
        <v>4087</v>
      </c>
      <c r="C158" s="36">
        <v>3920</v>
      </c>
      <c r="D158" s="38" t="s">
        <v>24</v>
      </c>
      <c r="E158" s="34">
        <v>92</v>
      </c>
      <c r="F158" s="33">
        <f>162+45</f>
        <v>207</v>
      </c>
      <c r="G158" s="34">
        <v>388</v>
      </c>
      <c r="H158" s="36">
        <v>100</v>
      </c>
      <c r="I158" s="36"/>
      <c r="J158" s="36"/>
      <c r="K158" s="35"/>
      <c r="L158" s="35"/>
      <c r="M158" s="35"/>
      <c r="N158" s="134"/>
      <c r="O158" s="134"/>
      <c r="P158" t="e">
        <v>#VALUE!</v>
      </c>
    </row>
    <row r="159" spans="1:16" ht="15.75" hidden="1">
      <c r="A159" s="32" t="s">
        <v>20</v>
      </c>
      <c r="B159" s="39">
        <v>2721.276</v>
      </c>
      <c r="C159" s="36">
        <v>3500.2</v>
      </c>
      <c r="D159" s="38" t="s">
        <v>24</v>
      </c>
      <c r="E159" s="34">
        <v>78.192</v>
      </c>
      <c r="F159" s="33">
        <f>106.275+37.5</f>
        <v>143.775</v>
      </c>
      <c r="G159" s="34">
        <v>356.541</v>
      </c>
      <c r="H159" s="36">
        <v>118.86</v>
      </c>
      <c r="I159" s="36"/>
      <c r="J159" s="36"/>
      <c r="K159" s="35"/>
      <c r="L159" s="35"/>
      <c r="M159" s="35"/>
      <c r="N159" s="134"/>
      <c r="O159" s="134"/>
      <c r="P159" t="e">
        <v>#VALUE!</v>
      </c>
    </row>
    <row r="160" spans="1:16" ht="15.75" hidden="1">
      <c r="A160" s="32" t="s">
        <v>11</v>
      </c>
      <c r="B160" s="39">
        <v>2340.792</v>
      </c>
      <c r="C160" s="36">
        <v>4269.1</v>
      </c>
      <c r="D160" s="38" t="s">
        <v>24</v>
      </c>
      <c r="E160" s="34">
        <v>56.877</v>
      </c>
      <c r="F160" s="33">
        <f>78.885+30.8</f>
        <v>109.685</v>
      </c>
      <c r="G160" s="34">
        <v>243.247</v>
      </c>
      <c r="H160" s="36">
        <v>81.288</v>
      </c>
      <c r="I160" s="36"/>
      <c r="J160" s="36"/>
      <c r="K160" s="35"/>
      <c r="L160" s="35"/>
      <c r="M160" s="35"/>
      <c r="N160" s="134"/>
      <c r="O160" s="134"/>
      <c r="P160" t="e">
        <v>#VALUE!</v>
      </c>
    </row>
    <row r="161" spans="1:16" ht="15.75" hidden="1">
      <c r="A161" s="32" t="s">
        <v>12</v>
      </c>
      <c r="B161" s="39">
        <v>2114.496</v>
      </c>
      <c r="C161" s="36">
        <v>4292.6</v>
      </c>
      <c r="D161" s="38">
        <v>165.735</v>
      </c>
      <c r="E161" s="34">
        <v>82.041</v>
      </c>
      <c r="F161" s="33">
        <f>57.255+42</f>
        <v>99.255</v>
      </c>
      <c r="G161" s="34">
        <v>198.527</v>
      </c>
      <c r="H161" s="36">
        <v>85.848</v>
      </c>
      <c r="I161" s="36"/>
      <c r="J161" s="36"/>
      <c r="K161" s="35"/>
      <c r="L161" s="35"/>
      <c r="M161" s="35"/>
      <c r="N161" s="134"/>
      <c r="O161" s="134"/>
      <c r="P161">
        <v>7038.502</v>
      </c>
    </row>
    <row r="162" spans="1:16" ht="15.75" hidden="1">
      <c r="A162" s="32" t="s">
        <v>13</v>
      </c>
      <c r="B162" s="39">
        <v>2878.272</v>
      </c>
      <c r="C162" s="36">
        <v>3689.9</v>
      </c>
      <c r="D162" s="38">
        <v>119.781</v>
      </c>
      <c r="E162" s="34">
        <v>79.3425</v>
      </c>
      <c r="F162" s="33">
        <v>97</v>
      </c>
      <c r="G162" s="34">
        <v>200.565</v>
      </c>
      <c r="H162" s="36">
        <v>60.252</v>
      </c>
      <c r="I162" s="36"/>
      <c r="J162" s="36"/>
      <c r="K162" s="35"/>
      <c r="L162" s="35"/>
      <c r="M162" s="35"/>
      <c r="N162" s="134"/>
      <c r="O162" s="134"/>
      <c r="P162">
        <v>7125.1125</v>
      </c>
    </row>
    <row r="163" spans="1:16" ht="15.75" hidden="1">
      <c r="A163" s="32" t="s">
        <v>14</v>
      </c>
      <c r="B163" s="39">
        <v>2479.896</v>
      </c>
      <c r="C163" s="36">
        <v>3337.3</v>
      </c>
      <c r="D163" s="38">
        <v>241.662</v>
      </c>
      <c r="E163" s="34">
        <v>76.5975</v>
      </c>
      <c r="F163" s="33">
        <f>25.44+4</f>
        <v>29.44</v>
      </c>
      <c r="G163" s="34">
        <v>286.987</v>
      </c>
      <c r="H163" s="36">
        <v>1.008</v>
      </c>
      <c r="I163" s="36"/>
      <c r="J163" s="36"/>
      <c r="K163" s="35"/>
      <c r="L163" s="35"/>
      <c r="M163" s="35"/>
      <c r="N163" s="134"/>
      <c r="O163" s="134"/>
      <c r="P163">
        <v>6452.8904999999995</v>
      </c>
    </row>
    <row r="164" spans="1:16" ht="15.75" hidden="1">
      <c r="A164" s="32" t="s">
        <v>15</v>
      </c>
      <c r="B164" s="39">
        <v>3121.488</v>
      </c>
      <c r="C164" s="36">
        <v>3128.7</v>
      </c>
      <c r="D164" s="38">
        <v>193.594</v>
      </c>
      <c r="E164" s="34">
        <v>88.65</v>
      </c>
      <c r="F164" s="33">
        <f>21.285+0.992</f>
        <v>22.277</v>
      </c>
      <c r="G164" s="34">
        <v>349.019</v>
      </c>
      <c r="H164" s="36">
        <v>10.356</v>
      </c>
      <c r="I164" s="36"/>
      <c r="J164" s="36"/>
      <c r="K164" s="35"/>
      <c r="L164" s="35"/>
      <c r="M164" s="35"/>
      <c r="N164" s="134"/>
      <c r="O164" s="134"/>
      <c r="P164">
        <v>6914.084</v>
      </c>
    </row>
    <row r="165" spans="1:16" ht="15.75" hidden="1">
      <c r="A165" s="32" t="s">
        <v>16</v>
      </c>
      <c r="B165" s="39">
        <v>4284.792</v>
      </c>
      <c r="C165" s="36">
        <v>3196</v>
      </c>
      <c r="D165" s="38">
        <v>255.63</v>
      </c>
      <c r="E165" s="34">
        <v>69.895</v>
      </c>
      <c r="F165" s="33">
        <f>26.4+20.016</f>
        <v>46.416</v>
      </c>
      <c r="G165" s="34">
        <v>333.227</v>
      </c>
      <c r="H165" s="36">
        <v>0.703</v>
      </c>
      <c r="I165" s="36"/>
      <c r="J165" s="36"/>
      <c r="K165" s="35"/>
      <c r="L165" s="35"/>
      <c r="M165" s="35"/>
      <c r="N165" s="134"/>
      <c r="O165" s="134"/>
      <c r="P165">
        <v>8186.663000000001</v>
      </c>
    </row>
    <row r="166" spans="1:15" ht="15.75" hidden="1">
      <c r="A166" s="32"/>
      <c r="B166" s="39"/>
      <c r="C166" s="36"/>
      <c r="D166" s="38"/>
      <c r="E166" s="34"/>
      <c r="F166" s="33"/>
      <c r="G166" s="34"/>
      <c r="H166" s="36"/>
      <c r="I166" s="36"/>
      <c r="J166" s="36"/>
      <c r="K166" s="35"/>
      <c r="L166" s="35"/>
      <c r="M166" s="35"/>
      <c r="N166" s="134"/>
      <c r="O166" s="134"/>
    </row>
    <row r="167" spans="1:15" ht="15.75" hidden="1">
      <c r="A167" s="28" t="s">
        <v>71</v>
      </c>
      <c r="B167" s="39"/>
      <c r="C167" s="36"/>
      <c r="D167" s="38"/>
      <c r="E167" s="34"/>
      <c r="F167" s="33"/>
      <c r="G167" s="34"/>
      <c r="H167" s="36"/>
      <c r="I167" s="36"/>
      <c r="J167" s="36"/>
      <c r="K167" s="35"/>
      <c r="L167" s="35"/>
      <c r="M167" s="35"/>
      <c r="N167" s="134"/>
      <c r="O167" s="134"/>
    </row>
    <row r="168" spans="1:16" ht="15.75" hidden="1">
      <c r="A168" s="32" t="s">
        <v>7</v>
      </c>
      <c r="B168" s="39">
        <v>14832.468</v>
      </c>
      <c r="C168" s="36">
        <v>19994.6</v>
      </c>
      <c r="D168" s="37" t="s">
        <v>24</v>
      </c>
      <c r="E168" s="37" t="s">
        <v>24</v>
      </c>
      <c r="F168" s="33">
        <v>487</v>
      </c>
      <c r="G168" s="34">
        <v>869.361</v>
      </c>
      <c r="H168" s="36">
        <v>257.524</v>
      </c>
      <c r="I168" s="36"/>
      <c r="J168" s="36"/>
      <c r="K168" s="35"/>
      <c r="L168" s="35" t="s">
        <v>37</v>
      </c>
      <c r="M168" s="35"/>
      <c r="N168" s="134"/>
      <c r="O168" s="134"/>
      <c r="P168" t="e">
        <v>#VALUE!</v>
      </c>
    </row>
    <row r="169" spans="1:16" ht="15.75" hidden="1">
      <c r="A169" s="21" t="s">
        <v>23</v>
      </c>
      <c r="B169" s="39">
        <v>13688</v>
      </c>
      <c r="C169" s="36">
        <v>14111</v>
      </c>
      <c r="D169" s="37" t="s">
        <v>24</v>
      </c>
      <c r="E169" s="37" t="s">
        <v>24</v>
      </c>
      <c r="F169" s="33">
        <v>415</v>
      </c>
      <c r="G169" s="34">
        <v>1482</v>
      </c>
      <c r="H169" s="36">
        <v>252</v>
      </c>
      <c r="I169" s="36"/>
      <c r="J169" s="36"/>
      <c r="K169" s="35"/>
      <c r="L169" s="35" t="s">
        <v>37</v>
      </c>
      <c r="M169" s="35"/>
      <c r="N169" s="134"/>
      <c r="O169" s="134"/>
      <c r="P169" t="e">
        <v>#VALUE!</v>
      </c>
    </row>
    <row r="170" spans="1:16" ht="15.75" hidden="1">
      <c r="A170" s="32" t="s">
        <v>8</v>
      </c>
      <c r="B170" s="39">
        <v>9695.34</v>
      </c>
      <c r="C170" s="36">
        <v>15517.3</v>
      </c>
      <c r="D170" s="37">
        <v>1156.1</v>
      </c>
      <c r="E170" s="37">
        <v>635.37</v>
      </c>
      <c r="F170" s="33">
        <v>210</v>
      </c>
      <c r="G170" s="34">
        <v>1065.612</v>
      </c>
      <c r="H170" s="36">
        <v>74</v>
      </c>
      <c r="I170" s="36"/>
      <c r="J170" s="36"/>
      <c r="K170" s="35"/>
      <c r="L170" s="35" t="s">
        <v>37</v>
      </c>
      <c r="M170" s="35"/>
      <c r="N170" s="134"/>
      <c r="O170" s="134"/>
      <c r="P170">
        <v>28353.721999999998</v>
      </c>
    </row>
    <row r="171" spans="1:16" ht="15.75" hidden="1">
      <c r="A171" s="32" t="s">
        <v>64</v>
      </c>
      <c r="B171" s="39">
        <v>9136</v>
      </c>
      <c r="C171" s="36">
        <v>10255</v>
      </c>
      <c r="D171" s="38">
        <v>1396</v>
      </c>
      <c r="E171" s="37">
        <v>969</v>
      </c>
      <c r="F171" s="33">
        <v>189</v>
      </c>
      <c r="G171" s="34">
        <v>764</v>
      </c>
      <c r="H171" s="36">
        <v>7</v>
      </c>
      <c r="I171" s="36"/>
      <c r="J171" s="36"/>
      <c r="K171" s="35"/>
      <c r="L171" s="35" t="s">
        <v>37</v>
      </c>
      <c r="M171" s="35"/>
      <c r="N171" s="134"/>
      <c r="O171" s="134"/>
      <c r="P171">
        <v>22716</v>
      </c>
    </row>
    <row r="172" spans="1:16" ht="15.75" hidden="1">
      <c r="A172" s="28" t="s">
        <v>29</v>
      </c>
      <c r="B172" s="44">
        <f>B260+B261+B262+B263</f>
        <v>46575.63250000001</v>
      </c>
      <c r="C172" s="44">
        <f aca="true" t="shared" si="2" ref="C172:H172">C260+C261+C262+C263</f>
        <v>57543.7</v>
      </c>
      <c r="D172" s="44">
        <f t="shared" si="2"/>
        <v>4996.477</v>
      </c>
      <c r="E172" s="107">
        <f t="shared" si="2"/>
        <v>5140.389999999999</v>
      </c>
      <c r="F172" s="44">
        <f t="shared" si="2"/>
        <v>1411.845</v>
      </c>
      <c r="G172" s="44">
        <f t="shared" si="2"/>
        <v>11101.201472</v>
      </c>
      <c r="H172" s="44">
        <f t="shared" si="2"/>
        <v>1476.48</v>
      </c>
      <c r="I172" s="70">
        <v>0</v>
      </c>
      <c r="J172" s="70"/>
      <c r="K172" s="44"/>
      <c r="L172" s="44">
        <v>12904.805</v>
      </c>
      <c r="M172" s="44"/>
      <c r="N172" s="39"/>
      <c r="O172" s="39"/>
      <c r="P172">
        <v>141150.530972</v>
      </c>
    </row>
    <row r="173" spans="1:15" ht="15.75" hidden="1">
      <c r="A173" s="28" t="s">
        <v>30</v>
      </c>
      <c r="B173" s="39"/>
      <c r="C173" s="36"/>
      <c r="D173" s="38"/>
      <c r="E173" s="37"/>
      <c r="F173" s="33"/>
      <c r="G173" s="34"/>
      <c r="H173" s="36"/>
      <c r="I173" s="36"/>
      <c r="J173" s="36"/>
      <c r="K173" s="35"/>
      <c r="L173" s="35"/>
      <c r="M173" s="35"/>
      <c r="N173" s="134"/>
      <c r="O173" s="134"/>
    </row>
    <row r="174" spans="1:16" ht="15.75" hidden="1">
      <c r="A174" s="28" t="s">
        <v>31</v>
      </c>
      <c r="B174" s="108">
        <v>12851.532</v>
      </c>
      <c r="C174" s="36">
        <v>7360.524</v>
      </c>
      <c r="D174" s="38">
        <v>1387</v>
      </c>
      <c r="E174" s="37">
        <v>1368.48</v>
      </c>
      <c r="F174" s="33">
        <v>376.703</v>
      </c>
      <c r="G174" s="34">
        <v>791.876</v>
      </c>
      <c r="H174" s="36">
        <v>125.668</v>
      </c>
      <c r="I174" s="36"/>
      <c r="J174" s="36"/>
      <c r="K174" s="35"/>
      <c r="L174" s="35" t="s">
        <v>37</v>
      </c>
      <c r="M174" s="35"/>
      <c r="N174" s="134"/>
      <c r="O174" s="134"/>
      <c r="P174">
        <v>24261.783000000003</v>
      </c>
    </row>
    <row r="175" spans="1:16" ht="15.75" hidden="1">
      <c r="A175" s="28" t="s">
        <v>32</v>
      </c>
      <c r="B175" s="108">
        <v>11587.996</v>
      </c>
      <c r="C175" s="36">
        <v>13030</v>
      </c>
      <c r="D175" s="38">
        <v>703.69</v>
      </c>
      <c r="E175" s="37">
        <v>1053.4</v>
      </c>
      <c r="F175" s="33">
        <v>362.409</v>
      </c>
      <c r="G175" s="34">
        <v>989.6680000000001</v>
      </c>
      <c r="H175" s="36">
        <v>260.01</v>
      </c>
      <c r="I175" s="36"/>
      <c r="J175" s="36"/>
      <c r="K175" s="35"/>
      <c r="L175" s="35" t="s">
        <v>37</v>
      </c>
      <c r="M175" s="35"/>
      <c r="N175" s="134"/>
      <c r="O175" s="134"/>
      <c r="P175">
        <v>27987.173</v>
      </c>
    </row>
    <row r="176" spans="1:16" ht="15.75" hidden="1">
      <c r="A176" s="28" t="s">
        <v>33</v>
      </c>
      <c r="B176" s="98">
        <v>7733.052</v>
      </c>
      <c r="C176" s="36">
        <v>19376.4</v>
      </c>
      <c r="D176" s="38">
        <v>920.25</v>
      </c>
      <c r="E176" s="37">
        <v>835.9</v>
      </c>
      <c r="F176" s="33">
        <v>129.8</v>
      </c>
      <c r="G176" s="34">
        <v>900.7890000000001</v>
      </c>
      <c r="H176" s="36">
        <v>254.61599999999999</v>
      </c>
      <c r="I176" s="36"/>
      <c r="J176" s="36"/>
      <c r="K176" s="35"/>
      <c r="L176" s="35" t="s">
        <v>37</v>
      </c>
      <c r="M176" s="35"/>
      <c r="N176" s="134"/>
      <c r="O176" s="134"/>
      <c r="P176">
        <v>30150.807</v>
      </c>
    </row>
    <row r="177" spans="1:16" ht="15.75" hidden="1">
      <c r="A177" s="28" t="s">
        <v>34</v>
      </c>
      <c r="B177" s="39">
        <v>10198.692000000001</v>
      </c>
      <c r="C177" s="36">
        <v>15559.8</v>
      </c>
      <c r="D177" s="38">
        <v>1242.86</v>
      </c>
      <c r="E177" s="37">
        <v>1023.02</v>
      </c>
      <c r="F177" s="33">
        <v>156.855</v>
      </c>
      <c r="G177" s="34">
        <v>966.2139999999999</v>
      </c>
      <c r="H177" s="36">
        <v>241.08</v>
      </c>
      <c r="I177" s="36"/>
      <c r="J177" s="36"/>
      <c r="K177" s="35"/>
      <c r="L177" s="35" t="s">
        <v>37</v>
      </c>
      <c r="M177" s="35"/>
      <c r="N177" s="134"/>
      <c r="O177" s="134"/>
      <c r="P177">
        <v>29388.521</v>
      </c>
    </row>
    <row r="178" spans="1:15" ht="15.75" hidden="1">
      <c r="A178" s="28" t="s">
        <v>35</v>
      </c>
      <c r="B178" s="39">
        <f>SUM(B174:B177)</f>
        <v>42371.272</v>
      </c>
      <c r="C178" s="36"/>
      <c r="D178" s="38"/>
      <c r="E178" s="34"/>
      <c r="F178" s="33"/>
      <c r="G178" s="34"/>
      <c r="H178" s="36"/>
      <c r="I178" s="36"/>
      <c r="J178" s="36"/>
      <c r="K178" s="35"/>
      <c r="L178" s="35" t="s">
        <v>37</v>
      </c>
      <c r="M178" s="35"/>
      <c r="N178" s="134"/>
      <c r="O178" s="134"/>
    </row>
    <row r="179" spans="1:15" ht="15.75" hidden="1">
      <c r="A179" s="28" t="s">
        <v>72</v>
      </c>
      <c r="B179" s="45"/>
      <c r="C179" s="45"/>
      <c r="D179" s="45"/>
      <c r="E179" s="45"/>
      <c r="F179" s="45"/>
      <c r="G179" s="45"/>
      <c r="H179" s="45"/>
      <c r="I179" s="45"/>
      <c r="J179" s="45"/>
      <c r="K179" s="35"/>
      <c r="L179" s="35" t="s">
        <v>37</v>
      </c>
      <c r="M179" s="35"/>
      <c r="N179" s="134"/>
      <c r="O179" s="134"/>
    </row>
    <row r="180" spans="1:15" ht="15.75" hidden="1">
      <c r="A180" s="28" t="s">
        <v>73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35"/>
      <c r="L180" s="35" t="s">
        <v>37</v>
      </c>
      <c r="M180" s="35"/>
      <c r="N180" s="134"/>
      <c r="O180" s="134"/>
    </row>
    <row r="181" spans="1:15" ht="15.75" hidden="1">
      <c r="A181" s="28" t="s">
        <v>75</v>
      </c>
      <c r="B181" s="40"/>
      <c r="C181" s="41"/>
      <c r="D181" s="46"/>
      <c r="E181" s="42"/>
      <c r="F181" s="43"/>
      <c r="G181" s="42"/>
      <c r="H181" s="41"/>
      <c r="I181" s="41"/>
      <c r="J181" s="41"/>
      <c r="K181" s="35"/>
      <c r="L181" s="35" t="s">
        <v>37</v>
      </c>
      <c r="M181" s="35"/>
      <c r="N181" s="134"/>
      <c r="O181" s="134"/>
    </row>
    <row r="182" spans="1:15" ht="15.75" hidden="1">
      <c r="A182" s="28" t="s">
        <v>76</v>
      </c>
      <c r="B182" s="39"/>
      <c r="C182" s="36"/>
      <c r="D182" s="38"/>
      <c r="E182" s="34"/>
      <c r="F182" s="33"/>
      <c r="G182" s="34"/>
      <c r="H182" s="36"/>
      <c r="I182" s="36"/>
      <c r="J182" s="36"/>
      <c r="K182" s="35"/>
      <c r="L182" s="35" t="s">
        <v>37</v>
      </c>
      <c r="M182" s="35"/>
      <c r="N182" s="134"/>
      <c r="O182" s="134"/>
    </row>
    <row r="183" spans="1:15" ht="15.75" hidden="1">
      <c r="A183" s="28" t="s">
        <v>77</v>
      </c>
      <c r="B183" s="39"/>
      <c r="C183" s="36"/>
      <c r="D183" s="38"/>
      <c r="E183" s="34"/>
      <c r="F183" s="33"/>
      <c r="G183" s="34"/>
      <c r="H183" s="36"/>
      <c r="I183" s="36"/>
      <c r="J183" s="36"/>
      <c r="K183" s="35"/>
      <c r="L183" s="35" t="s">
        <v>37</v>
      </c>
      <c r="M183" s="35"/>
      <c r="N183" s="134"/>
      <c r="O183" s="134"/>
    </row>
    <row r="184" spans="1:16" ht="15.75" hidden="1">
      <c r="A184" s="28" t="s">
        <v>78</v>
      </c>
      <c r="B184" s="39">
        <v>4784</v>
      </c>
      <c r="C184" s="36">
        <v>3198</v>
      </c>
      <c r="D184" s="38">
        <v>241</v>
      </c>
      <c r="E184" s="34">
        <v>74</v>
      </c>
      <c r="F184" s="33">
        <f>63+49</f>
        <v>112</v>
      </c>
      <c r="G184" s="34">
        <v>333</v>
      </c>
      <c r="H184" s="36">
        <v>13</v>
      </c>
      <c r="I184" s="36"/>
      <c r="J184" s="36"/>
      <c r="K184" s="35"/>
      <c r="L184" s="35" t="s">
        <v>37</v>
      </c>
      <c r="M184" s="35"/>
      <c r="N184" s="134"/>
      <c r="O184" s="134"/>
      <c r="P184">
        <v>8755</v>
      </c>
    </row>
    <row r="185" spans="1:16" ht="15.75" hidden="1">
      <c r="A185" s="28" t="s">
        <v>79</v>
      </c>
      <c r="B185" s="39">
        <v>3930.552</v>
      </c>
      <c r="C185" s="36">
        <v>4070.9</v>
      </c>
      <c r="D185" s="38">
        <v>233.895</v>
      </c>
      <c r="E185" s="34">
        <v>107.3865</v>
      </c>
      <c r="F185" s="33">
        <f>50.835+53.91</f>
        <v>104.745</v>
      </c>
      <c r="G185" s="34">
        <v>303.203</v>
      </c>
      <c r="H185" s="36">
        <v>32.264</v>
      </c>
      <c r="I185" s="36"/>
      <c r="J185" s="36"/>
      <c r="K185" s="35"/>
      <c r="L185" s="35" t="s">
        <v>37</v>
      </c>
      <c r="M185" s="35"/>
      <c r="N185" s="134"/>
      <c r="O185" s="134"/>
      <c r="P185">
        <v>8782.9455</v>
      </c>
    </row>
    <row r="186" spans="1:16" ht="15.75" hidden="1">
      <c r="A186" s="28" t="s">
        <v>80</v>
      </c>
      <c r="B186" s="39">
        <v>4528.44</v>
      </c>
      <c r="C186" s="36">
        <v>4266</v>
      </c>
      <c r="D186" s="38">
        <v>231.795</v>
      </c>
      <c r="E186" s="34">
        <v>90.0915</v>
      </c>
      <c r="F186" s="33">
        <f>33.415+67.1</f>
        <v>100.51499999999999</v>
      </c>
      <c r="G186" s="34">
        <v>253.66</v>
      </c>
      <c r="H186" s="36">
        <v>38.16</v>
      </c>
      <c r="I186" s="36"/>
      <c r="J186" s="36"/>
      <c r="K186" s="35"/>
      <c r="L186" s="35" t="s">
        <v>37</v>
      </c>
      <c r="M186" s="35"/>
      <c r="N186" s="134"/>
      <c r="O186" s="134"/>
      <c r="P186">
        <v>9508.661499999998</v>
      </c>
    </row>
    <row r="187" spans="1:16" ht="15.75" hidden="1">
      <c r="A187" s="28" t="s">
        <v>81</v>
      </c>
      <c r="B187" s="39">
        <v>4202.928</v>
      </c>
      <c r="C187" s="36">
        <v>4022.9</v>
      </c>
      <c r="D187" s="38">
        <v>222.3</v>
      </c>
      <c r="E187" s="34">
        <v>113.9505</v>
      </c>
      <c r="F187" s="33">
        <f>50.46+68.2</f>
        <v>118.66</v>
      </c>
      <c r="G187" s="34">
        <v>295.393</v>
      </c>
      <c r="H187" s="36">
        <v>39.54</v>
      </c>
      <c r="I187" s="36"/>
      <c r="J187" s="36"/>
      <c r="K187" s="35"/>
      <c r="L187" s="35" t="s">
        <v>37</v>
      </c>
      <c r="M187" s="35"/>
      <c r="N187" s="134"/>
      <c r="O187" s="134"/>
      <c r="P187">
        <v>9015.6715</v>
      </c>
    </row>
    <row r="188" spans="1:16" ht="15.75" hidden="1">
      <c r="A188" s="28" t="s">
        <v>82</v>
      </c>
      <c r="B188" s="39">
        <v>4244.724</v>
      </c>
      <c r="C188" s="36">
        <v>4252.9</v>
      </c>
      <c r="D188" s="38">
        <v>232.05</v>
      </c>
      <c r="E188" s="34">
        <v>84.9</v>
      </c>
      <c r="F188" s="33">
        <f>123.27+82.8</f>
        <v>206.07</v>
      </c>
      <c r="G188" s="34">
        <v>307.43</v>
      </c>
      <c r="H188" s="36">
        <v>49.008</v>
      </c>
      <c r="I188" s="36"/>
      <c r="J188" s="36"/>
      <c r="K188" s="35"/>
      <c r="L188" s="35" t="s">
        <v>37</v>
      </c>
      <c r="M188" s="35"/>
      <c r="N188" s="134"/>
      <c r="O188" s="134"/>
      <c r="P188">
        <v>9377.081999999999</v>
      </c>
    </row>
    <row r="189" spans="1:34" ht="15.75" hidden="1">
      <c r="A189" s="28" t="s">
        <v>83</v>
      </c>
      <c r="B189" s="39">
        <v>3356.532</v>
      </c>
      <c r="C189" s="36">
        <v>4796.9</v>
      </c>
      <c r="D189" s="38">
        <v>377.025</v>
      </c>
      <c r="E189" s="34">
        <v>81.3</v>
      </c>
      <c r="F189" s="33">
        <f>111.03+45.2</f>
        <v>156.23000000000002</v>
      </c>
      <c r="G189" s="34">
        <v>286.488</v>
      </c>
      <c r="H189" s="36">
        <v>59.868</v>
      </c>
      <c r="I189" s="36"/>
      <c r="J189" s="36"/>
      <c r="K189" s="35"/>
      <c r="L189" s="35" t="s">
        <v>37</v>
      </c>
      <c r="M189" s="35"/>
      <c r="N189" s="134"/>
      <c r="O189" s="134"/>
      <c r="P189">
        <v>9114.342999999999</v>
      </c>
      <c r="AH189" s="2">
        <f>9114*100/8688</f>
        <v>104.90331491712708</v>
      </c>
    </row>
    <row r="190" spans="1:16" ht="15.75" hidden="1">
      <c r="A190" s="28" t="s">
        <v>84</v>
      </c>
      <c r="B190" s="39">
        <v>2771.028</v>
      </c>
      <c r="C190" s="36">
        <v>4750.1</v>
      </c>
      <c r="D190" s="38">
        <v>289.45</v>
      </c>
      <c r="E190" s="34">
        <v>56.727</v>
      </c>
      <c r="F190" s="33">
        <f>68.895+43.1</f>
        <v>111.995</v>
      </c>
      <c r="G190" s="34">
        <v>196.017</v>
      </c>
      <c r="H190" s="36">
        <v>82.968</v>
      </c>
      <c r="I190" s="36"/>
      <c r="J190" s="36"/>
      <c r="K190" s="35"/>
      <c r="L190" s="35" t="s">
        <v>37</v>
      </c>
      <c r="M190" s="35"/>
      <c r="N190" s="134"/>
      <c r="O190" s="134"/>
      <c r="P190">
        <v>8258.285</v>
      </c>
    </row>
    <row r="191" spans="1:16" ht="15.75" hidden="1">
      <c r="A191" s="28" t="s">
        <v>85</v>
      </c>
      <c r="B191" s="39">
        <v>2777</v>
      </c>
      <c r="C191" s="36">
        <v>4391.9</v>
      </c>
      <c r="D191" s="38">
        <v>253.88</v>
      </c>
      <c r="E191" s="34">
        <v>75.5775</v>
      </c>
      <c r="F191" s="33">
        <f>44.82+43.2</f>
        <v>88.02000000000001</v>
      </c>
      <c r="G191" s="34">
        <v>298.182</v>
      </c>
      <c r="H191" s="36">
        <v>77.328</v>
      </c>
      <c r="I191" s="36"/>
      <c r="J191" s="36"/>
      <c r="K191" s="35"/>
      <c r="L191" s="35" t="s">
        <v>37</v>
      </c>
      <c r="M191" s="35"/>
      <c r="N191" s="134"/>
      <c r="O191" s="134"/>
      <c r="P191">
        <v>7961.887500000001</v>
      </c>
    </row>
    <row r="192" spans="1:16" ht="15.75" hidden="1">
      <c r="A192" s="28" t="s">
        <v>86</v>
      </c>
      <c r="B192" s="39">
        <v>2007.324</v>
      </c>
      <c r="C192" s="36">
        <v>4128.7</v>
      </c>
      <c r="D192" s="38" t="s">
        <v>24</v>
      </c>
      <c r="E192" s="34">
        <v>87.473</v>
      </c>
      <c r="F192" s="33">
        <f>32.97+39.1</f>
        <v>72.07</v>
      </c>
      <c r="G192" s="34">
        <v>322.92</v>
      </c>
      <c r="H192" s="36">
        <v>5.658</v>
      </c>
      <c r="I192" s="36"/>
      <c r="J192" s="36"/>
      <c r="K192" s="35"/>
      <c r="L192" s="35" t="s">
        <v>37</v>
      </c>
      <c r="M192" s="35"/>
      <c r="N192" s="134"/>
      <c r="O192" s="134"/>
      <c r="P192" t="e">
        <v>#VALUE!</v>
      </c>
    </row>
    <row r="193" spans="1:16" ht="15.75" hidden="1">
      <c r="A193" s="28" t="s">
        <v>87</v>
      </c>
      <c r="B193" s="39">
        <v>2939.652</v>
      </c>
      <c r="C193" s="36">
        <v>4223.4</v>
      </c>
      <c r="D193" s="38">
        <v>141.15</v>
      </c>
      <c r="E193" s="34">
        <v>62.8125</v>
      </c>
      <c r="F193" s="33">
        <f>11.925+43.9</f>
        <v>55.825</v>
      </c>
      <c r="G193" s="34">
        <v>344.068</v>
      </c>
      <c r="H193" s="36">
        <v>70.932</v>
      </c>
      <c r="I193" s="36"/>
      <c r="J193" s="36"/>
      <c r="K193" s="35"/>
      <c r="L193" s="35" t="s">
        <v>37</v>
      </c>
      <c r="M193" s="35"/>
      <c r="N193" s="134"/>
      <c r="O193" s="134"/>
      <c r="P193">
        <v>7837.839499999999</v>
      </c>
    </row>
    <row r="194" spans="1:16" ht="15.75" hidden="1">
      <c r="A194" s="28" t="s">
        <v>88</v>
      </c>
      <c r="B194" s="39">
        <v>3062.016</v>
      </c>
      <c r="C194" s="36">
        <v>3971.6</v>
      </c>
      <c r="D194" s="38">
        <v>243.885</v>
      </c>
      <c r="E194" s="34">
        <v>57.57</v>
      </c>
      <c r="F194" s="33">
        <f>1.191+48.2</f>
        <v>49.391000000000005</v>
      </c>
      <c r="G194" s="34">
        <v>220.04</v>
      </c>
      <c r="H194" s="36">
        <v>81.06</v>
      </c>
      <c r="I194" s="36"/>
      <c r="J194" s="36"/>
      <c r="K194" s="35"/>
      <c r="L194" s="35" t="s">
        <v>37</v>
      </c>
      <c r="M194" s="35"/>
      <c r="N194" s="134"/>
      <c r="O194" s="134"/>
      <c r="P194">
        <v>7685.562</v>
      </c>
    </row>
    <row r="195" spans="1:16" ht="15.75" hidden="1">
      <c r="A195" s="28" t="s">
        <v>89</v>
      </c>
      <c r="B195" s="39">
        <v>3183.048</v>
      </c>
      <c r="C195" s="36">
        <v>3542.8</v>
      </c>
      <c r="D195" s="38">
        <v>238.05</v>
      </c>
      <c r="E195" s="34">
        <v>15.867</v>
      </c>
      <c r="F195" s="33">
        <f>1.191+48.2</f>
        <v>49.391000000000005</v>
      </c>
      <c r="G195" s="34">
        <v>235</v>
      </c>
      <c r="H195" s="36">
        <v>81.06</v>
      </c>
      <c r="I195" s="36"/>
      <c r="J195" s="36"/>
      <c r="K195" s="35"/>
      <c r="L195" s="35" t="s">
        <v>37</v>
      </c>
      <c r="M195" s="35"/>
      <c r="N195" s="134"/>
      <c r="O195" s="134"/>
      <c r="P195">
        <v>7345.216</v>
      </c>
    </row>
    <row r="196" spans="1:15" ht="15.75" hidden="1">
      <c r="A196" s="28" t="s">
        <v>90</v>
      </c>
      <c r="B196" s="40"/>
      <c r="C196" s="41"/>
      <c r="D196" s="46"/>
      <c r="E196" s="42"/>
      <c r="F196" s="43"/>
      <c r="G196" s="42"/>
      <c r="H196" s="41" t="s">
        <v>91</v>
      </c>
      <c r="I196" s="41"/>
      <c r="J196" s="41"/>
      <c r="K196" s="35"/>
      <c r="L196" s="35" t="s">
        <v>37</v>
      </c>
      <c r="M196" s="35"/>
      <c r="N196" s="134"/>
      <c r="O196" s="134"/>
    </row>
    <row r="197" spans="1:15" ht="15.75" hidden="1">
      <c r="A197" s="28" t="s">
        <v>92</v>
      </c>
      <c r="B197" s="39"/>
      <c r="C197" s="36"/>
      <c r="D197" s="38"/>
      <c r="E197" s="34"/>
      <c r="F197" s="33"/>
      <c r="G197" s="34"/>
      <c r="H197" s="36"/>
      <c r="I197" s="36"/>
      <c r="J197" s="36"/>
      <c r="K197" s="35"/>
      <c r="L197" s="35" t="s">
        <v>37</v>
      </c>
      <c r="M197" s="35"/>
      <c r="N197" s="134"/>
      <c r="O197" s="134"/>
    </row>
    <row r="198" spans="1:15" ht="15.75" hidden="1">
      <c r="A198" s="28" t="s">
        <v>93</v>
      </c>
      <c r="B198" s="39"/>
      <c r="C198" s="36"/>
      <c r="D198" s="38"/>
      <c r="E198" s="34"/>
      <c r="F198" s="33"/>
      <c r="G198" s="34"/>
      <c r="H198" s="36"/>
      <c r="I198" s="36"/>
      <c r="J198" s="36"/>
      <c r="K198" s="35"/>
      <c r="L198" s="35" t="s">
        <v>37</v>
      </c>
      <c r="M198" s="35"/>
      <c r="N198" s="134"/>
      <c r="O198" s="134"/>
    </row>
    <row r="199" spans="1:16" ht="15.75" hidden="1">
      <c r="A199" s="28" t="s">
        <v>94</v>
      </c>
      <c r="B199" s="39">
        <v>3539</v>
      </c>
      <c r="C199" s="36">
        <v>2456</v>
      </c>
      <c r="D199" s="37" t="s">
        <v>24</v>
      </c>
      <c r="E199" s="37" t="s">
        <v>24</v>
      </c>
      <c r="F199" s="33">
        <f>0.975+38</f>
        <v>38.975</v>
      </c>
      <c r="G199" s="34">
        <v>235</v>
      </c>
      <c r="H199" s="36">
        <v>103</v>
      </c>
      <c r="I199" s="36"/>
      <c r="J199" s="36"/>
      <c r="K199" s="35"/>
      <c r="L199" s="35" t="s">
        <v>37</v>
      </c>
      <c r="M199" s="35"/>
      <c r="N199" s="134"/>
      <c r="O199" s="134"/>
      <c r="P199" t="e">
        <v>#VALUE!</v>
      </c>
    </row>
    <row r="200" spans="1:16" ht="15.75" hidden="1">
      <c r="A200" s="28" t="s">
        <v>95</v>
      </c>
      <c r="B200" s="39">
        <v>3299</v>
      </c>
      <c r="C200" s="36">
        <v>2360</v>
      </c>
      <c r="D200" s="37" t="s">
        <v>24</v>
      </c>
      <c r="E200" s="37" t="s">
        <v>24</v>
      </c>
      <c r="F200" s="33">
        <f>9+59</f>
        <v>68</v>
      </c>
      <c r="G200" s="34">
        <v>232</v>
      </c>
      <c r="H200" s="36">
        <v>60</v>
      </c>
      <c r="I200" s="36"/>
      <c r="J200" s="36"/>
      <c r="K200" s="35"/>
      <c r="L200" s="35" t="s">
        <v>37</v>
      </c>
      <c r="M200" s="35"/>
      <c r="N200" s="134"/>
      <c r="O200" s="134"/>
      <c r="P200" t="e">
        <v>#VALUE!</v>
      </c>
    </row>
    <row r="201" spans="1:16" ht="15.75" hidden="1">
      <c r="A201" s="28" t="s">
        <v>96</v>
      </c>
      <c r="B201" s="39">
        <v>4776.732</v>
      </c>
      <c r="C201" s="36">
        <v>3059.5</v>
      </c>
      <c r="D201" s="37" t="s">
        <v>24</v>
      </c>
      <c r="E201" s="37" t="s">
        <v>24</v>
      </c>
      <c r="F201" s="33">
        <f>15.24+50.194</f>
        <v>65.434</v>
      </c>
      <c r="G201" s="34">
        <v>287.102</v>
      </c>
      <c r="H201" s="36">
        <v>59.112</v>
      </c>
      <c r="I201" s="36"/>
      <c r="J201" s="36"/>
      <c r="K201" s="35"/>
      <c r="L201" s="35" t="s">
        <v>37</v>
      </c>
      <c r="M201" s="35"/>
      <c r="N201" s="134"/>
      <c r="O201" s="134"/>
      <c r="P201" t="e">
        <v>#VALUE!</v>
      </c>
    </row>
    <row r="202" spans="1:16" ht="15.75" hidden="1">
      <c r="A202" s="28" t="s">
        <v>97</v>
      </c>
      <c r="B202" s="39">
        <v>5343</v>
      </c>
      <c r="C202" s="36">
        <v>2421</v>
      </c>
      <c r="D202" s="37" t="s">
        <v>24</v>
      </c>
      <c r="E202" s="37" t="s">
        <v>24</v>
      </c>
      <c r="F202" s="33">
        <f>7+52</f>
        <v>59</v>
      </c>
      <c r="G202" s="34">
        <v>363</v>
      </c>
      <c r="H202" s="36">
        <v>68</v>
      </c>
      <c r="I202" s="36"/>
      <c r="J202" s="36"/>
      <c r="K202" s="35"/>
      <c r="L202" s="35" t="s">
        <v>37</v>
      </c>
      <c r="M202" s="35"/>
      <c r="N202" s="134"/>
      <c r="O202" s="134"/>
      <c r="P202" t="e">
        <v>#VALUE!</v>
      </c>
    </row>
    <row r="203" spans="1:16" ht="15.75" hidden="1">
      <c r="A203" s="28" t="s">
        <v>98</v>
      </c>
      <c r="B203" s="39">
        <v>5941.914</v>
      </c>
      <c r="C203" s="36">
        <v>2453.3</v>
      </c>
      <c r="D203" s="37" t="s">
        <v>24</v>
      </c>
      <c r="E203" s="37" t="s">
        <v>24</v>
      </c>
      <c r="F203" s="33">
        <v>146.685</v>
      </c>
      <c r="G203" s="34">
        <v>354.26</v>
      </c>
      <c r="H203" s="36">
        <v>87.588</v>
      </c>
      <c r="I203" s="36"/>
      <c r="J203" s="36"/>
      <c r="K203" s="35"/>
      <c r="L203" s="35" t="s">
        <v>37</v>
      </c>
      <c r="M203" s="35"/>
      <c r="N203" s="134"/>
      <c r="O203" s="134"/>
      <c r="P203" t="e">
        <v>#VALUE!</v>
      </c>
    </row>
    <row r="204" spans="1:16" ht="15.75" hidden="1">
      <c r="A204" s="28" t="s">
        <v>99</v>
      </c>
      <c r="B204" s="39">
        <v>4750.488</v>
      </c>
      <c r="C204" s="36">
        <v>2432.5</v>
      </c>
      <c r="D204" s="37" t="s">
        <v>24</v>
      </c>
      <c r="E204" s="37" t="s">
        <v>24</v>
      </c>
      <c r="F204" s="33">
        <v>135.24</v>
      </c>
      <c r="G204" s="34">
        <v>383.156</v>
      </c>
      <c r="H204" s="36">
        <v>96.912</v>
      </c>
      <c r="I204" s="36"/>
      <c r="J204" s="36"/>
      <c r="K204" s="35"/>
      <c r="L204" s="35" t="s">
        <v>37</v>
      </c>
      <c r="M204" s="35"/>
      <c r="N204" s="134"/>
      <c r="O204" s="134"/>
      <c r="P204" t="e">
        <v>#VALUE!</v>
      </c>
    </row>
    <row r="205" spans="1:16" ht="15.75" hidden="1">
      <c r="A205" s="28" t="s">
        <v>100</v>
      </c>
      <c r="B205" s="39">
        <v>3962.908</v>
      </c>
      <c r="C205" s="36">
        <v>2997.5</v>
      </c>
      <c r="D205" s="37" t="s">
        <v>24</v>
      </c>
      <c r="E205" s="37" t="s">
        <v>24</v>
      </c>
      <c r="F205" s="33">
        <v>52.83</v>
      </c>
      <c r="G205" s="34">
        <v>388.22</v>
      </c>
      <c r="H205" s="36">
        <v>85.272</v>
      </c>
      <c r="I205" s="36"/>
      <c r="J205" s="36"/>
      <c r="K205" s="35"/>
      <c r="L205" s="35" t="s">
        <v>37</v>
      </c>
      <c r="M205" s="35"/>
      <c r="N205" s="134"/>
      <c r="O205" s="134"/>
      <c r="P205" t="e">
        <v>#VALUE!</v>
      </c>
    </row>
    <row r="206" spans="1:16" ht="15.75" hidden="1">
      <c r="A206" s="28" t="s">
        <v>101</v>
      </c>
      <c r="B206" s="39">
        <v>3556.828</v>
      </c>
      <c r="C206" s="36">
        <v>3171</v>
      </c>
      <c r="D206" s="37" t="s">
        <v>24</v>
      </c>
      <c r="E206" s="37" t="s">
        <v>24</v>
      </c>
      <c r="F206" s="33">
        <v>32.94</v>
      </c>
      <c r="G206" s="34">
        <v>355.932</v>
      </c>
      <c r="H206" s="36">
        <v>89.1</v>
      </c>
      <c r="I206" s="36"/>
      <c r="J206" s="36"/>
      <c r="K206" s="35"/>
      <c r="L206" s="35" t="s">
        <v>37</v>
      </c>
      <c r="M206" s="35"/>
      <c r="N206" s="134"/>
      <c r="O206" s="134"/>
      <c r="P206" t="e">
        <v>#VALUE!</v>
      </c>
    </row>
    <row r="207" spans="1:16" ht="15.75" hidden="1">
      <c r="A207" s="28" t="s">
        <v>102</v>
      </c>
      <c r="B207" s="39">
        <v>2837.808</v>
      </c>
      <c r="C207" s="36">
        <v>3520</v>
      </c>
      <c r="D207" s="37" t="s">
        <v>24</v>
      </c>
      <c r="E207" s="37" t="s">
        <v>24</v>
      </c>
      <c r="F207" s="33">
        <v>23.175</v>
      </c>
      <c r="G207" s="34">
        <v>398.019</v>
      </c>
      <c r="H207" s="36">
        <v>75.72</v>
      </c>
      <c r="I207" s="36"/>
      <c r="J207" s="36"/>
      <c r="K207" s="35"/>
      <c r="L207" s="35" t="s">
        <v>37</v>
      </c>
      <c r="M207" s="35"/>
      <c r="N207" s="134"/>
      <c r="O207" s="134"/>
      <c r="P207" t="e">
        <v>#VALUE!</v>
      </c>
    </row>
    <row r="208" spans="1:16" ht="15.75" hidden="1">
      <c r="A208" s="28" t="s">
        <v>103</v>
      </c>
      <c r="B208" s="39">
        <v>3031.496</v>
      </c>
      <c r="C208" s="36">
        <v>3560.2</v>
      </c>
      <c r="D208" s="37" t="s">
        <v>24</v>
      </c>
      <c r="E208" s="37" t="s">
        <v>24</v>
      </c>
      <c r="F208" s="33">
        <v>7.605</v>
      </c>
      <c r="G208" s="34">
        <v>416.036</v>
      </c>
      <c r="H208" s="36">
        <v>77.016</v>
      </c>
      <c r="I208" s="36"/>
      <c r="J208" s="36"/>
      <c r="K208" s="35"/>
      <c r="L208" s="35" t="s">
        <v>37</v>
      </c>
      <c r="M208" s="35"/>
      <c r="N208" s="134"/>
      <c r="O208" s="134"/>
      <c r="P208" t="e">
        <v>#VALUE!</v>
      </c>
    </row>
    <row r="209" spans="1:16" ht="15.75" hidden="1">
      <c r="A209" s="28" t="s">
        <v>104</v>
      </c>
      <c r="B209" s="39">
        <v>4518.576</v>
      </c>
      <c r="C209" s="36">
        <v>3471.9</v>
      </c>
      <c r="D209" s="37" t="s">
        <v>24</v>
      </c>
      <c r="E209" s="37" t="s">
        <v>24</v>
      </c>
      <c r="F209" s="33">
        <f>141.8134+4.347</f>
        <v>146.1604</v>
      </c>
      <c r="G209" s="34">
        <v>530.161</v>
      </c>
      <c r="H209" s="36">
        <v>90.912</v>
      </c>
      <c r="I209" s="36"/>
      <c r="J209" s="36"/>
      <c r="K209" s="35"/>
      <c r="L209" s="35" t="s">
        <v>37</v>
      </c>
      <c r="M209" s="35"/>
      <c r="N209" s="134"/>
      <c r="O209" s="134"/>
      <c r="P209" t="e">
        <v>#VALUE!</v>
      </c>
    </row>
    <row r="210" spans="1:16" ht="15.75" hidden="1">
      <c r="A210" s="28" t="s">
        <v>105</v>
      </c>
      <c r="B210" s="39">
        <v>5666</v>
      </c>
      <c r="C210" s="36">
        <v>3920</v>
      </c>
      <c r="D210" s="37" t="s">
        <v>24</v>
      </c>
      <c r="E210" s="37" t="s">
        <v>24</v>
      </c>
      <c r="F210" s="33">
        <v>53.325</v>
      </c>
      <c r="G210" s="34">
        <v>535.77</v>
      </c>
      <c r="H210" s="36">
        <v>88.836</v>
      </c>
      <c r="I210" s="36"/>
      <c r="J210" s="36"/>
      <c r="K210" s="35"/>
      <c r="L210" s="35" t="s">
        <v>37</v>
      </c>
      <c r="M210" s="35"/>
      <c r="N210" s="134"/>
      <c r="O210" s="134"/>
      <c r="P210" t="e">
        <v>#VALUE!</v>
      </c>
    </row>
    <row r="211" spans="1:16" ht="15.75" hidden="1">
      <c r="A211" s="28" t="s">
        <v>106</v>
      </c>
      <c r="B211" s="40">
        <f>SUM(B199:B210)</f>
        <v>51223.75</v>
      </c>
      <c r="C211" s="41"/>
      <c r="D211" s="46"/>
      <c r="E211" s="47"/>
      <c r="F211" s="43">
        <f>SUM(F199:F210)</f>
        <v>829.3694</v>
      </c>
      <c r="G211" s="42"/>
      <c r="H211" s="41"/>
      <c r="I211" s="41"/>
      <c r="J211" s="41"/>
      <c r="K211" s="35"/>
      <c r="L211" s="35" t="s">
        <v>37</v>
      </c>
      <c r="M211" s="35"/>
      <c r="N211" s="134"/>
      <c r="O211" s="134"/>
      <c r="P211">
        <v>52053.1194</v>
      </c>
    </row>
    <row r="212" spans="1:15" ht="15.75" hidden="1">
      <c r="A212" s="28" t="s">
        <v>30</v>
      </c>
      <c r="B212" s="40"/>
      <c r="C212" s="41"/>
      <c r="D212" s="46"/>
      <c r="E212" s="47"/>
      <c r="F212" s="43"/>
      <c r="G212" s="42"/>
      <c r="H212" s="41"/>
      <c r="I212" s="41"/>
      <c r="J212" s="41"/>
      <c r="K212" s="35"/>
      <c r="L212" s="35"/>
      <c r="M212" s="35"/>
      <c r="N212" s="134"/>
      <c r="O212" s="134"/>
    </row>
    <row r="213" spans="1:16" ht="15.75" hidden="1">
      <c r="A213" s="28" t="s">
        <v>30</v>
      </c>
      <c r="B213" s="44">
        <f aca="true" t="shared" si="3" ref="B213:H213">SUM(B280:B283)</f>
        <v>51328.777500000004</v>
      </c>
      <c r="C213" s="44">
        <f t="shared" si="3"/>
        <v>63732.799999999996</v>
      </c>
      <c r="D213" s="44">
        <f t="shared" si="3"/>
        <v>6594.710000000001</v>
      </c>
      <c r="E213" s="44">
        <f t="shared" si="3"/>
        <v>5240.15</v>
      </c>
      <c r="F213" s="44">
        <f t="shared" si="3"/>
        <v>1191.4950000000001</v>
      </c>
      <c r="G213" s="44">
        <f t="shared" si="3"/>
        <v>9325.445</v>
      </c>
      <c r="H213" s="44">
        <f t="shared" si="3"/>
        <v>1393.836</v>
      </c>
      <c r="I213" s="70">
        <v>0</v>
      </c>
      <c r="J213" s="70"/>
      <c r="K213" s="44"/>
      <c r="L213" s="44">
        <v>2887.6000000000004</v>
      </c>
      <c r="M213" s="44"/>
      <c r="N213" s="39"/>
      <c r="O213" s="39"/>
      <c r="P213">
        <v>141694.8135</v>
      </c>
    </row>
    <row r="214" spans="1:16" ht="15.75" hidden="1">
      <c r="A214" s="28" t="s">
        <v>31</v>
      </c>
      <c r="B214" s="44">
        <f>B302+B303+B304+B305</f>
        <v>48949.761</v>
      </c>
      <c r="C214" s="44">
        <f aca="true" t="shared" si="4" ref="C214:I214">C302+C303+C304+C305</f>
        <v>63866.42</v>
      </c>
      <c r="D214" s="44">
        <f t="shared" si="4"/>
        <v>8599.26</v>
      </c>
      <c r="E214" s="44">
        <f t="shared" si="4"/>
        <v>4394.6</v>
      </c>
      <c r="F214" s="44">
        <f t="shared" si="4"/>
        <v>1577.817</v>
      </c>
      <c r="G214" s="44">
        <f t="shared" si="4"/>
        <v>9464.689</v>
      </c>
      <c r="H214" s="44">
        <f t="shared" si="4"/>
        <v>991.584</v>
      </c>
      <c r="I214" s="44">
        <f t="shared" si="4"/>
        <v>623.712</v>
      </c>
      <c r="J214" s="44">
        <f>J302+J303+J304+J305</f>
        <v>0</v>
      </c>
      <c r="K214" s="44"/>
      <c r="L214" s="44">
        <v>20653.055</v>
      </c>
      <c r="M214" s="44"/>
      <c r="N214" s="39"/>
      <c r="O214" s="39"/>
      <c r="P214">
        <v>159120.898</v>
      </c>
    </row>
    <row r="215" spans="1:16" ht="15.75" hidden="1">
      <c r="A215" s="28" t="s">
        <v>32</v>
      </c>
      <c r="B215" s="44">
        <f>B308+B309+B310+B311</f>
        <v>52811.844000000005</v>
      </c>
      <c r="C215" s="44">
        <f aca="true" t="shared" si="5" ref="C215:I215">C308+C309+C310+C311</f>
        <v>53953.92</v>
      </c>
      <c r="D215" s="44">
        <f t="shared" si="5"/>
        <v>8149.280000000001</v>
      </c>
      <c r="E215" s="44">
        <f t="shared" si="5"/>
        <v>5776.81</v>
      </c>
      <c r="F215" s="44">
        <f t="shared" si="5"/>
        <v>1044.685</v>
      </c>
      <c r="G215" s="44">
        <f t="shared" si="5"/>
        <v>14794.373</v>
      </c>
      <c r="H215" s="44">
        <f t="shared" si="5"/>
        <v>1133.819</v>
      </c>
      <c r="I215" s="44">
        <f t="shared" si="5"/>
        <v>2663.287</v>
      </c>
      <c r="J215" s="44">
        <f>J308+J309+J310+J311</f>
        <v>0</v>
      </c>
      <c r="K215" s="44"/>
      <c r="L215" s="44">
        <v>33520.286</v>
      </c>
      <c r="M215" s="44"/>
      <c r="N215" s="39"/>
      <c r="O215" s="39"/>
      <c r="P215">
        <v>173848.304</v>
      </c>
    </row>
    <row r="216" spans="1:16" ht="15.75" hidden="1">
      <c r="A216" s="28" t="s">
        <v>33</v>
      </c>
      <c r="B216" s="44">
        <f>B314+B315+B316+B317</f>
        <v>54346.4738</v>
      </c>
      <c r="C216" s="44">
        <f aca="true" t="shared" si="6" ref="C216:I216">C314+C315+C316+C317</f>
        <v>53224.90000000001</v>
      </c>
      <c r="D216" s="44">
        <f t="shared" si="6"/>
        <v>8234.683</v>
      </c>
      <c r="E216" s="44">
        <f t="shared" si="6"/>
        <v>6765.4</v>
      </c>
      <c r="F216" s="44">
        <f t="shared" si="6"/>
        <v>1310.415</v>
      </c>
      <c r="G216" s="44">
        <f t="shared" si="6"/>
        <v>10368.554</v>
      </c>
      <c r="H216" s="44">
        <f t="shared" si="6"/>
        <v>303.9</v>
      </c>
      <c r="I216" s="44">
        <f t="shared" si="6"/>
        <v>2731.8</v>
      </c>
      <c r="J216" s="44">
        <f>J314+J315+J316+J317</f>
        <v>0</v>
      </c>
      <c r="K216" s="44"/>
      <c r="L216" s="44">
        <v>28698.458000000002</v>
      </c>
      <c r="M216" s="44"/>
      <c r="N216" s="39"/>
      <c r="O216" s="39"/>
      <c r="P216">
        <v>165984.5838</v>
      </c>
    </row>
    <row r="217" spans="1:16" ht="15.75" hidden="1">
      <c r="A217" s="28" t="s">
        <v>34</v>
      </c>
      <c r="B217" s="44">
        <v>46580.199</v>
      </c>
      <c r="C217" s="44">
        <v>70527.09999999999</v>
      </c>
      <c r="D217" s="44">
        <v>5426</v>
      </c>
      <c r="E217" s="44">
        <v>5681.41</v>
      </c>
      <c r="F217" s="44">
        <v>1006.86</v>
      </c>
      <c r="G217" s="44">
        <v>11151.27908</v>
      </c>
      <c r="H217" s="44">
        <v>41.135999999999996</v>
      </c>
      <c r="I217" s="44">
        <v>2896.445</v>
      </c>
      <c r="J217" s="44">
        <v>0</v>
      </c>
      <c r="K217" s="44"/>
      <c r="L217" s="44">
        <v>24085.799</v>
      </c>
      <c r="M217" s="44"/>
      <c r="N217" s="39"/>
      <c r="O217" s="39"/>
      <c r="P217">
        <v>167396.22808000003</v>
      </c>
    </row>
    <row r="218" spans="1:16" ht="15.75" hidden="1">
      <c r="A218" s="28" t="s">
        <v>35</v>
      </c>
      <c r="B218" s="44">
        <v>36935.611000000004</v>
      </c>
      <c r="C218" s="44">
        <v>35241.020000000004</v>
      </c>
      <c r="D218" s="44">
        <v>4261</v>
      </c>
      <c r="E218" s="44">
        <v>4719.57</v>
      </c>
      <c r="F218" s="44">
        <v>724.47</v>
      </c>
      <c r="G218" s="44">
        <v>16190.48331</v>
      </c>
      <c r="H218" s="44">
        <v>0</v>
      </c>
      <c r="I218" s="44">
        <v>2166.2</v>
      </c>
      <c r="J218" s="44">
        <v>0</v>
      </c>
      <c r="K218" s="44"/>
      <c r="L218" s="44">
        <v>73840.672</v>
      </c>
      <c r="M218" s="44"/>
      <c r="N218" s="44"/>
      <c r="O218" s="44"/>
      <c r="P218" s="31">
        <v>174079.02631000002</v>
      </c>
    </row>
    <row r="219" spans="1:16" ht="15.75">
      <c r="A219" s="28" t="s">
        <v>72</v>
      </c>
      <c r="B219" s="44">
        <v>46626.184</v>
      </c>
      <c r="C219" s="44">
        <v>58244.32000000001</v>
      </c>
      <c r="D219" s="44">
        <v>4372.1</v>
      </c>
      <c r="E219" s="44">
        <v>4299.0599999999995</v>
      </c>
      <c r="F219" s="44">
        <v>1481.7849999999999</v>
      </c>
      <c r="G219" s="44">
        <v>13446.471279999998</v>
      </c>
      <c r="H219" s="44">
        <v>448.2</v>
      </c>
      <c r="I219" s="44">
        <v>2921.2999999999997</v>
      </c>
      <c r="J219" s="44">
        <v>1233.6842000000001</v>
      </c>
      <c r="K219" s="44"/>
      <c r="L219" s="44">
        <v>99087.45</v>
      </c>
      <c r="M219" s="44"/>
      <c r="N219" s="44"/>
      <c r="O219" s="44"/>
      <c r="P219" s="31">
        <v>232160.55448</v>
      </c>
    </row>
    <row r="220" spans="1:16" ht="15.75">
      <c r="A220" s="28" t="s">
        <v>73</v>
      </c>
      <c r="B220" s="44">
        <f>B404+B405+B406+B407</f>
        <v>44219.994000000006</v>
      </c>
      <c r="C220" s="44">
        <f aca="true" t="shared" si="7" ref="C220:J220">C404+C405+C406+C407</f>
        <v>53126.34</v>
      </c>
      <c r="D220" s="44">
        <f t="shared" si="7"/>
        <v>6134.199999999999</v>
      </c>
      <c r="E220" s="44">
        <f t="shared" si="7"/>
        <v>5290.269899999998</v>
      </c>
      <c r="F220" s="44">
        <f t="shared" si="7"/>
        <v>1118.1750000000002</v>
      </c>
      <c r="G220" s="44">
        <f t="shared" si="7"/>
        <v>17014.55169</v>
      </c>
      <c r="H220" s="44">
        <f t="shared" si="7"/>
        <v>763.32</v>
      </c>
      <c r="I220" s="44">
        <f t="shared" si="7"/>
        <v>2304.5</v>
      </c>
      <c r="J220" s="44">
        <f t="shared" si="7"/>
        <v>2072.908</v>
      </c>
      <c r="K220" s="44"/>
      <c r="L220" s="44">
        <v>123793.599</v>
      </c>
      <c r="M220" s="44"/>
      <c r="N220" s="44"/>
      <c r="O220" s="44"/>
      <c r="P220" s="31">
        <v>255837.85759000003</v>
      </c>
    </row>
    <row r="221" spans="1:15" ht="15.75" hidden="1">
      <c r="A221" s="32">
        <v>2019</v>
      </c>
      <c r="B221" s="40"/>
      <c r="C221" s="41"/>
      <c r="D221" s="46"/>
      <c r="E221" s="47"/>
      <c r="F221" s="43"/>
      <c r="G221" s="42"/>
      <c r="H221" s="41"/>
      <c r="I221" s="41"/>
      <c r="J221" s="41"/>
      <c r="K221" s="35"/>
      <c r="L221" s="35"/>
      <c r="M221" s="35"/>
      <c r="N221" s="134"/>
      <c r="O221" s="134"/>
    </row>
    <row r="222" spans="1:16" ht="15.75" hidden="1">
      <c r="A222" s="32">
        <v>2019</v>
      </c>
      <c r="B222" s="39">
        <v>14825.88</v>
      </c>
      <c r="C222" s="36">
        <v>9050.9</v>
      </c>
      <c r="D222" s="38">
        <v>1279.37</v>
      </c>
      <c r="E222" s="37">
        <v>1424.9</v>
      </c>
      <c r="F222" s="33">
        <v>388.665</v>
      </c>
      <c r="G222" s="34">
        <v>916.3059999999999</v>
      </c>
      <c r="H222" s="36">
        <v>240.936</v>
      </c>
      <c r="I222" s="36"/>
      <c r="J222" s="36"/>
      <c r="K222" s="35"/>
      <c r="L222" s="35" t="s">
        <v>37</v>
      </c>
      <c r="M222" s="35"/>
      <c r="N222" s="134"/>
      <c r="O222" s="134"/>
      <c r="P222">
        <v>28126.957000000002</v>
      </c>
    </row>
    <row r="223" spans="1:16" ht="15.75" hidden="1">
      <c r="A223" s="32">
        <v>2019</v>
      </c>
      <c r="B223" s="39">
        <v>13549.878</v>
      </c>
      <c r="C223" s="36">
        <v>11017.7</v>
      </c>
      <c r="D223" s="38">
        <v>1594.72</v>
      </c>
      <c r="E223" s="37">
        <v>1548.4</v>
      </c>
      <c r="F223" s="33">
        <v>614.715</v>
      </c>
      <c r="G223" s="34">
        <v>848.983</v>
      </c>
      <c r="H223" s="36">
        <v>375.66</v>
      </c>
      <c r="I223" s="36"/>
      <c r="J223" s="36"/>
      <c r="K223" s="35"/>
      <c r="L223" s="35" t="s">
        <v>37</v>
      </c>
      <c r="M223" s="35"/>
      <c r="N223" s="134"/>
      <c r="O223" s="134"/>
      <c r="P223">
        <v>29550.056000000004</v>
      </c>
    </row>
    <row r="224" spans="1:16" ht="15.75" hidden="1">
      <c r="A224" s="32">
        <v>2019</v>
      </c>
      <c r="B224" s="39">
        <v>8641.188</v>
      </c>
      <c r="C224" s="36">
        <v>17366.9</v>
      </c>
      <c r="D224" s="38">
        <v>1344.99</v>
      </c>
      <c r="E224" s="37">
        <v>861.73</v>
      </c>
      <c r="F224" s="33">
        <v>217.135</v>
      </c>
      <c r="G224" s="34">
        <v>1231.15</v>
      </c>
      <c r="H224" s="36">
        <v>268.77599999999995</v>
      </c>
      <c r="I224" s="36"/>
      <c r="J224" s="36"/>
      <c r="K224" s="35"/>
      <c r="L224" s="35" t="s">
        <v>37</v>
      </c>
      <c r="M224" s="35"/>
      <c r="N224" s="134"/>
      <c r="O224" s="134"/>
      <c r="P224">
        <v>29931.869000000006</v>
      </c>
    </row>
    <row r="225" spans="1:16" ht="15.75" hidden="1">
      <c r="A225" s="32">
        <v>2019</v>
      </c>
      <c r="B225" s="39">
        <f aca="true" t="shared" si="8" ref="B225:H225">B275+B276+B277</f>
        <v>11849.976</v>
      </c>
      <c r="C225" s="48">
        <f t="shared" si="8"/>
        <v>11799.099999999999</v>
      </c>
      <c r="D225" s="48">
        <f t="shared" si="8"/>
        <v>1125.26</v>
      </c>
      <c r="E225" s="48">
        <f t="shared" si="8"/>
        <v>1223.93</v>
      </c>
      <c r="F225" s="48">
        <f t="shared" si="8"/>
        <v>159.21</v>
      </c>
      <c r="G225" s="48">
        <f t="shared" si="8"/>
        <v>2679.424</v>
      </c>
      <c r="H225" s="48">
        <f t="shared" si="8"/>
        <v>332.676</v>
      </c>
      <c r="I225" s="48"/>
      <c r="J225" s="48"/>
      <c r="K225" s="35"/>
      <c r="L225" s="35" t="s">
        <v>37</v>
      </c>
      <c r="M225" s="35"/>
      <c r="N225" s="134"/>
      <c r="O225" s="134"/>
      <c r="P225">
        <v>31970.076</v>
      </c>
    </row>
    <row r="226" spans="1:15" ht="15.75" hidden="1">
      <c r="A226" s="32">
        <v>2019</v>
      </c>
      <c r="B226" s="39"/>
      <c r="C226" s="48"/>
      <c r="D226" s="48"/>
      <c r="E226" s="48"/>
      <c r="F226" s="48"/>
      <c r="G226" s="48"/>
      <c r="H226" s="48"/>
      <c r="I226" s="48"/>
      <c r="J226" s="48"/>
      <c r="K226" s="35"/>
      <c r="L226" s="35"/>
      <c r="M226" s="35"/>
      <c r="N226" s="134"/>
      <c r="O226" s="134"/>
    </row>
    <row r="227" spans="1:15" ht="15.75" hidden="1">
      <c r="A227" s="32">
        <v>2019</v>
      </c>
      <c r="B227" s="39"/>
      <c r="C227" s="48"/>
      <c r="D227" s="48"/>
      <c r="E227" s="48"/>
      <c r="F227" s="48"/>
      <c r="G227" s="48"/>
      <c r="H227" s="48"/>
      <c r="I227" s="44"/>
      <c r="J227" s="44"/>
      <c r="K227" s="35"/>
      <c r="L227" s="35"/>
      <c r="M227" s="35"/>
      <c r="N227" s="134"/>
      <c r="O227" s="134"/>
    </row>
    <row r="228" spans="1:16" ht="15.75" hidden="1">
      <c r="A228" s="32">
        <v>2019</v>
      </c>
      <c r="B228" s="44">
        <f aca="true" t="shared" si="9" ref="B228:H228">SUM(B286:B288)</f>
        <v>13809.14</v>
      </c>
      <c r="C228" s="44">
        <f t="shared" si="9"/>
        <v>12130.8</v>
      </c>
      <c r="D228" s="44">
        <f t="shared" si="9"/>
        <v>977.4</v>
      </c>
      <c r="E228" s="44">
        <f t="shared" si="9"/>
        <v>1638.8600000000001</v>
      </c>
      <c r="F228" s="44">
        <f t="shared" si="9"/>
        <v>656.81</v>
      </c>
      <c r="G228" s="44">
        <f t="shared" si="9"/>
        <v>2090.2980000000002</v>
      </c>
      <c r="H228" s="44">
        <f t="shared" si="9"/>
        <v>329.52099999999996</v>
      </c>
      <c r="I228" s="41"/>
      <c r="J228" s="41"/>
      <c r="K228" s="44"/>
      <c r="L228" s="44">
        <v>3435.88</v>
      </c>
      <c r="M228" s="44"/>
      <c r="N228" s="39"/>
      <c r="O228" s="39"/>
      <c r="P228">
        <v>35068.708999999995</v>
      </c>
    </row>
    <row r="229" spans="1:15" ht="15.75" hidden="1">
      <c r="A229" s="32">
        <v>2019</v>
      </c>
      <c r="B229" s="40"/>
      <c r="C229" s="41"/>
      <c r="D229" s="46"/>
      <c r="E229" s="47"/>
      <c r="F229" s="43"/>
      <c r="G229" s="42"/>
      <c r="H229" s="41"/>
      <c r="I229" s="36"/>
      <c r="J229" s="36"/>
      <c r="K229" s="35"/>
      <c r="L229" s="35"/>
      <c r="M229" s="35"/>
      <c r="N229" s="134"/>
      <c r="O229" s="134"/>
    </row>
    <row r="230" spans="1:16" ht="15.75" hidden="1">
      <c r="A230" s="32">
        <v>2019</v>
      </c>
      <c r="B230" s="49">
        <v>4703.94</v>
      </c>
      <c r="C230" s="36">
        <v>6629.7</v>
      </c>
      <c r="D230" s="37" t="s">
        <v>24</v>
      </c>
      <c r="E230" s="37" t="s">
        <v>24</v>
      </c>
      <c r="F230" s="33">
        <v>143</v>
      </c>
      <c r="G230" s="34">
        <v>383.903</v>
      </c>
      <c r="H230" s="36">
        <v>92.172</v>
      </c>
      <c r="I230" s="36"/>
      <c r="J230" s="36"/>
      <c r="K230" s="35"/>
      <c r="L230" s="35"/>
      <c r="M230" s="35"/>
      <c r="N230" s="134"/>
      <c r="O230" s="134"/>
      <c r="P230" t="e">
        <v>#VALUE!</v>
      </c>
    </row>
    <row r="231" spans="1:16" ht="15.75" hidden="1">
      <c r="A231" s="32">
        <v>2019</v>
      </c>
      <c r="B231" s="49">
        <v>5280.696</v>
      </c>
      <c r="C231" s="36">
        <v>6758.8</v>
      </c>
      <c r="D231" s="37" t="s">
        <v>24</v>
      </c>
      <c r="E231" s="37" t="s">
        <v>24</v>
      </c>
      <c r="F231" s="33">
        <v>181.465</v>
      </c>
      <c r="G231" s="34">
        <v>217.39</v>
      </c>
      <c r="H231" s="36">
        <v>87.936</v>
      </c>
      <c r="I231" s="36"/>
      <c r="J231" s="36"/>
      <c r="K231" s="35"/>
      <c r="L231" s="35"/>
      <c r="M231" s="35"/>
      <c r="N231" s="134"/>
      <c r="O231" s="134"/>
      <c r="P231" t="e">
        <v>#VALUE!</v>
      </c>
    </row>
    <row r="232" spans="1:16" ht="15.75" hidden="1">
      <c r="A232" s="32">
        <v>2019</v>
      </c>
      <c r="B232" s="49">
        <v>4847.832</v>
      </c>
      <c r="C232" s="36">
        <v>6606.1</v>
      </c>
      <c r="D232" s="37" t="s">
        <v>24</v>
      </c>
      <c r="E232" s="37" t="s">
        <v>24</v>
      </c>
      <c r="F232" s="33">
        <v>163.08</v>
      </c>
      <c r="G232" s="34">
        <v>268.068</v>
      </c>
      <c r="H232" s="36">
        <v>77.416</v>
      </c>
      <c r="I232" s="36"/>
      <c r="J232" s="36"/>
      <c r="K232" s="35"/>
      <c r="L232" s="35"/>
      <c r="M232" s="35"/>
      <c r="N232" s="134"/>
      <c r="O232" s="134"/>
      <c r="P232" t="e">
        <v>#VALUE!</v>
      </c>
    </row>
    <row r="233" spans="1:16" ht="15.75" hidden="1">
      <c r="A233" s="32">
        <v>2019</v>
      </c>
      <c r="B233" s="49">
        <v>4941.18</v>
      </c>
      <c r="C233" s="36">
        <v>4750.9</v>
      </c>
      <c r="D233" s="37" t="s">
        <v>24</v>
      </c>
      <c r="E233" s="37" t="s">
        <v>24</v>
      </c>
      <c r="F233" s="33">
        <v>114.12</v>
      </c>
      <c r="G233" s="34">
        <v>475.586</v>
      </c>
      <c r="H233" s="36">
        <v>82.428</v>
      </c>
      <c r="I233" s="36"/>
      <c r="J233" s="36"/>
      <c r="K233" s="35"/>
      <c r="L233" s="35"/>
      <c r="M233" s="35"/>
      <c r="N233" s="134"/>
      <c r="O233" s="134"/>
      <c r="P233" t="e">
        <v>#VALUE!</v>
      </c>
    </row>
    <row r="234" spans="1:16" ht="15.75" hidden="1">
      <c r="A234" s="32">
        <v>2019</v>
      </c>
      <c r="B234" s="49">
        <v>4524.876</v>
      </c>
      <c r="C234" s="36">
        <v>4918.7</v>
      </c>
      <c r="D234" s="37" t="s">
        <v>24</v>
      </c>
      <c r="E234" s="37" t="s">
        <v>24</v>
      </c>
      <c r="F234" s="33">
        <v>162.345</v>
      </c>
      <c r="G234" s="34">
        <v>491.795</v>
      </c>
      <c r="H234" s="36">
        <v>76.224</v>
      </c>
      <c r="I234" s="36"/>
      <c r="J234" s="36"/>
      <c r="K234" s="35"/>
      <c r="L234" s="35"/>
      <c r="M234" s="35"/>
      <c r="N234" s="134"/>
      <c r="O234" s="134"/>
      <c r="P234" t="e">
        <v>#VALUE!</v>
      </c>
    </row>
    <row r="235" spans="1:16" ht="15.75" hidden="1">
      <c r="A235" s="32">
        <v>2019</v>
      </c>
      <c r="B235" s="49">
        <v>4221.9</v>
      </c>
      <c r="C235" s="36">
        <v>4440.6</v>
      </c>
      <c r="D235" s="37" t="s">
        <v>24</v>
      </c>
      <c r="E235" s="37" t="s">
        <v>24</v>
      </c>
      <c r="F235" s="33">
        <v>139.4762</v>
      </c>
      <c r="G235" s="34">
        <v>513.784</v>
      </c>
      <c r="H235" s="36">
        <v>94.2</v>
      </c>
      <c r="I235" s="36"/>
      <c r="J235" s="36"/>
      <c r="K235" s="35"/>
      <c r="L235" s="35"/>
      <c r="M235" s="35"/>
      <c r="N235" s="134"/>
      <c r="O235" s="134"/>
      <c r="P235" t="e">
        <v>#VALUE!</v>
      </c>
    </row>
    <row r="236" spans="1:16" ht="15.75" hidden="1">
      <c r="A236" s="32">
        <v>2019</v>
      </c>
      <c r="B236" s="49">
        <v>3570.228</v>
      </c>
      <c r="C236" s="36">
        <v>5599</v>
      </c>
      <c r="D236" s="37" t="s">
        <v>24</v>
      </c>
      <c r="E236" s="37" t="s">
        <v>24</v>
      </c>
      <c r="F236" s="33">
        <v>149.805</v>
      </c>
      <c r="G236" s="34">
        <v>497.081</v>
      </c>
      <c r="H236" s="36">
        <v>45.84</v>
      </c>
      <c r="I236" s="36"/>
      <c r="J236" s="36"/>
      <c r="K236" s="35"/>
      <c r="L236" s="35"/>
      <c r="M236" s="35"/>
      <c r="N236" s="134"/>
      <c r="O236" s="134"/>
      <c r="P236" t="e">
        <v>#VALUE!</v>
      </c>
    </row>
    <row r="237" spans="1:16" ht="15.75" hidden="1">
      <c r="A237" s="32">
        <v>2019</v>
      </c>
      <c r="B237" s="49">
        <v>3184.776</v>
      </c>
      <c r="C237" s="36">
        <v>5568.9</v>
      </c>
      <c r="D237" s="38">
        <v>620.32</v>
      </c>
      <c r="E237" s="37">
        <v>335.18</v>
      </c>
      <c r="F237" s="33">
        <v>21.885</v>
      </c>
      <c r="G237" s="34">
        <v>315.491</v>
      </c>
      <c r="H237" s="36">
        <v>12.048</v>
      </c>
      <c r="I237" s="36"/>
      <c r="J237" s="36"/>
      <c r="K237" s="35"/>
      <c r="L237" s="35"/>
      <c r="M237" s="35"/>
      <c r="N237" s="134"/>
      <c r="O237" s="134"/>
      <c r="P237">
        <v>10058.6</v>
      </c>
    </row>
    <row r="238" spans="1:16" ht="15.75" hidden="1">
      <c r="A238" s="32">
        <v>2019</v>
      </c>
      <c r="B238" s="49">
        <v>2940.336</v>
      </c>
      <c r="C238" s="36">
        <v>4349.4</v>
      </c>
      <c r="D238" s="38">
        <v>535.78</v>
      </c>
      <c r="E238" s="37">
        <v>300.19</v>
      </c>
      <c r="F238" s="33">
        <v>37.56</v>
      </c>
      <c r="G238" s="34">
        <v>253.04</v>
      </c>
      <c r="H238" s="36">
        <v>15.536</v>
      </c>
      <c r="I238" s="36"/>
      <c r="J238" s="36"/>
      <c r="K238" s="35"/>
      <c r="L238" s="35"/>
      <c r="M238" s="35"/>
      <c r="N238" s="134"/>
      <c r="O238" s="134"/>
      <c r="P238">
        <v>8431.841999999999</v>
      </c>
    </row>
    <row r="239" spans="1:16" ht="15.75" hidden="1">
      <c r="A239" s="32">
        <v>2019</v>
      </c>
      <c r="B239" s="49">
        <v>2992.644</v>
      </c>
      <c r="C239" s="36">
        <v>3736.1</v>
      </c>
      <c r="D239" s="38">
        <v>453.39</v>
      </c>
      <c r="E239" s="37">
        <v>314.17</v>
      </c>
      <c r="F239" s="33">
        <v>24.79</v>
      </c>
      <c r="G239" s="34">
        <v>254.344</v>
      </c>
      <c r="H239" s="36">
        <v>6.78</v>
      </c>
      <c r="I239" s="37"/>
      <c r="J239" s="37"/>
      <c r="K239" s="35"/>
      <c r="L239" s="35"/>
      <c r="M239" s="35"/>
      <c r="N239" s="134"/>
      <c r="O239" s="134"/>
      <c r="P239">
        <v>7782.218</v>
      </c>
    </row>
    <row r="240" spans="1:16" ht="15.75" hidden="1">
      <c r="A240" s="32">
        <v>2019</v>
      </c>
      <c r="B240" s="49">
        <v>3127.392</v>
      </c>
      <c r="C240" s="36">
        <v>3134.6</v>
      </c>
      <c r="D240" s="38">
        <v>457.91</v>
      </c>
      <c r="E240" s="37">
        <v>344.87</v>
      </c>
      <c r="F240" s="33">
        <v>60.12</v>
      </c>
      <c r="G240" s="34">
        <v>257.483</v>
      </c>
      <c r="H240" s="37" t="s">
        <v>24</v>
      </c>
      <c r="I240" s="37"/>
      <c r="J240" s="37"/>
      <c r="K240" s="35"/>
      <c r="L240" s="35"/>
      <c r="M240" s="35"/>
      <c r="N240" s="134"/>
      <c r="O240" s="134"/>
      <c r="P240" t="e">
        <v>#VALUE!</v>
      </c>
    </row>
    <row r="241" spans="1:16" ht="15.75" hidden="1">
      <c r="A241" s="32">
        <v>2019</v>
      </c>
      <c r="B241" s="49">
        <v>3016.296</v>
      </c>
      <c r="C241" s="36">
        <v>3384.7</v>
      </c>
      <c r="D241" s="38">
        <v>484.66</v>
      </c>
      <c r="E241" s="37">
        <v>310.26</v>
      </c>
      <c r="F241" s="33">
        <v>103.77</v>
      </c>
      <c r="G241" s="34">
        <v>252.144</v>
      </c>
      <c r="H241" s="37" t="s">
        <v>24</v>
      </c>
      <c r="I241" s="50"/>
      <c r="J241" s="50"/>
      <c r="K241" s="35"/>
      <c r="L241" s="35"/>
      <c r="M241" s="35"/>
      <c r="N241" s="134"/>
      <c r="O241" s="134"/>
      <c r="P241" t="e">
        <v>#VALUE!</v>
      </c>
    </row>
    <row r="242" spans="1:16" ht="15.75" hidden="1">
      <c r="A242" s="32">
        <v>2019</v>
      </c>
      <c r="B242" s="49">
        <f>B289+B290+B291</f>
        <v>12377.483999999999</v>
      </c>
      <c r="C242" s="50">
        <f aca="true" t="shared" si="10" ref="C242:H242">C289+C290+C291</f>
        <v>15164</v>
      </c>
      <c r="D242" s="50">
        <f t="shared" si="10"/>
        <v>937.1700000000001</v>
      </c>
      <c r="E242" s="50">
        <f t="shared" si="10"/>
        <v>1565.4</v>
      </c>
      <c r="F242" s="50">
        <f t="shared" si="10"/>
        <v>517.425</v>
      </c>
      <c r="G242" s="50">
        <f t="shared" si="10"/>
        <v>1640.353</v>
      </c>
      <c r="H242" s="50">
        <f t="shared" si="10"/>
        <v>357.036</v>
      </c>
      <c r="I242" s="70">
        <v>0</v>
      </c>
      <c r="J242" s="110"/>
      <c r="K242" s="50"/>
      <c r="L242" s="50">
        <v>2187.01</v>
      </c>
      <c r="M242" s="50"/>
      <c r="N242" s="49"/>
      <c r="O242" s="49"/>
      <c r="P242">
        <v>34745.878</v>
      </c>
    </row>
    <row r="243" spans="1:16" ht="15.75" hidden="1">
      <c r="A243" s="32">
        <v>2019</v>
      </c>
      <c r="B243" s="51">
        <v>12377.483999999999</v>
      </c>
      <c r="C243" s="51">
        <f aca="true" t="shared" si="11" ref="C243:H243">C292+C293+C294</f>
        <v>22123.5</v>
      </c>
      <c r="D243" s="51">
        <f t="shared" si="11"/>
        <v>1039.01</v>
      </c>
      <c r="E243" s="51">
        <f t="shared" si="11"/>
        <v>933.4799999999999</v>
      </c>
      <c r="F243" s="51">
        <f t="shared" si="11"/>
        <v>216.705</v>
      </c>
      <c r="G243" s="51">
        <f t="shared" si="11"/>
        <v>960.2860000000001</v>
      </c>
      <c r="H243" s="51">
        <f t="shared" si="11"/>
        <v>716.971</v>
      </c>
      <c r="I243" s="70">
        <v>0</v>
      </c>
      <c r="J243" s="70"/>
      <c r="K243" s="51"/>
      <c r="L243" s="51">
        <v>2615.768</v>
      </c>
      <c r="M243" s="51"/>
      <c r="N243" s="49"/>
      <c r="O243" s="49"/>
      <c r="P243">
        <v>33577.8249</v>
      </c>
    </row>
    <row r="244" spans="1:16" s="1" customFormat="1" ht="15.75" hidden="1">
      <c r="A244" s="32">
        <v>2019</v>
      </c>
      <c r="B244" s="51">
        <f>B295+B296+B299</f>
        <v>10947.93</v>
      </c>
      <c r="C244" s="51">
        <f aca="true" t="shared" si="12" ref="C244:H244">C295+C296+C299</f>
        <v>13291.600000000002</v>
      </c>
      <c r="D244" s="51">
        <f t="shared" si="12"/>
        <v>1360.87</v>
      </c>
      <c r="E244" s="51">
        <f t="shared" si="12"/>
        <v>1063.1003</v>
      </c>
      <c r="F244" s="51">
        <f t="shared" si="12"/>
        <v>155.13</v>
      </c>
      <c r="G244" s="51">
        <f t="shared" si="12"/>
        <v>2200.3199999999997</v>
      </c>
      <c r="H244" s="51">
        <f t="shared" si="12"/>
        <v>322.164</v>
      </c>
      <c r="I244" s="70">
        <v>0</v>
      </c>
      <c r="J244" s="70"/>
      <c r="K244" s="51"/>
      <c r="L244" s="51">
        <v>9297.655000000002</v>
      </c>
      <c r="M244" s="51"/>
      <c r="N244" s="49"/>
      <c r="O244" s="49"/>
      <c r="P244">
        <v>38638.7693</v>
      </c>
    </row>
    <row r="245" spans="1:15" ht="15.75" hidden="1">
      <c r="A245" s="32">
        <v>2019</v>
      </c>
      <c r="B245" s="49"/>
      <c r="C245" s="36"/>
      <c r="D245" s="38"/>
      <c r="E245" s="37"/>
      <c r="F245" s="33"/>
      <c r="G245" s="34"/>
      <c r="H245" s="37"/>
      <c r="I245" s="37"/>
      <c r="J245" s="37"/>
      <c r="K245" s="35"/>
      <c r="L245" s="35"/>
      <c r="M245" s="35"/>
      <c r="N245" s="134"/>
      <c r="O245" s="134"/>
    </row>
    <row r="246" spans="1:16" ht="15.75" hidden="1">
      <c r="A246" s="32">
        <v>2019</v>
      </c>
      <c r="B246" s="49">
        <v>2982.924</v>
      </c>
      <c r="C246" s="36">
        <v>3122.924</v>
      </c>
      <c r="D246" s="38">
        <v>589.92</v>
      </c>
      <c r="E246" s="37">
        <v>370.95</v>
      </c>
      <c r="F246" s="33">
        <v>65.64</v>
      </c>
      <c r="G246" s="34">
        <v>258.219</v>
      </c>
      <c r="H246" s="37">
        <v>41.532</v>
      </c>
      <c r="I246" s="37"/>
      <c r="J246" s="37"/>
      <c r="K246" s="35"/>
      <c r="L246" s="35" t="s">
        <v>37</v>
      </c>
      <c r="M246" s="35"/>
      <c r="N246" s="134"/>
      <c r="O246" s="134"/>
      <c r="P246">
        <v>7432.109</v>
      </c>
    </row>
    <row r="247" spans="1:16" ht="15.75" hidden="1">
      <c r="A247" s="32">
        <v>2019</v>
      </c>
      <c r="B247" s="49">
        <v>4250.052</v>
      </c>
      <c r="C247" s="36">
        <v>2210.1</v>
      </c>
      <c r="D247" s="38">
        <v>477.366</v>
      </c>
      <c r="E247" s="37">
        <v>408.41</v>
      </c>
      <c r="F247" s="33">
        <v>157.68</v>
      </c>
      <c r="G247" s="34">
        <v>277.707</v>
      </c>
      <c r="H247" s="37">
        <v>48.72</v>
      </c>
      <c r="I247" s="37"/>
      <c r="J247" s="37"/>
      <c r="K247" s="35"/>
      <c r="L247" s="35" t="s">
        <v>37</v>
      </c>
      <c r="M247" s="35"/>
      <c r="N247" s="134"/>
      <c r="O247" s="134"/>
      <c r="P247">
        <v>7830.035000000001</v>
      </c>
    </row>
    <row r="248" spans="1:16" ht="15.75" hidden="1">
      <c r="A248" s="32">
        <v>2019</v>
      </c>
      <c r="B248" s="49">
        <v>5618.556</v>
      </c>
      <c r="C248" s="36">
        <v>2027.5</v>
      </c>
      <c r="D248" s="38">
        <v>320.37</v>
      </c>
      <c r="E248" s="37">
        <v>589.12</v>
      </c>
      <c r="F248" s="33">
        <v>153.383</v>
      </c>
      <c r="G248" s="34">
        <v>255.95</v>
      </c>
      <c r="H248" s="37">
        <v>35.416</v>
      </c>
      <c r="I248" s="37"/>
      <c r="J248" s="37"/>
      <c r="K248" s="35"/>
      <c r="L248" s="35" t="s">
        <v>37</v>
      </c>
      <c r="M248" s="35"/>
      <c r="N248" s="134"/>
      <c r="O248" s="134"/>
      <c r="P248">
        <v>9000.295</v>
      </c>
    </row>
    <row r="249" spans="1:16" ht="15.75" hidden="1">
      <c r="A249" s="32">
        <v>2019</v>
      </c>
      <c r="B249" s="49">
        <v>5046.58</v>
      </c>
      <c r="C249" s="36">
        <v>2904.8</v>
      </c>
      <c r="D249" s="38">
        <v>135.45</v>
      </c>
      <c r="E249" s="37">
        <v>557.36</v>
      </c>
      <c r="F249" s="33">
        <v>154.658</v>
      </c>
      <c r="G249" s="34">
        <v>302.862</v>
      </c>
      <c r="H249" s="37">
        <v>69.762</v>
      </c>
      <c r="I249" s="37"/>
      <c r="J249" s="37"/>
      <c r="K249" s="35"/>
      <c r="L249" s="35" t="s">
        <v>37</v>
      </c>
      <c r="M249" s="35"/>
      <c r="N249" s="134"/>
      <c r="O249" s="134"/>
      <c r="P249">
        <v>9171.472</v>
      </c>
    </row>
    <row r="250" spans="1:16" ht="15.75" hidden="1">
      <c r="A250" s="32">
        <v>2019</v>
      </c>
      <c r="B250" s="49">
        <v>3454.452</v>
      </c>
      <c r="C250" s="36">
        <v>4595.7</v>
      </c>
      <c r="D250" s="38">
        <v>259.9</v>
      </c>
      <c r="E250" s="37">
        <v>496.04</v>
      </c>
      <c r="F250" s="33">
        <v>155.506</v>
      </c>
      <c r="G250" s="34">
        <v>339.251</v>
      </c>
      <c r="H250" s="37">
        <v>77.76</v>
      </c>
      <c r="I250" s="37"/>
      <c r="J250" s="37"/>
      <c r="K250" s="35"/>
      <c r="L250" s="35" t="s">
        <v>37</v>
      </c>
      <c r="M250" s="35"/>
      <c r="N250" s="134"/>
      <c r="O250" s="134"/>
      <c r="P250">
        <v>9378.609</v>
      </c>
    </row>
    <row r="251" spans="1:16" ht="15.75" hidden="1">
      <c r="A251" s="32">
        <v>2019</v>
      </c>
      <c r="B251" s="49">
        <v>3086.964</v>
      </c>
      <c r="C251" s="36">
        <v>5529.5</v>
      </c>
      <c r="D251" s="38">
        <v>308.34</v>
      </c>
      <c r="E251" s="37" t="s">
        <v>24</v>
      </c>
      <c r="F251" s="33">
        <v>52.245</v>
      </c>
      <c r="G251" s="34">
        <v>347.555</v>
      </c>
      <c r="H251" s="37">
        <v>112.488</v>
      </c>
      <c r="I251" s="37"/>
      <c r="J251" s="37"/>
      <c r="K251" s="35"/>
      <c r="L251" s="35" t="s">
        <v>37</v>
      </c>
      <c r="M251" s="35"/>
      <c r="N251" s="134"/>
      <c r="O251" s="134"/>
      <c r="P251" t="e">
        <v>#VALUE!</v>
      </c>
    </row>
    <row r="252" spans="1:16" ht="15.75" hidden="1">
      <c r="A252" s="32">
        <v>2019</v>
      </c>
      <c r="B252" s="49">
        <v>2705.94</v>
      </c>
      <c r="C252" s="36">
        <v>6063.1</v>
      </c>
      <c r="D252" s="38">
        <v>299.46</v>
      </c>
      <c r="E252" s="37">
        <v>323.14</v>
      </c>
      <c r="F252" s="33">
        <v>43.62</v>
      </c>
      <c r="G252" s="34">
        <v>342.326</v>
      </c>
      <c r="H252" s="37">
        <v>91.68</v>
      </c>
      <c r="I252" s="37"/>
      <c r="J252" s="37"/>
      <c r="K252" s="35"/>
      <c r="L252" s="35" t="s">
        <v>37</v>
      </c>
      <c r="M252" s="35"/>
      <c r="N252" s="134"/>
      <c r="O252" s="134"/>
      <c r="P252">
        <v>9869.266</v>
      </c>
    </row>
    <row r="253" spans="1:16" ht="15.75" hidden="1">
      <c r="A253" s="32">
        <v>2019</v>
      </c>
      <c r="B253" s="49">
        <v>2532.636</v>
      </c>
      <c r="C253" s="36">
        <v>6865.3</v>
      </c>
      <c r="D253" s="38">
        <v>321.08</v>
      </c>
      <c r="E253" s="37">
        <v>262.48</v>
      </c>
      <c r="F253" s="33">
        <v>41.66</v>
      </c>
      <c r="G253" s="34">
        <v>289.708</v>
      </c>
      <c r="H253" s="37">
        <v>101.772</v>
      </c>
      <c r="I253" s="37"/>
      <c r="J253" s="37"/>
      <c r="K253" s="35"/>
      <c r="L253" s="35" t="s">
        <v>37</v>
      </c>
      <c r="M253" s="35"/>
      <c r="N253" s="134"/>
      <c r="O253" s="134"/>
      <c r="P253">
        <v>10414.636</v>
      </c>
    </row>
    <row r="254" spans="1:16" ht="15.75" hidden="1">
      <c r="A254" s="32">
        <v>2019</v>
      </c>
      <c r="B254" s="49">
        <v>2494.476</v>
      </c>
      <c r="C254" s="36">
        <v>6448.4</v>
      </c>
      <c r="D254" s="38">
        <v>299.71</v>
      </c>
      <c r="E254" s="37">
        <v>250.28</v>
      </c>
      <c r="F254" s="33">
        <v>44.52</v>
      </c>
      <c r="G254" s="34">
        <v>268.755</v>
      </c>
      <c r="H254" s="37">
        <v>61.164</v>
      </c>
      <c r="I254" s="37"/>
      <c r="J254" s="37"/>
      <c r="K254" s="35"/>
      <c r="L254" s="35" t="s">
        <v>37</v>
      </c>
      <c r="M254" s="35"/>
      <c r="N254" s="134"/>
      <c r="O254" s="134"/>
      <c r="P254">
        <v>9867.305</v>
      </c>
    </row>
    <row r="255" spans="1:16" ht="15.75" hidden="1">
      <c r="A255" s="32">
        <v>2019</v>
      </c>
      <c r="B255" s="49">
        <v>3258</v>
      </c>
      <c r="C255" s="36">
        <v>5163.1</v>
      </c>
      <c r="D255" s="38">
        <v>346.03</v>
      </c>
      <c r="E255" s="37">
        <v>354</v>
      </c>
      <c r="F255" s="33">
        <v>46.185</v>
      </c>
      <c r="G255" s="34">
        <v>327.577</v>
      </c>
      <c r="H255" s="37">
        <v>111.108</v>
      </c>
      <c r="I255" s="37"/>
      <c r="J255" s="37"/>
      <c r="K255" s="35"/>
      <c r="L255" s="35" t="s">
        <v>37</v>
      </c>
      <c r="M255" s="35"/>
      <c r="N255" s="134"/>
      <c r="O255" s="134"/>
      <c r="P255">
        <v>9606</v>
      </c>
    </row>
    <row r="256" spans="1:16" ht="15.75" hidden="1">
      <c r="A256" s="32">
        <v>2019</v>
      </c>
      <c r="B256" s="49">
        <v>3492.36</v>
      </c>
      <c r="C256" s="36">
        <v>4849</v>
      </c>
      <c r="D256" s="38">
        <v>301.69</v>
      </c>
      <c r="E256" s="37">
        <v>354.05</v>
      </c>
      <c r="F256" s="33">
        <v>49.17</v>
      </c>
      <c r="G256" s="34">
        <v>326.197</v>
      </c>
      <c r="H256" s="37">
        <v>115.08</v>
      </c>
      <c r="I256" s="37"/>
      <c r="J256" s="37"/>
      <c r="K256" s="35"/>
      <c r="L256" s="35" t="s">
        <v>37</v>
      </c>
      <c r="M256" s="35"/>
      <c r="N256" s="134"/>
      <c r="O256" s="134"/>
      <c r="P256">
        <v>9487.547</v>
      </c>
    </row>
    <row r="257" spans="1:16" ht="15.75" hidden="1">
      <c r="A257" s="32">
        <v>2019</v>
      </c>
      <c r="B257" s="49">
        <v>3448.332</v>
      </c>
      <c r="C257" s="36">
        <v>5547.7</v>
      </c>
      <c r="D257" s="38">
        <v>595.14</v>
      </c>
      <c r="E257" s="37">
        <v>314.97</v>
      </c>
      <c r="F257" s="33">
        <v>61.5</v>
      </c>
      <c r="G257" s="34">
        <v>312.44</v>
      </c>
      <c r="H257" s="37">
        <v>14.892</v>
      </c>
      <c r="I257" s="37"/>
      <c r="J257" s="37"/>
      <c r="K257" s="35"/>
      <c r="L257" s="35" t="s">
        <v>37</v>
      </c>
      <c r="M257" s="35"/>
      <c r="N257" s="134"/>
      <c r="O257" s="134"/>
      <c r="P257">
        <v>10294.973999999998</v>
      </c>
    </row>
    <row r="258" spans="1:15" ht="15.75" customHeight="1" hidden="1">
      <c r="A258" s="32">
        <v>2019</v>
      </c>
      <c r="B258" s="49"/>
      <c r="C258" s="36"/>
      <c r="D258" s="38"/>
      <c r="E258" s="37"/>
      <c r="F258" s="33"/>
      <c r="G258" s="34"/>
      <c r="H258" s="37"/>
      <c r="I258" s="37"/>
      <c r="J258" s="37"/>
      <c r="K258" s="35"/>
      <c r="L258" s="35"/>
      <c r="M258" s="35"/>
      <c r="N258" s="134"/>
      <c r="O258" s="134"/>
    </row>
    <row r="259" spans="1:15" ht="15.75" customHeight="1" hidden="1">
      <c r="A259" s="32">
        <v>2019</v>
      </c>
      <c r="B259" s="49"/>
      <c r="C259" s="36"/>
      <c r="D259" s="38"/>
      <c r="E259" s="37"/>
      <c r="F259" s="33"/>
      <c r="G259" s="34"/>
      <c r="H259" s="37"/>
      <c r="I259" s="70"/>
      <c r="J259" s="70"/>
      <c r="K259" s="35"/>
      <c r="L259" s="35"/>
      <c r="M259" s="35"/>
      <c r="N259" s="134"/>
      <c r="O259" s="134"/>
    </row>
    <row r="260" spans="1:16" ht="15.75" customHeight="1" hidden="1">
      <c r="A260" s="32">
        <v>2019</v>
      </c>
      <c r="B260" s="49">
        <f>SUM(B332:B334)</f>
        <v>12725.202000000001</v>
      </c>
      <c r="C260" s="50">
        <f aca="true" t="shared" si="13" ref="C260:H260">SUM(C332:C334)</f>
        <v>10242.2</v>
      </c>
      <c r="D260" s="50">
        <f t="shared" si="13"/>
        <v>1685.2069999999999</v>
      </c>
      <c r="E260" s="50">
        <f t="shared" si="13"/>
        <v>1332.93</v>
      </c>
      <c r="F260" s="50">
        <f t="shared" si="13"/>
        <v>208.66500000000002</v>
      </c>
      <c r="G260" s="50">
        <f t="shared" si="13"/>
        <v>2220.757</v>
      </c>
      <c r="H260" s="50">
        <f t="shared" si="13"/>
        <v>361.2</v>
      </c>
      <c r="I260" s="70">
        <v>0</v>
      </c>
      <c r="J260" s="110"/>
      <c r="K260" s="50"/>
      <c r="L260" s="50">
        <v>6567.573</v>
      </c>
      <c r="M260" s="50"/>
      <c r="N260" s="49"/>
      <c r="O260" s="49"/>
      <c r="P260">
        <v>35343.734</v>
      </c>
    </row>
    <row r="261" spans="1:16" ht="15.75" customHeight="1" hidden="1">
      <c r="A261" s="32">
        <v>2019</v>
      </c>
      <c r="B261" s="51">
        <f>SUM(B335:B337)</f>
        <v>11744.865</v>
      </c>
      <c r="C261" s="51">
        <f aca="true" t="shared" si="14" ref="C261:H261">SUM(C335:C337)</f>
        <v>16494.3</v>
      </c>
      <c r="D261" s="51">
        <f t="shared" si="14"/>
        <v>1039.38</v>
      </c>
      <c r="E261" s="51">
        <f t="shared" si="14"/>
        <v>1430.83</v>
      </c>
      <c r="F261" s="51">
        <f t="shared" si="14"/>
        <v>279.345</v>
      </c>
      <c r="G261" s="51">
        <f t="shared" si="14"/>
        <v>2964.436472</v>
      </c>
      <c r="H261" s="51">
        <f t="shared" si="14"/>
        <v>383.124</v>
      </c>
      <c r="I261" s="70">
        <v>0</v>
      </c>
      <c r="J261" s="70"/>
      <c r="K261" s="51"/>
      <c r="L261" s="52">
        <v>4595.4220000000005</v>
      </c>
      <c r="M261" s="52"/>
      <c r="N261" s="49"/>
      <c r="O261" s="49"/>
      <c r="P261">
        <v>38931.702472</v>
      </c>
    </row>
    <row r="262" spans="1:16" ht="15.75" customHeight="1" hidden="1">
      <c r="A262" s="32">
        <v>2019</v>
      </c>
      <c r="B262" s="51">
        <f aca="true" t="shared" si="15" ref="B262:H262">SUM(B338:B340)</f>
        <v>8445.874</v>
      </c>
      <c r="C262" s="51">
        <f t="shared" si="15"/>
        <v>19218.2</v>
      </c>
      <c r="D262" s="51">
        <f t="shared" si="15"/>
        <v>951.2299999999999</v>
      </c>
      <c r="E262" s="51">
        <f t="shared" si="15"/>
        <v>876.4499999999999</v>
      </c>
      <c r="F262" s="51">
        <f t="shared" si="15"/>
        <v>209.7</v>
      </c>
      <c r="G262" s="51">
        <f t="shared" si="15"/>
        <v>3172.95374</v>
      </c>
      <c r="H262" s="51">
        <f t="shared" si="15"/>
        <v>364.632</v>
      </c>
      <c r="I262" s="70">
        <v>0</v>
      </c>
      <c r="J262" s="70"/>
      <c r="K262" s="51"/>
      <c r="L262" s="52">
        <v>1196.24</v>
      </c>
      <c r="M262" s="52"/>
      <c r="N262" s="49"/>
      <c r="O262" s="49"/>
      <c r="P262">
        <v>34435.27974</v>
      </c>
    </row>
    <row r="263" spans="1:16" ht="15.75" customHeight="1" hidden="1">
      <c r="A263" s="32">
        <v>2019</v>
      </c>
      <c r="B263" s="51">
        <f>SUM(B341:B343)</f>
        <v>13659.6915</v>
      </c>
      <c r="C263" s="51">
        <f aca="true" t="shared" si="16" ref="C263:H263">SUM(C341:C343)</f>
        <v>11589</v>
      </c>
      <c r="D263" s="51">
        <f t="shared" si="16"/>
        <v>1320.6599999999999</v>
      </c>
      <c r="E263" s="51">
        <f t="shared" si="16"/>
        <v>1500.1799999999998</v>
      </c>
      <c r="F263" s="51">
        <f t="shared" si="16"/>
        <v>714.135</v>
      </c>
      <c r="G263" s="51">
        <f t="shared" si="16"/>
        <v>2743.05426</v>
      </c>
      <c r="H263" s="51">
        <f t="shared" si="16"/>
        <v>367.524</v>
      </c>
      <c r="I263" s="70">
        <v>0</v>
      </c>
      <c r="J263" s="70"/>
      <c r="K263" s="51"/>
      <c r="L263" s="51">
        <v>545.57</v>
      </c>
      <c r="M263" s="51"/>
      <c r="N263" s="49"/>
      <c r="O263" s="49"/>
      <c r="P263">
        <v>32439.81476</v>
      </c>
    </row>
    <row r="264" spans="1:15" ht="15.75" customHeight="1" hidden="1">
      <c r="A264" s="32">
        <v>2019</v>
      </c>
      <c r="B264" s="49"/>
      <c r="C264" s="51"/>
      <c r="D264" s="49"/>
      <c r="E264" s="51"/>
      <c r="F264" s="49"/>
      <c r="G264" s="51"/>
      <c r="H264" s="51"/>
      <c r="I264" s="45"/>
      <c r="J264" s="45"/>
      <c r="K264" s="51"/>
      <c r="L264" s="51"/>
      <c r="M264" s="51"/>
      <c r="N264" s="49"/>
      <c r="O264" s="49"/>
    </row>
    <row r="265" spans="1:15" ht="15.75" customHeight="1" hidden="1">
      <c r="A265" s="32">
        <v>2019</v>
      </c>
      <c r="B265" s="45"/>
      <c r="C265" s="45"/>
      <c r="D265" s="45"/>
      <c r="E265" s="45"/>
      <c r="F265" s="45"/>
      <c r="G265" s="45"/>
      <c r="H265" s="45"/>
      <c r="I265" s="37"/>
      <c r="J265" s="38"/>
      <c r="K265" s="45"/>
      <c r="L265" s="45"/>
      <c r="M265" s="45"/>
      <c r="N265" s="45"/>
      <c r="O265" s="45"/>
    </row>
    <row r="266" spans="1:16" ht="15.75" customHeight="1" hidden="1">
      <c r="A266" s="32">
        <v>2019</v>
      </c>
      <c r="B266" s="49">
        <v>4835.412</v>
      </c>
      <c r="C266" s="36">
        <v>3492</v>
      </c>
      <c r="D266" s="38">
        <v>444.58</v>
      </c>
      <c r="E266" s="37">
        <v>460.19</v>
      </c>
      <c r="F266" s="33">
        <v>91.56</v>
      </c>
      <c r="G266" s="34">
        <v>301.894</v>
      </c>
      <c r="H266" s="37">
        <v>52.32</v>
      </c>
      <c r="I266" s="37"/>
      <c r="J266" s="37"/>
      <c r="K266" s="35"/>
      <c r="L266" s="35" t="s">
        <v>37</v>
      </c>
      <c r="M266" s="35"/>
      <c r="N266" s="134"/>
      <c r="O266" s="134"/>
      <c r="P266">
        <v>9677.956</v>
      </c>
    </row>
    <row r="267" spans="1:16" ht="15.75" customHeight="1" hidden="1">
      <c r="A267" s="32">
        <v>2019</v>
      </c>
      <c r="B267" s="49">
        <v>4580.532</v>
      </c>
      <c r="C267" s="36">
        <v>2625.8</v>
      </c>
      <c r="D267" s="38">
        <v>448.2</v>
      </c>
      <c r="E267" s="37">
        <v>460.31</v>
      </c>
      <c r="F267" s="33">
        <v>71.475</v>
      </c>
      <c r="G267" s="34">
        <v>288.455</v>
      </c>
      <c r="H267" s="37">
        <v>91.068</v>
      </c>
      <c r="I267" s="37"/>
      <c r="J267" s="37"/>
      <c r="K267" s="35"/>
      <c r="L267" s="35" t="s">
        <v>37</v>
      </c>
      <c r="M267" s="35"/>
      <c r="N267" s="134"/>
      <c r="O267" s="134"/>
      <c r="P267">
        <v>8565.84</v>
      </c>
    </row>
    <row r="268" spans="1:16" ht="15.75" customHeight="1" hidden="1">
      <c r="A268" s="32">
        <v>2019</v>
      </c>
      <c r="B268" s="49">
        <v>5409.936</v>
      </c>
      <c r="C268" s="36">
        <v>2933.1</v>
      </c>
      <c r="D268" s="38">
        <v>386.59</v>
      </c>
      <c r="E268" s="37">
        <v>504.4</v>
      </c>
      <c r="F268" s="33">
        <v>225.63</v>
      </c>
      <c r="G268" s="34">
        <v>325.957</v>
      </c>
      <c r="H268" s="37">
        <v>97.548</v>
      </c>
      <c r="I268" s="37"/>
      <c r="J268" s="37"/>
      <c r="K268" s="35"/>
      <c r="L268" s="35" t="s">
        <v>37</v>
      </c>
      <c r="M268" s="35"/>
      <c r="N268" s="134"/>
      <c r="O268" s="134"/>
      <c r="P268">
        <v>9883.161</v>
      </c>
    </row>
    <row r="269" spans="1:16" ht="15.75" customHeight="1" hidden="1">
      <c r="A269" s="32">
        <v>2019</v>
      </c>
      <c r="B269" s="49">
        <v>5219.91</v>
      </c>
      <c r="C269" s="36">
        <v>2522</v>
      </c>
      <c r="D269" s="38">
        <v>461.08</v>
      </c>
      <c r="E269" s="37">
        <v>574.4</v>
      </c>
      <c r="F269" s="33">
        <v>232.665</v>
      </c>
      <c r="G269" s="34">
        <v>302.76</v>
      </c>
      <c r="H269" s="37">
        <v>114.132</v>
      </c>
      <c r="I269" s="37"/>
      <c r="J269" s="37"/>
      <c r="K269" s="35"/>
      <c r="L269" s="35" t="s">
        <v>37</v>
      </c>
      <c r="M269" s="35"/>
      <c r="N269" s="134"/>
      <c r="O269" s="134"/>
      <c r="P269">
        <v>9426.947</v>
      </c>
    </row>
    <row r="270" spans="1:16" ht="15.75" customHeight="1" hidden="1">
      <c r="A270" s="32">
        <v>2019</v>
      </c>
      <c r="B270" s="49">
        <v>4720.608</v>
      </c>
      <c r="C270" s="36">
        <v>3567.8</v>
      </c>
      <c r="D270" s="38">
        <v>541.54</v>
      </c>
      <c r="E270" s="37">
        <v>574.42</v>
      </c>
      <c r="F270" s="33">
        <v>253.5</v>
      </c>
      <c r="G270" s="34">
        <v>314.928</v>
      </c>
      <c r="H270" s="37">
        <v>158.412</v>
      </c>
      <c r="I270" s="37"/>
      <c r="J270" s="37"/>
      <c r="K270" s="35"/>
      <c r="L270" s="35" t="s">
        <v>37</v>
      </c>
      <c r="M270" s="35"/>
      <c r="N270" s="134"/>
      <c r="O270" s="134"/>
      <c r="P270">
        <v>10131.208</v>
      </c>
    </row>
    <row r="271" spans="1:16" ht="15.75" customHeight="1" hidden="1">
      <c r="A271" s="32">
        <v>2019</v>
      </c>
      <c r="B271" s="49">
        <v>3609.36</v>
      </c>
      <c r="C271" s="36">
        <v>4927.9</v>
      </c>
      <c r="D271" s="38">
        <v>592.1</v>
      </c>
      <c r="E271" s="37">
        <v>399.58</v>
      </c>
      <c r="F271" s="33">
        <v>128.55</v>
      </c>
      <c r="G271" s="34">
        <v>231.295</v>
      </c>
      <c r="H271" s="37">
        <v>103.116</v>
      </c>
      <c r="I271" s="37"/>
      <c r="J271" s="37"/>
      <c r="K271" s="35"/>
      <c r="L271" s="35" t="s">
        <v>37</v>
      </c>
      <c r="M271" s="35"/>
      <c r="N271" s="134"/>
      <c r="O271" s="134"/>
      <c r="P271">
        <v>9991.901</v>
      </c>
    </row>
    <row r="272" spans="1:16" ht="15.75" customHeight="1" hidden="1">
      <c r="A272" s="32">
        <v>2019</v>
      </c>
      <c r="B272" s="49">
        <v>2868.264</v>
      </c>
      <c r="C272" s="36">
        <v>6315.2</v>
      </c>
      <c r="D272" s="38">
        <v>531.99</v>
      </c>
      <c r="E272" s="37">
        <v>315.13</v>
      </c>
      <c r="F272" s="33">
        <v>87.13</v>
      </c>
      <c r="G272" s="34">
        <v>200.568</v>
      </c>
      <c r="H272" s="37">
        <v>116.64</v>
      </c>
      <c r="I272" s="37"/>
      <c r="J272" s="37"/>
      <c r="K272" s="35"/>
      <c r="L272" s="35" t="s">
        <v>37</v>
      </c>
      <c r="M272" s="35"/>
      <c r="N272" s="134"/>
      <c r="O272" s="134"/>
      <c r="P272">
        <v>10434.921999999997</v>
      </c>
    </row>
    <row r="273" spans="1:16" ht="15.75" customHeight="1" hidden="1">
      <c r="A273" s="32">
        <v>2019</v>
      </c>
      <c r="B273" s="49">
        <v>2808.108</v>
      </c>
      <c r="C273" s="36">
        <v>6039.3</v>
      </c>
      <c r="D273" s="38">
        <v>466.46</v>
      </c>
      <c r="E273" s="37">
        <v>269.11</v>
      </c>
      <c r="F273" s="33">
        <v>67.92</v>
      </c>
      <c r="G273" s="34">
        <v>327.145</v>
      </c>
      <c r="H273" s="37">
        <v>83.988</v>
      </c>
      <c r="I273" s="37"/>
      <c r="J273" s="37"/>
      <c r="K273" s="37"/>
      <c r="L273" s="37">
        <v>697.8</v>
      </c>
      <c r="M273" s="37"/>
      <c r="N273" s="38"/>
      <c r="O273" s="38"/>
      <c r="P273">
        <v>10759.830999999998</v>
      </c>
    </row>
    <row r="274" spans="1:16" ht="15.75" customHeight="1" hidden="1">
      <c r="A274" s="32">
        <v>2019</v>
      </c>
      <c r="B274" s="49">
        <v>2964.816</v>
      </c>
      <c r="C274" s="36">
        <v>5012.4</v>
      </c>
      <c r="D274" s="38">
        <v>346.54</v>
      </c>
      <c r="E274" s="37">
        <v>277.49</v>
      </c>
      <c r="F274" s="33">
        <v>62.085</v>
      </c>
      <c r="G274" s="34">
        <v>703.437</v>
      </c>
      <c r="H274" s="37">
        <v>68.148</v>
      </c>
      <c r="I274" s="37"/>
      <c r="J274" s="37"/>
      <c r="K274" s="37"/>
      <c r="L274" s="37">
        <v>870.54</v>
      </c>
      <c r="M274" s="37"/>
      <c r="N274" s="38"/>
      <c r="O274" s="38"/>
      <c r="P274">
        <v>10305.455999999998</v>
      </c>
    </row>
    <row r="275" spans="1:16" ht="15.75" customHeight="1" hidden="1">
      <c r="A275" s="32">
        <v>2019</v>
      </c>
      <c r="B275" s="49">
        <v>3119.112</v>
      </c>
      <c r="C275" s="36">
        <v>4063.2</v>
      </c>
      <c r="D275" s="38">
        <v>363.57</v>
      </c>
      <c r="E275" s="37">
        <v>297.97</v>
      </c>
      <c r="F275" s="33">
        <v>28.38</v>
      </c>
      <c r="G275" s="34">
        <v>1053.187</v>
      </c>
      <c r="H275" s="37">
        <v>93.708</v>
      </c>
      <c r="I275" s="37"/>
      <c r="J275" s="37"/>
      <c r="K275" s="37"/>
      <c r="L275" s="37">
        <v>908.55</v>
      </c>
      <c r="M275" s="37"/>
      <c r="N275" s="38"/>
      <c r="O275" s="38"/>
      <c r="P275">
        <v>9927.677</v>
      </c>
    </row>
    <row r="276" spans="1:16" ht="15.75" customHeight="1" hidden="1">
      <c r="A276" s="32">
        <v>2019</v>
      </c>
      <c r="B276" s="49">
        <v>4251.564</v>
      </c>
      <c r="C276" s="36">
        <v>3746.2</v>
      </c>
      <c r="D276" s="38">
        <v>435.14</v>
      </c>
      <c r="E276" s="37">
        <v>445.54</v>
      </c>
      <c r="F276" s="33">
        <v>52.005</v>
      </c>
      <c r="G276" s="34">
        <v>804.041</v>
      </c>
      <c r="H276" s="37">
        <v>107.868</v>
      </c>
      <c r="I276" s="37"/>
      <c r="J276" s="37"/>
      <c r="K276" s="37"/>
      <c r="L276" s="37">
        <v>785.25</v>
      </c>
      <c r="M276" s="37"/>
      <c r="N276" s="38"/>
      <c r="O276" s="38"/>
      <c r="P276">
        <v>10627.608</v>
      </c>
    </row>
    <row r="277" spans="1:16" ht="15.75" customHeight="1" hidden="1">
      <c r="A277" s="32">
        <v>2019</v>
      </c>
      <c r="B277" s="49">
        <v>4479.3</v>
      </c>
      <c r="C277" s="36">
        <v>3989.7</v>
      </c>
      <c r="D277" s="38">
        <v>326.55</v>
      </c>
      <c r="E277" s="37">
        <v>480.42</v>
      </c>
      <c r="F277" s="33">
        <v>78.825</v>
      </c>
      <c r="G277" s="34">
        <v>822.196</v>
      </c>
      <c r="H277" s="37">
        <v>131.1</v>
      </c>
      <c r="I277" s="37"/>
      <c r="J277" s="37"/>
      <c r="K277" s="37"/>
      <c r="L277" s="37">
        <v>1106.7</v>
      </c>
      <c r="M277" s="37"/>
      <c r="N277" s="38"/>
      <c r="O277" s="38"/>
      <c r="P277">
        <v>11414.791000000001</v>
      </c>
    </row>
    <row r="278" spans="1:15" ht="15.75" customHeight="1" hidden="1">
      <c r="A278" s="32">
        <v>2019</v>
      </c>
      <c r="B278" s="49"/>
      <c r="C278" s="36"/>
      <c r="D278" s="38"/>
      <c r="E278" s="37"/>
      <c r="F278" s="33"/>
      <c r="G278" s="34"/>
      <c r="H278" s="37"/>
      <c r="I278" s="37"/>
      <c r="J278" s="37"/>
      <c r="K278" s="37"/>
      <c r="L278" s="37"/>
      <c r="M278" s="37"/>
      <c r="N278" s="38"/>
      <c r="O278" s="38"/>
    </row>
    <row r="279" spans="1:15" ht="15.75" hidden="1">
      <c r="A279" s="32">
        <v>2019</v>
      </c>
      <c r="B279" s="49"/>
      <c r="C279" s="36"/>
      <c r="D279" s="38"/>
      <c r="E279" s="37"/>
      <c r="F279" s="33"/>
      <c r="G279" s="34"/>
      <c r="H279" s="37"/>
      <c r="I279" s="70"/>
      <c r="J279" s="70"/>
      <c r="K279" s="35"/>
      <c r="L279" s="35"/>
      <c r="M279" s="35"/>
      <c r="N279" s="134"/>
      <c r="O279" s="134"/>
    </row>
    <row r="280" spans="1:16" ht="15.75" hidden="1">
      <c r="A280" s="32">
        <v>2019</v>
      </c>
      <c r="B280" s="51">
        <f>SUM(B346:B348)</f>
        <v>15029.6685</v>
      </c>
      <c r="C280" s="51">
        <f aca="true" t="shared" si="17" ref="C280:H280">SUM(C346:C348)</f>
        <v>18972.3</v>
      </c>
      <c r="D280" s="51">
        <f t="shared" si="17"/>
        <v>856.6</v>
      </c>
      <c r="E280" s="51">
        <f t="shared" si="17"/>
        <v>1517.52</v>
      </c>
      <c r="F280" s="51">
        <f t="shared" si="17"/>
        <v>257.415</v>
      </c>
      <c r="G280" s="51">
        <f t="shared" si="17"/>
        <v>2404.165</v>
      </c>
      <c r="H280" s="51">
        <f t="shared" si="17"/>
        <v>408.34799999999996</v>
      </c>
      <c r="I280" s="70">
        <v>0</v>
      </c>
      <c r="J280" s="70"/>
      <c r="K280" s="53"/>
      <c r="L280" s="53" t="s">
        <v>22</v>
      </c>
      <c r="M280" s="53"/>
      <c r="N280" s="135"/>
      <c r="O280" s="135"/>
      <c r="P280">
        <v>39446.0165</v>
      </c>
    </row>
    <row r="281" spans="1:16" ht="15.75" hidden="1">
      <c r="A281" s="32">
        <v>2019</v>
      </c>
      <c r="B281" s="51">
        <f aca="true" t="shared" si="18" ref="B281:H281">SUM(B349:B351)</f>
        <v>14639.982</v>
      </c>
      <c r="C281" s="52">
        <f t="shared" si="18"/>
        <v>16261.3</v>
      </c>
      <c r="D281" s="51">
        <f t="shared" si="18"/>
        <v>1687.53</v>
      </c>
      <c r="E281" s="51">
        <f t="shared" si="18"/>
        <v>1699.5</v>
      </c>
      <c r="F281" s="51">
        <f t="shared" si="18"/>
        <v>411.94500000000005</v>
      </c>
      <c r="G281" s="51">
        <f t="shared" si="18"/>
        <v>2347.6769999999997</v>
      </c>
      <c r="H281" s="51">
        <f t="shared" si="18"/>
        <v>338.196</v>
      </c>
      <c r="I281" s="70">
        <v>0</v>
      </c>
      <c r="J281" s="111"/>
      <c r="K281" s="49"/>
      <c r="L281" s="49">
        <v>63.89</v>
      </c>
      <c r="M281" s="49"/>
      <c r="N281" s="49"/>
      <c r="O281" s="49"/>
      <c r="P281">
        <v>37450.020000000004</v>
      </c>
    </row>
    <row r="282" spans="1:16" ht="15.75" hidden="1">
      <c r="A282" s="32">
        <v>2019</v>
      </c>
      <c r="B282" s="51">
        <f>SUM(B352:B354)</f>
        <v>9096.187</v>
      </c>
      <c r="C282" s="51">
        <f aca="true" t="shared" si="19" ref="C282:H282">SUM(C352:C354)</f>
        <v>15172.3</v>
      </c>
      <c r="D282" s="51">
        <f t="shared" si="19"/>
        <v>1840.98</v>
      </c>
      <c r="E282" s="51">
        <f t="shared" si="19"/>
        <v>1190.44</v>
      </c>
      <c r="F282" s="51">
        <f t="shared" si="19"/>
        <v>229.245</v>
      </c>
      <c r="G282" s="51">
        <f t="shared" si="19"/>
        <v>2144.378</v>
      </c>
      <c r="H282" s="51">
        <f t="shared" si="19"/>
        <v>287.544</v>
      </c>
      <c r="I282" s="70">
        <v>0</v>
      </c>
      <c r="J282" s="70"/>
      <c r="K282" s="51"/>
      <c r="L282" s="51">
        <v>1653.5900000000001</v>
      </c>
      <c r="M282" s="51"/>
      <c r="N282" s="49"/>
      <c r="O282" s="49"/>
      <c r="P282">
        <v>31614.663999999997</v>
      </c>
    </row>
    <row r="283" spans="1:16" ht="15.75" hidden="1">
      <c r="A283" s="32">
        <v>2019</v>
      </c>
      <c r="B283" s="51">
        <f aca="true" t="shared" si="20" ref="B283:H283">SUM(B355:B357)</f>
        <v>12562.94</v>
      </c>
      <c r="C283" s="51">
        <f t="shared" si="20"/>
        <v>13326.900000000001</v>
      </c>
      <c r="D283" s="51">
        <f t="shared" si="20"/>
        <v>2209.6000000000004</v>
      </c>
      <c r="E283" s="51">
        <f t="shared" si="20"/>
        <v>832.6899999999999</v>
      </c>
      <c r="F283" s="51">
        <f t="shared" si="20"/>
        <v>292.89</v>
      </c>
      <c r="G283" s="51">
        <f t="shared" si="20"/>
        <v>2429.225</v>
      </c>
      <c r="H283" s="51">
        <f t="shared" si="20"/>
        <v>359.748</v>
      </c>
      <c r="I283" s="70">
        <v>0</v>
      </c>
      <c r="J283" s="70"/>
      <c r="K283" s="51"/>
      <c r="L283" s="51">
        <v>1170.12</v>
      </c>
      <c r="M283" s="51"/>
      <c r="N283" s="49"/>
      <c r="O283" s="49"/>
      <c r="P283">
        <v>33184.113</v>
      </c>
    </row>
    <row r="284" spans="1:15" ht="15.75" hidden="1">
      <c r="A284" s="32">
        <v>2019</v>
      </c>
      <c r="B284" s="49"/>
      <c r="C284" s="51"/>
      <c r="D284" s="49"/>
      <c r="E284" s="51"/>
      <c r="F284" s="49"/>
      <c r="G284" s="51"/>
      <c r="H284" s="51"/>
      <c r="I284" s="37"/>
      <c r="J284" s="37"/>
      <c r="K284" s="53"/>
      <c r="L284" s="53"/>
      <c r="M284" s="53"/>
      <c r="N284" s="135"/>
      <c r="O284" s="135"/>
    </row>
    <row r="285" spans="1:15" ht="15.75" hidden="1">
      <c r="A285" s="32">
        <v>2019</v>
      </c>
      <c r="B285" s="49"/>
      <c r="C285" s="36"/>
      <c r="D285" s="38"/>
      <c r="E285" s="37"/>
      <c r="F285" s="33"/>
      <c r="G285" s="34"/>
      <c r="H285" s="37"/>
      <c r="I285" s="37"/>
      <c r="J285" s="37"/>
      <c r="K285" s="37"/>
      <c r="L285" s="37"/>
      <c r="M285" s="37"/>
      <c r="N285" s="38"/>
      <c r="O285" s="38"/>
    </row>
    <row r="286" spans="1:16" ht="15.75" hidden="1">
      <c r="A286" s="32">
        <v>2019</v>
      </c>
      <c r="B286" s="49">
        <v>4928.94</v>
      </c>
      <c r="C286" s="36">
        <v>3567.7</v>
      </c>
      <c r="D286" s="38">
        <v>332</v>
      </c>
      <c r="E286" s="37">
        <v>506.97</v>
      </c>
      <c r="F286" s="33">
        <v>252.015</v>
      </c>
      <c r="G286" s="34">
        <v>1072.685</v>
      </c>
      <c r="H286" s="37">
        <v>119.208</v>
      </c>
      <c r="I286" s="37"/>
      <c r="J286" s="37"/>
      <c r="K286" s="37"/>
      <c r="L286" s="37">
        <v>1178.22</v>
      </c>
      <c r="M286" s="37"/>
      <c r="N286" s="38"/>
      <c r="O286" s="38"/>
      <c r="P286">
        <v>11957.737999999998</v>
      </c>
    </row>
    <row r="287" spans="1:16" ht="15.75" hidden="1">
      <c r="A287" s="32">
        <v>2019</v>
      </c>
      <c r="B287" s="49">
        <v>3692.8</v>
      </c>
      <c r="C287" s="36">
        <v>4231.5</v>
      </c>
      <c r="D287" s="38">
        <v>308.5</v>
      </c>
      <c r="E287" s="37">
        <v>516.39</v>
      </c>
      <c r="F287" s="33">
        <v>147.195</v>
      </c>
      <c r="G287" s="34">
        <v>542.813</v>
      </c>
      <c r="H287" s="37">
        <v>107.913</v>
      </c>
      <c r="I287" s="37"/>
      <c r="J287" s="37"/>
      <c r="K287" s="37"/>
      <c r="L287" s="37">
        <v>1248.76</v>
      </c>
      <c r="M287" s="37"/>
      <c r="N287" s="38"/>
      <c r="O287" s="38"/>
      <c r="P287">
        <v>10795.871</v>
      </c>
    </row>
    <row r="288" spans="1:16" ht="15.75" hidden="1">
      <c r="A288" s="32">
        <v>2019</v>
      </c>
      <c r="B288" s="49">
        <v>5187.4</v>
      </c>
      <c r="C288" s="36">
        <v>4331.6</v>
      </c>
      <c r="D288" s="38">
        <v>336.9</v>
      </c>
      <c r="E288" s="37">
        <v>615.5</v>
      </c>
      <c r="F288" s="33">
        <v>257.6</v>
      </c>
      <c r="G288" s="34">
        <v>474.8</v>
      </c>
      <c r="H288" s="37">
        <v>102.4</v>
      </c>
      <c r="I288" s="34"/>
      <c r="J288" s="34"/>
      <c r="K288" s="37"/>
      <c r="L288" s="37">
        <v>1008.9</v>
      </c>
      <c r="M288" s="37"/>
      <c r="N288" s="38"/>
      <c r="O288" s="38"/>
      <c r="P288">
        <v>12315.099999999999</v>
      </c>
    </row>
    <row r="289" spans="1:16" ht="15.75" hidden="1">
      <c r="A289" s="32">
        <v>2019</v>
      </c>
      <c r="B289" s="49">
        <v>4219.056</v>
      </c>
      <c r="C289" s="36">
        <v>4530.2</v>
      </c>
      <c r="D289" s="38">
        <v>312.07</v>
      </c>
      <c r="E289" s="37">
        <v>587.84</v>
      </c>
      <c r="F289" s="33">
        <v>166.335</v>
      </c>
      <c r="G289" s="34">
        <v>463.188</v>
      </c>
      <c r="H289" s="34">
        <v>110.976</v>
      </c>
      <c r="I289" s="34"/>
      <c r="J289" s="34"/>
      <c r="K289" s="37"/>
      <c r="L289" s="37">
        <v>959.62</v>
      </c>
      <c r="M289" s="37"/>
      <c r="N289" s="38"/>
      <c r="O289" s="38"/>
      <c r="P289">
        <v>11349.285</v>
      </c>
    </row>
    <row r="290" spans="1:16" ht="15.75" hidden="1">
      <c r="A290" s="32">
        <v>2019</v>
      </c>
      <c r="B290" s="49">
        <v>4312.296</v>
      </c>
      <c r="C290" s="36">
        <v>4764</v>
      </c>
      <c r="D290" s="38">
        <v>337.63</v>
      </c>
      <c r="E290" s="37">
        <v>568.07</v>
      </c>
      <c r="F290" s="33">
        <v>246.435</v>
      </c>
      <c r="G290" s="34">
        <v>598.772</v>
      </c>
      <c r="H290" s="34">
        <v>118.116</v>
      </c>
      <c r="I290" s="34"/>
      <c r="J290" s="34"/>
      <c r="K290" s="37"/>
      <c r="L290" s="37">
        <v>826.24</v>
      </c>
      <c r="M290" s="37"/>
      <c r="N290" s="38"/>
      <c r="O290" s="38"/>
      <c r="P290">
        <v>11771.559</v>
      </c>
    </row>
    <row r="291" spans="1:16" ht="15.75" hidden="1">
      <c r="A291" s="32">
        <v>2019</v>
      </c>
      <c r="B291" s="49">
        <v>3846.132</v>
      </c>
      <c r="C291" s="36">
        <v>5869.8</v>
      </c>
      <c r="D291" s="38">
        <v>287.47</v>
      </c>
      <c r="E291" s="37">
        <v>409.49</v>
      </c>
      <c r="F291" s="33">
        <v>104.655</v>
      </c>
      <c r="G291" s="34">
        <v>578.393</v>
      </c>
      <c r="H291" s="34">
        <v>127.944</v>
      </c>
      <c r="I291" s="34"/>
      <c r="J291" s="34"/>
      <c r="K291" s="37"/>
      <c r="L291" s="37">
        <v>401.15</v>
      </c>
      <c r="M291" s="37"/>
      <c r="N291" s="38"/>
      <c r="O291" s="38"/>
      <c r="P291">
        <v>11625.034</v>
      </c>
    </row>
    <row r="292" spans="1:16" ht="15.75" hidden="1">
      <c r="A292" s="32">
        <v>2019</v>
      </c>
      <c r="B292" s="49">
        <v>3329.8569</v>
      </c>
      <c r="C292" s="36">
        <v>6437.9</v>
      </c>
      <c r="D292" s="38">
        <v>348.22</v>
      </c>
      <c r="E292" s="37">
        <v>347.34</v>
      </c>
      <c r="F292" s="33">
        <v>66.615</v>
      </c>
      <c r="G292" s="34">
        <v>538.453</v>
      </c>
      <c r="H292" s="34">
        <v>133.548</v>
      </c>
      <c r="I292" s="34"/>
      <c r="J292" s="34"/>
      <c r="K292" s="37"/>
      <c r="L292" s="37">
        <v>345.98</v>
      </c>
      <c r="M292" s="37"/>
      <c r="N292" s="38"/>
      <c r="O292" s="38"/>
      <c r="P292">
        <v>11547.9129</v>
      </c>
    </row>
    <row r="293" spans="1:16" ht="15.75" hidden="1">
      <c r="A293" s="32">
        <v>2019</v>
      </c>
      <c r="B293" s="49">
        <v>1642.248</v>
      </c>
      <c r="C293" s="36">
        <v>7332.6</v>
      </c>
      <c r="D293" s="38">
        <v>331.62</v>
      </c>
      <c r="E293" s="37">
        <v>275.76</v>
      </c>
      <c r="F293" s="33">
        <v>79.185</v>
      </c>
      <c r="G293" s="34">
        <v>126.048</v>
      </c>
      <c r="H293" s="34">
        <v>473.575</v>
      </c>
      <c r="I293" s="34"/>
      <c r="J293" s="34"/>
      <c r="K293" s="37"/>
      <c r="L293" s="37">
        <v>754.97</v>
      </c>
      <c r="M293" s="37"/>
      <c r="N293" s="38"/>
      <c r="O293" s="38"/>
      <c r="P293">
        <v>11016.006000000001</v>
      </c>
    </row>
    <row r="294" spans="1:16" ht="15.75" hidden="1">
      <c r="A294" s="32">
        <v>2019</v>
      </c>
      <c r="B294" s="49" t="s">
        <v>24</v>
      </c>
      <c r="C294" s="36">
        <v>8353</v>
      </c>
      <c r="D294" s="38">
        <v>359.17</v>
      </c>
      <c r="E294" s="37">
        <v>310.38</v>
      </c>
      <c r="F294" s="33">
        <v>70.905</v>
      </c>
      <c r="G294" s="34">
        <v>295.785</v>
      </c>
      <c r="H294" s="34">
        <v>109.848</v>
      </c>
      <c r="I294" s="34"/>
      <c r="J294" s="34"/>
      <c r="K294" s="37"/>
      <c r="L294" s="37">
        <v>1514.818</v>
      </c>
      <c r="M294" s="37"/>
      <c r="N294" s="38"/>
      <c r="O294" s="38"/>
      <c r="P294">
        <v>11013.905999999999</v>
      </c>
    </row>
    <row r="295" spans="1:16" ht="15.75" hidden="1">
      <c r="A295" s="32">
        <v>2019</v>
      </c>
      <c r="B295" s="49">
        <v>2825.34</v>
      </c>
      <c r="C295" s="36">
        <v>5092.3</v>
      </c>
      <c r="D295" s="38">
        <v>369.54</v>
      </c>
      <c r="E295" s="37">
        <v>307.1103</v>
      </c>
      <c r="F295" s="33">
        <v>32.625</v>
      </c>
      <c r="G295" s="34">
        <v>815.265</v>
      </c>
      <c r="H295" s="34">
        <v>121.224</v>
      </c>
      <c r="I295" s="34"/>
      <c r="J295" s="34"/>
      <c r="K295" s="37"/>
      <c r="L295" s="37">
        <v>2255.4590000000003</v>
      </c>
      <c r="M295" s="37"/>
      <c r="N295" s="38"/>
      <c r="O295" s="38"/>
      <c r="P295">
        <v>11818.8633</v>
      </c>
    </row>
    <row r="296" spans="1:16" ht="15.75" hidden="1">
      <c r="A296" s="32">
        <v>2019</v>
      </c>
      <c r="B296" s="49">
        <v>3798.48</v>
      </c>
      <c r="C296" s="36">
        <v>4177.6</v>
      </c>
      <c r="D296" s="38">
        <v>469.17</v>
      </c>
      <c r="E296" s="37">
        <v>351.53</v>
      </c>
      <c r="F296" s="33">
        <v>36.96</v>
      </c>
      <c r="G296" s="34">
        <v>776.851</v>
      </c>
      <c r="H296" s="34">
        <v>127.692</v>
      </c>
      <c r="I296" s="34"/>
      <c r="J296" s="34"/>
      <c r="K296" s="37"/>
      <c r="L296" s="37">
        <v>4887.52</v>
      </c>
      <c r="M296" s="37"/>
      <c r="N296" s="38"/>
      <c r="O296" s="38"/>
      <c r="P296">
        <v>14625.803</v>
      </c>
    </row>
    <row r="297" spans="1:15" ht="15.75" hidden="1">
      <c r="A297" s="32">
        <v>2019</v>
      </c>
      <c r="B297" s="49"/>
      <c r="C297" s="36"/>
      <c r="D297" s="38"/>
      <c r="E297" s="37"/>
      <c r="F297" s="33"/>
      <c r="G297" s="34"/>
      <c r="H297" s="34"/>
      <c r="I297" s="34"/>
      <c r="J297" s="34"/>
      <c r="K297" s="37"/>
      <c r="L297" s="37"/>
      <c r="M297" s="37"/>
      <c r="N297" s="38"/>
      <c r="O297" s="38"/>
    </row>
    <row r="298" spans="1:15" ht="15.75" hidden="1">
      <c r="A298" s="32">
        <v>2019</v>
      </c>
      <c r="B298" s="49"/>
      <c r="C298" s="36"/>
      <c r="D298" s="38"/>
      <c r="E298" s="37"/>
      <c r="F298" s="33"/>
      <c r="G298" s="34"/>
      <c r="H298" s="34"/>
      <c r="I298" s="34"/>
      <c r="J298" s="34"/>
      <c r="K298" s="37"/>
      <c r="L298" s="37"/>
      <c r="M298" s="37"/>
      <c r="N298" s="38"/>
      <c r="O298" s="38"/>
    </row>
    <row r="299" spans="1:16" ht="15.75" hidden="1">
      <c r="A299" s="32">
        <v>2019</v>
      </c>
      <c r="B299" s="49">
        <v>4324.11</v>
      </c>
      <c r="C299" s="36">
        <v>4021.7</v>
      </c>
      <c r="D299" s="38">
        <v>522.16</v>
      </c>
      <c r="E299" s="37">
        <v>404.46</v>
      </c>
      <c r="F299" s="33">
        <v>85.545</v>
      </c>
      <c r="G299" s="34">
        <v>608.204</v>
      </c>
      <c r="H299" s="34">
        <v>73.248</v>
      </c>
      <c r="I299" s="70">
        <v>0</v>
      </c>
      <c r="J299" s="70"/>
      <c r="K299" s="37"/>
      <c r="L299" s="37">
        <v>2154.6760000000004</v>
      </c>
      <c r="M299" s="37"/>
      <c r="N299" s="38"/>
      <c r="O299" s="38"/>
      <c r="P299">
        <v>12194.103</v>
      </c>
    </row>
    <row r="300" spans="1:15" ht="15.75" hidden="1">
      <c r="A300" s="32">
        <v>2019</v>
      </c>
      <c r="B300" s="49"/>
      <c r="C300" s="36"/>
      <c r="D300" s="38"/>
      <c r="E300" s="37"/>
      <c r="F300" s="33"/>
      <c r="G300" s="34"/>
      <c r="H300" s="34"/>
      <c r="I300" s="70"/>
      <c r="J300" s="70"/>
      <c r="K300" s="37"/>
      <c r="L300" s="37"/>
      <c r="M300" s="37"/>
      <c r="N300" s="38"/>
      <c r="O300" s="38"/>
    </row>
    <row r="301" spans="1:15" ht="15.75" hidden="1">
      <c r="A301" s="32">
        <v>2019</v>
      </c>
      <c r="B301" s="49"/>
      <c r="C301" s="36"/>
      <c r="D301" s="38"/>
      <c r="E301" s="37"/>
      <c r="F301" s="33"/>
      <c r="G301" s="34"/>
      <c r="H301" s="34"/>
      <c r="I301" s="70"/>
      <c r="J301" s="70"/>
      <c r="K301" s="37"/>
      <c r="L301" s="37"/>
      <c r="M301" s="37"/>
      <c r="N301" s="38"/>
      <c r="O301" s="38"/>
    </row>
    <row r="302" spans="1:16" ht="15.75" hidden="1">
      <c r="A302" s="32">
        <v>2019</v>
      </c>
      <c r="B302" s="51">
        <f>SUM(B360:B362)</f>
        <v>13792.212</v>
      </c>
      <c r="C302" s="51">
        <f aca="true" t="shared" si="21" ref="C302:I302">SUM(C360:C362)</f>
        <v>11893.900000000001</v>
      </c>
      <c r="D302" s="51">
        <f t="shared" si="21"/>
        <v>2355.75</v>
      </c>
      <c r="E302" s="51">
        <f t="shared" si="21"/>
        <v>1139.75</v>
      </c>
      <c r="F302" s="51">
        <f t="shared" si="21"/>
        <v>482.025</v>
      </c>
      <c r="G302" s="51">
        <f t="shared" si="21"/>
        <v>2273.801</v>
      </c>
      <c r="H302" s="51">
        <f t="shared" si="21"/>
        <v>254.352</v>
      </c>
      <c r="I302" s="51">
        <f t="shared" si="21"/>
        <v>0</v>
      </c>
      <c r="J302" s="51"/>
      <c r="K302" s="51"/>
      <c r="L302" s="51">
        <v>1302</v>
      </c>
      <c r="M302" s="51"/>
      <c r="N302" s="49"/>
      <c r="O302" s="49"/>
      <c r="P302">
        <v>33493.79</v>
      </c>
    </row>
    <row r="303" spans="1:16" ht="15.75" hidden="1">
      <c r="A303" s="32">
        <v>2019</v>
      </c>
      <c r="B303" s="51">
        <f>SUM(B363:B365)</f>
        <v>13981.359</v>
      </c>
      <c r="C303" s="51">
        <f aca="true" t="shared" si="22" ref="C303:H303">SUM(C363:C365)</f>
        <v>14883.7</v>
      </c>
      <c r="D303" s="51">
        <f t="shared" si="22"/>
        <v>2672.83</v>
      </c>
      <c r="E303" s="51">
        <f t="shared" si="22"/>
        <v>856.02</v>
      </c>
      <c r="F303" s="51">
        <f t="shared" si="22"/>
        <v>535.155</v>
      </c>
      <c r="G303" s="51">
        <f t="shared" si="22"/>
        <v>2345.692</v>
      </c>
      <c r="H303" s="51">
        <f t="shared" si="22"/>
        <v>247.01999999999998</v>
      </c>
      <c r="I303" s="70">
        <v>0</v>
      </c>
      <c r="J303" s="70"/>
      <c r="K303" s="51"/>
      <c r="L303" s="52">
        <v>4122.388999999999</v>
      </c>
      <c r="M303" s="52"/>
      <c r="N303" s="49"/>
      <c r="O303" s="49"/>
      <c r="P303">
        <v>39644.165</v>
      </c>
    </row>
    <row r="304" spans="1:16" ht="15.75" hidden="1">
      <c r="A304" s="32">
        <v>2019</v>
      </c>
      <c r="B304" s="51">
        <f>SUM(B366:B368)</f>
        <v>8739.276</v>
      </c>
      <c r="C304" s="51">
        <f aca="true" t="shared" si="23" ref="C304:H304">SUM(C366:C368)</f>
        <v>21150.82</v>
      </c>
      <c r="D304" s="51">
        <f t="shared" si="23"/>
        <v>1916.5100000000002</v>
      </c>
      <c r="E304" s="51">
        <f t="shared" si="23"/>
        <v>1020.91</v>
      </c>
      <c r="F304" s="51">
        <f t="shared" si="23"/>
        <v>174.495</v>
      </c>
      <c r="G304" s="51">
        <f t="shared" si="23"/>
        <v>2384.205</v>
      </c>
      <c r="H304" s="51">
        <f t="shared" si="23"/>
        <v>235.992</v>
      </c>
      <c r="I304" s="70">
        <v>0</v>
      </c>
      <c r="J304" s="70"/>
      <c r="K304" s="51"/>
      <c r="L304" s="51">
        <v>6625.517000000001</v>
      </c>
      <c r="M304" s="51"/>
      <c r="N304" s="49"/>
      <c r="O304" s="49"/>
      <c r="P304">
        <v>42247.725</v>
      </c>
    </row>
    <row r="305" spans="1:16" ht="15.75" hidden="1">
      <c r="A305" s="32">
        <v>2019</v>
      </c>
      <c r="B305" s="51">
        <f>SUM(B369:B371)</f>
        <v>12436.914</v>
      </c>
      <c r="C305" s="51">
        <f aca="true" t="shared" si="24" ref="C305:I305">SUM(C369:C371)</f>
        <v>15938</v>
      </c>
      <c r="D305" s="51">
        <f t="shared" si="24"/>
        <v>1654.17</v>
      </c>
      <c r="E305" s="51">
        <f t="shared" si="24"/>
        <v>1377.92</v>
      </c>
      <c r="F305" s="51">
        <f t="shared" si="24"/>
        <v>386.142</v>
      </c>
      <c r="G305" s="51">
        <f t="shared" si="24"/>
        <v>2460.991</v>
      </c>
      <c r="H305" s="51">
        <f t="shared" si="24"/>
        <v>254.22</v>
      </c>
      <c r="I305" s="51">
        <f t="shared" si="24"/>
        <v>623.712</v>
      </c>
      <c r="J305" s="51"/>
      <c r="K305" s="51"/>
      <c r="L305" s="51">
        <v>8603.149000000001</v>
      </c>
      <c r="M305" s="51"/>
      <c r="N305" s="49"/>
      <c r="O305" s="49"/>
      <c r="P305">
        <v>43735.218</v>
      </c>
    </row>
    <row r="306" spans="1:15" ht="15.75" hidden="1">
      <c r="A306" s="32">
        <v>2019</v>
      </c>
      <c r="B306" s="49"/>
      <c r="C306" s="51"/>
      <c r="D306" s="49"/>
      <c r="E306" s="51"/>
      <c r="F306" s="49"/>
      <c r="G306" s="51"/>
      <c r="H306" s="51"/>
      <c r="I306" s="51"/>
      <c r="J306" s="51"/>
      <c r="K306" s="51"/>
      <c r="L306" s="51"/>
      <c r="M306" s="51"/>
      <c r="N306" s="49"/>
      <c r="O306" s="49"/>
    </row>
    <row r="307" spans="1:15" ht="15.75" hidden="1">
      <c r="A307" s="32">
        <v>2019</v>
      </c>
      <c r="B307" s="49"/>
      <c r="C307" s="51"/>
      <c r="D307" s="49"/>
      <c r="E307" s="51"/>
      <c r="F307" s="49"/>
      <c r="G307" s="51"/>
      <c r="H307" s="51"/>
      <c r="I307" s="51"/>
      <c r="J307" s="51"/>
      <c r="K307" s="51"/>
      <c r="L307" s="51"/>
      <c r="M307" s="51"/>
      <c r="N307" s="49"/>
      <c r="O307" s="49"/>
    </row>
    <row r="308" spans="1:16" ht="15.75" hidden="1">
      <c r="A308" s="32">
        <v>2019</v>
      </c>
      <c r="B308" s="51">
        <f>B374+B375+B376</f>
        <v>16079.592</v>
      </c>
      <c r="C308" s="51">
        <f aca="true" t="shared" si="25" ref="C308:I308">C374+C375+C376</f>
        <v>17454.1</v>
      </c>
      <c r="D308" s="51">
        <f t="shared" si="25"/>
        <v>2297.78</v>
      </c>
      <c r="E308" s="51">
        <f t="shared" si="25"/>
        <v>1684.72</v>
      </c>
      <c r="F308" s="51">
        <f t="shared" si="25"/>
        <v>394.86</v>
      </c>
      <c r="G308" s="51">
        <f t="shared" si="25"/>
        <v>1899.809</v>
      </c>
      <c r="H308" s="51">
        <f t="shared" si="25"/>
        <v>255.78000000000003</v>
      </c>
      <c r="I308" s="51">
        <f t="shared" si="25"/>
        <v>702.0419999999999</v>
      </c>
      <c r="J308" s="51"/>
      <c r="K308" s="51"/>
      <c r="L308" s="51">
        <v>6776.037</v>
      </c>
      <c r="M308" s="51"/>
      <c r="N308" s="49"/>
      <c r="O308" s="49"/>
      <c r="P308">
        <v>47544.72</v>
      </c>
    </row>
    <row r="309" spans="1:16" ht="15.75" hidden="1">
      <c r="A309" s="32">
        <v>2019</v>
      </c>
      <c r="B309" s="51">
        <f>B377+B378+B379</f>
        <v>14006.757</v>
      </c>
      <c r="C309" s="51">
        <f aca="true" t="shared" si="26" ref="C309:I309">C377+C378+C379</f>
        <v>15336.32</v>
      </c>
      <c r="D309" s="51">
        <f t="shared" si="26"/>
        <v>2249</v>
      </c>
      <c r="E309" s="51">
        <f t="shared" si="26"/>
        <v>1534.54</v>
      </c>
      <c r="F309" s="51">
        <f t="shared" si="26"/>
        <v>222.85000000000002</v>
      </c>
      <c r="G309" s="51">
        <f t="shared" si="26"/>
        <v>4112.743</v>
      </c>
      <c r="H309" s="51">
        <f t="shared" si="26"/>
        <v>283.524</v>
      </c>
      <c r="I309" s="51">
        <f t="shared" si="26"/>
        <v>720.062</v>
      </c>
      <c r="J309" s="51"/>
      <c r="K309" s="51"/>
      <c r="L309" s="51">
        <v>6866.7</v>
      </c>
      <c r="M309" s="51"/>
      <c r="N309" s="49"/>
      <c r="O309" s="49"/>
      <c r="P309">
        <v>45332.49599999999</v>
      </c>
    </row>
    <row r="310" spans="1:16" ht="15.75" hidden="1">
      <c r="A310" s="32">
        <v>2019</v>
      </c>
      <c r="B310" s="51">
        <f>B380+B381+B382</f>
        <v>9556.626</v>
      </c>
      <c r="C310" s="51">
        <f aca="true" t="shared" si="27" ref="C310:I310">C380+C381+C382</f>
        <v>10562</v>
      </c>
      <c r="D310" s="51">
        <f t="shared" si="27"/>
        <v>1343.3000000000002</v>
      </c>
      <c r="E310" s="51">
        <f t="shared" si="27"/>
        <v>975.13</v>
      </c>
      <c r="F310" s="51">
        <f t="shared" si="27"/>
        <v>151.965</v>
      </c>
      <c r="G310" s="51">
        <f t="shared" si="27"/>
        <v>5399.859</v>
      </c>
      <c r="H310" s="51">
        <f t="shared" si="27"/>
        <v>335.196</v>
      </c>
      <c r="I310" s="51">
        <f t="shared" si="27"/>
        <v>539.783</v>
      </c>
      <c r="J310" s="51"/>
      <c r="K310" s="51"/>
      <c r="L310" s="51">
        <v>9016.558</v>
      </c>
      <c r="M310" s="51"/>
      <c r="N310" s="49"/>
      <c r="O310" s="49"/>
      <c r="P310">
        <v>37880.417</v>
      </c>
    </row>
    <row r="311" spans="1:16" ht="15.75" hidden="1">
      <c r="A311" s="32">
        <v>2019</v>
      </c>
      <c r="B311" s="51">
        <f>SUM(B383:B385)</f>
        <v>13168.868999999999</v>
      </c>
      <c r="C311" s="51">
        <f aca="true" t="shared" si="28" ref="C311:I311">SUM(C383:C385)</f>
        <v>10601.5</v>
      </c>
      <c r="D311" s="51">
        <f t="shared" si="28"/>
        <v>2259.2</v>
      </c>
      <c r="E311" s="51">
        <f t="shared" si="28"/>
        <v>1582.42</v>
      </c>
      <c r="F311" s="51">
        <f t="shared" si="28"/>
        <v>275.01</v>
      </c>
      <c r="G311" s="51">
        <f t="shared" si="28"/>
        <v>3381.962</v>
      </c>
      <c r="H311" s="51">
        <f t="shared" si="28"/>
        <v>259.31899999999996</v>
      </c>
      <c r="I311" s="51">
        <f t="shared" si="28"/>
        <v>701.4</v>
      </c>
      <c r="J311" s="51"/>
      <c r="K311" s="51"/>
      <c r="L311" s="51">
        <v>10860.991</v>
      </c>
      <c r="M311" s="51"/>
      <c r="N311" s="49"/>
      <c r="O311" s="49"/>
      <c r="P311">
        <v>43090.671</v>
      </c>
    </row>
    <row r="312" spans="1:15" ht="15.75" hidden="1">
      <c r="A312" s="32">
        <v>2019</v>
      </c>
      <c r="B312" s="49"/>
      <c r="C312" s="51"/>
      <c r="D312" s="49"/>
      <c r="E312" s="51"/>
      <c r="F312" s="49"/>
      <c r="G312" s="51"/>
      <c r="H312" s="51"/>
      <c r="I312" s="51"/>
      <c r="J312" s="51"/>
      <c r="K312" s="51"/>
      <c r="L312" s="51"/>
      <c r="M312" s="51"/>
      <c r="N312" s="49"/>
      <c r="O312" s="49"/>
    </row>
    <row r="313" spans="1:15" ht="15.75" hidden="1">
      <c r="A313" s="32">
        <v>2019</v>
      </c>
      <c r="B313" s="49"/>
      <c r="C313" s="51"/>
      <c r="D313" s="49"/>
      <c r="E313" s="51"/>
      <c r="F313" s="49"/>
      <c r="G313" s="51"/>
      <c r="H313" s="51"/>
      <c r="I313" s="51"/>
      <c r="J313" s="51"/>
      <c r="K313" s="51"/>
      <c r="L313" s="51"/>
      <c r="M313" s="51"/>
      <c r="N313" s="49"/>
      <c r="O313" s="49"/>
    </row>
    <row r="314" spans="1:16" ht="15.75" hidden="1">
      <c r="A314" s="32">
        <v>2019</v>
      </c>
      <c r="B314" s="51">
        <f>B388+B389+B390</f>
        <v>14497.287</v>
      </c>
      <c r="C314" s="51">
        <f aca="true" t="shared" si="29" ref="C314:I314">C388+C389+C390</f>
        <v>16049.7</v>
      </c>
      <c r="D314" s="51">
        <f t="shared" si="29"/>
        <v>2539.3999999999996</v>
      </c>
      <c r="E314" s="51">
        <f t="shared" si="29"/>
        <v>1912.82</v>
      </c>
      <c r="F314" s="51">
        <f t="shared" si="29"/>
        <v>280.005</v>
      </c>
      <c r="G314" s="51">
        <f t="shared" si="29"/>
        <v>1987.667</v>
      </c>
      <c r="H314" s="51">
        <f t="shared" si="29"/>
        <v>249.92399999999998</v>
      </c>
      <c r="I314" s="51">
        <f t="shared" si="29"/>
        <v>555.5</v>
      </c>
      <c r="J314" s="51"/>
      <c r="K314" s="51"/>
      <c r="L314" s="51">
        <v>5232.723</v>
      </c>
      <c r="M314" s="51"/>
      <c r="N314" s="49"/>
      <c r="O314" s="49"/>
      <c r="P314">
        <v>43305.026</v>
      </c>
    </row>
    <row r="315" spans="1:16" ht="15.75" hidden="1">
      <c r="A315" s="32">
        <v>2019</v>
      </c>
      <c r="B315" s="51">
        <f>B391+B392+B393</f>
        <v>16035.795</v>
      </c>
      <c r="C315" s="51">
        <f aca="true" t="shared" si="30" ref="C315:I315">C391+C392+C393</f>
        <v>13260.1</v>
      </c>
      <c r="D315" s="51">
        <f t="shared" si="30"/>
        <v>2437.483</v>
      </c>
      <c r="E315" s="51">
        <f t="shared" si="30"/>
        <v>1989.7000000000003</v>
      </c>
      <c r="F315" s="51">
        <f t="shared" si="30"/>
        <v>528.21</v>
      </c>
      <c r="G315" s="51">
        <f t="shared" si="30"/>
        <v>3971.4440000000004</v>
      </c>
      <c r="H315" s="51">
        <f t="shared" si="30"/>
        <v>53.976</v>
      </c>
      <c r="I315" s="51">
        <f t="shared" si="30"/>
        <v>718.9</v>
      </c>
      <c r="J315" s="51"/>
      <c r="K315" s="51"/>
      <c r="L315" s="51">
        <v>4585.297</v>
      </c>
      <c r="M315" s="51"/>
      <c r="N315" s="49"/>
      <c r="O315" s="49"/>
      <c r="P315">
        <v>43580.905</v>
      </c>
    </row>
    <row r="316" spans="1:16" ht="15.75" hidden="1">
      <c r="A316" s="32">
        <v>2019</v>
      </c>
      <c r="B316" s="51">
        <f>B394+B395+B396</f>
        <v>10869.2538</v>
      </c>
      <c r="C316" s="51">
        <f aca="true" t="shared" si="31" ref="C316:I316">C394+C395+C396</f>
        <v>14553.100000000002</v>
      </c>
      <c r="D316" s="51">
        <f t="shared" si="31"/>
        <v>1361.6</v>
      </c>
      <c r="E316" s="51">
        <f t="shared" si="31"/>
        <v>1039.74</v>
      </c>
      <c r="F316" s="51">
        <f t="shared" si="31"/>
        <v>184.425</v>
      </c>
      <c r="G316" s="51">
        <f t="shared" si="31"/>
        <v>2679.331</v>
      </c>
      <c r="H316" s="51">
        <f t="shared" si="31"/>
        <v>0</v>
      </c>
      <c r="I316" s="51">
        <f t="shared" si="31"/>
        <v>710.1</v>
      </c>
      <c r="J316" s="51"/>
      <c r="K316" s="51"/>
      <c r="L316" s="51">
        <v>8041.88</v>
      </c>
      <c r="M316" s="51"/>
      <c r="N316" s="49"/>
      <c r="O316" s="49"/>
      <c r="P316">
        <v>39439.4298</v>
      </c>
    </row>
    <row r="317" spans="1:16" ht="15.75" hidden="1">
      <c r="A317" s="32">
        <v>2019</v>
      </c>
      <c r="B317" s="51">
        <f>B397+B398+B399</f>
        <v>12944.137999999999</v>
      </c>
      <c r="C317" s="51">
        <f aca="true" t="shared" si="32" ref="C317:I317">C397+C398+C399</f>
        <v>9362</v>
      </c>
      <c r="D317" s="51">
        <f t="shared" si="32"/>
        <v>1896.2</v>
      </c>
      <c r="E317" s="51">
        <f t="shared" si="32"/>
        <v>1823.1399999999999</v>
      </c>
      <c r="F317" s="51">
        <f t="shared" si="32"/>
        <v>317.775</v>
      </c>
      <c r="G317" s="51">
        <f t="shared" si="32"/>
        <v>1730.1119999999999</v>
      </c>
      <c r="H317" s="51">
        <f t="shared" si="32"/>
        <v>0</v>
      </c>
      <c r="I317" s="51">
        <f t="shared" si="32"/>
        <v>747.3</v>
      </c>
      <c r="J317" s="51"/>
      <c r="K317" s="51"/>
      <c r="L317" s="51">
        <v>10838.558</v>
      </c>
      <c r="M317" s="51"/>
      <c r="N317" s="49"/>
      <c r="O317" s="49"/>
      <c r="P317">
        <v>39659.223</v>
      </c>
    </row>
    <row r="318" spans="1:15" ht="15.75" hidden="1">
      <c r="A318" s="32">
        <v>2019</v>
      </c>
      <c r="B318" s="49"/>
      <c r="C318" s="51"/>
      <c r="D318" s="49"/>
      <c r="E318" s="51"/>
      <c r="F318" s="49"/>
      <c r="G318" s="51"/>
      <c r="H318" s="51"/>
      <c r="I318" s="51"/>
      <c r="J318" s="51"/>
      <c r="K318" s="51"/>
      <c r="L318" s="51"/>
      <c r="M318" s="51"/>
      <c r="N318" s="49"/>
      <c r="O318" s="49"/>
    </row>
    <row r="319" spans="1:15" ht="15.75" hidden="1">
      <c r="A319" s="32">
        <v>2019</v>
      </c>
      <c r="B319" s="49"/>
      <c r="C319" s="51"/>
      <c r="D319" s="49"/>
      <c r="E319" s="51"/>
      <c r="F319" s="49"/>
      <c r="G319" s="51"/>
      <c r="H319" s="51"/>
      <c r="I319" s="51"/>
      <c r="J319" s="51"/>
      <c r="K319" s="51"/>
      <c r="L319" s="51"/>
      <c r="M319" s="51"/>
      <c r="N319" s="49"/>
      <c r="O319" s="49"/>
    </row>
    <row r="320" spans="1:16" ht="15.75" hidden="1">
      <c r="A320" s="32">
        <v>2019</v>
      </c>
      <c r="B320" s="51" t="e">
        <f>SUM(#REF!)</f>
        <v>#REF!</v>
      </c>
      <c r="C320" s="51" t="e">
        <f>SUM(#REF!)</f>
        <v>#REF!</v>
      </c>
      <c r="D320" s="51" t="e">
        <f>SUM(#REF!)</f>
        <v>#REF!</v>
      </c>
      <c r="E320" s="51" t="e">
        <f>SUM(#REF!)</f>
        <v>#REF!</v>
      </c>
      <c r="F320" s="51" t="e">
        <f>SUM(#REF!)</f>
        <v>#REF!</v>
      </c>
      <c r="G320" s="51" t="e">
        <f>SUM(#REF!)</f>
        <v>#REF!</v>
      </c>
      <c r="H320" s="51" t="e">
        <f>SUM(#REF!)</f>
        <v>#REF!</v>
      </c>
      <c r="I320" s="51" t="e">
        <f>SUM(#REF!)</f>
        <v>#REF!</v>
      </c>
      <c r="J320" s="51" t="e">
        <f>SUM(#REF!)</f>
        <v>#REF!</v>
      </c>
      <c r="K320" s="51"/>
      <c r="L320" s="51" t="e">
        <v>#REF!</v>
      </c>
      <c r="M320" s="51"/>
      <c r="N320" s="49"/>
      <c r="O320" s="49"/>
      <c r="P320">
        <v>38668.713</v>
      </c>
    </row>
    <row r="321" spans="1:16" ht="15.75" hidden="1">
      <c r="A321" s="32">
        <v>2019</v>
      </c>
      <c r="B321" s="51" t="e">
        <f>#REF!+#REF!+#REF!</f>
        <v>#REF!</v>
      </c>
      <c r="C321" s="51" t="e">
        <f>#REF!+#REF!+#REF!</f>
        <v>#REF!</v>
      </c>
      <c r="D321" s="51" t="e">
        <f>#REF!+#REF!+#REF!</f>
        <v>#REF!</v>
      </c>
      <c r="E321" s="51" t="e">
        <f>#REF!+#REF!+#REF!</f>
        <v>#REF!</v>
      </c>
      <c r="F321" s="51" t="e">
        <f>#REF!+#REF!+#REF!</f>
        <v>#REF!</v>
      </c>
      <c r="G321" s="51" t="e">
        <f>#REF!+#REF!+#REF!</f>
        <v>#REF!</v>
      </c>
      <c r="H321" s="51" t="e">
        <f>#REF!+#REF!+#REF!</f>
        <v>#REF!</v>
      </c>
      <c r="I321" s="51" t="e">
        <f>#REF!+#REF!+#REF!</f>
        <v>#REF!</v>
      </c>
      <c r="J321" s="51" t="e">
        <f>#REF!+#REF!+#REF!</f>
        <v>#REF!</v>
      </c>
      <c r="K321" s="51"/>
      <c r="L321" s="51" t="e">
        <v>#REF!</v>
      </c>
      <c r="M321" s="51"/>
      <c r="N321" s="49"/>
      <c r="O321" s="49"/>
      <c r="P321">
        <v>44430.23844</v>
      </c>
    </row>
    <row r="322" spans="1:16" ht="15.75" hidden="1">
      <c r="A322" s="32">
        <v>2019</v>
      </c>
      <c r="B322" s="51" t="e">
        <f>#REF!+#REF!+#REF!</f>
        <v>#REF!</v>
      </c>
      <c r="C322" s="51" t="e">
        <f>#REF!+#REF!+#REF!</f>
        <v>#REF!</v>
      </c>
      <c r="D322" s="51" t="e">
        <f>#REF!+#REF!+#REF!</f>
        <v>#REF!</v>
      </c>
      <c r="E322" s="51" t="e">
        <f>#REF!+#REF!+#REF!</f>
        <v>#REF!</v>
      </c>
      <c r="F322" s="51" t="e">
        <f>#REF!+#REF!+#REF!</f>
        <v>#REF!</v>
      </c>
      <c r="G322" s="51" t="e">
        <f>#REF!+#REF!+#REF!</f>
        <v>#REF!</v>
      </c>
      <c r="H322" s="51" t="e">
        <f>#REF!+#REF!+#REF!</f>
        <v>#REF!</v>
      </c>
      <c r="I322" s="51" t="e">
        <f>#REF!+#REF!+#REF!</f>
        <v>#REF!</v>
      </c>
      <c r="J322" s="51" t="e">
        <f>#REF!+#REF!+#REF!</f>
        <v>#REF!</v>
      </c>
      <c r="K322" s="51"/>
      <c r="L322" s="51" t="e">
        <v>#REF!</v>
      </c>
      <c r="M322" s="51"/>
      <c r="N322" s="49"/>
      <c r="O322" s="49"/>
      <c r="P322">
        <v>41734.975640000004</v>
      </c>
    </row>
    <row r="323" spans="1:16" ht="15.75" hidden="1">
      <c r="A323" s="32">
        <v>2019</v>
      </c>
      <c r="B323" s="51" t="e">
        <f>#REF!+#REF!+#REF!</f>
        <v>#REF!</v>
      </c>
      <c r="C323" s="51" t="e">
        <f>#REF!+#REF!+#REF!</f>
        <v>#REF!</v>
      </c>
      <c r="D323" s="51" t="e">
        <f>#REF!+#REF!+#REF!</f>
        <v>#REF!</v>
      </c>
      <c r="E323" s="51" t="e">
        <f>#REF!+#REF!+#REF!</f>
        <v>#REF!</v>
      </c>
      <c r="F323" s="51" t="e">
        <f>#REF!+#REF!+#REF!</f>
        <v>#REF!</v>
      </c>
      <c r="G323" s="51" t="e">
        <f>#REF!+#REF!+#REF!</f>
        <v>#REF!</v>
      </c>
      <c r="H323" s="51" t="e">
        <f>#REF!+#REF!+#REF!</f>
        <v>#REF!</v>
      </c>
      <c r="I323" s="51" t="e">
        <f>#REF!+#REF!+#REF!</f>
        <v>#REF!</v>
      </c>
      <c r="J323" s="51" t="e">
        <f>#REF!+#REF!+#REF!</f>
        <v>#REF!</v>
      </c>
      <c r="K323" s="51"/>
      <c r="L323" s="51" t="e">
        <v>#REF!</v>
      </c>
      <c r="M323" s="51"/>
      <c r="N323" s="49"/>
      <c r="O323" s="49"/>
      <c r="P323">
        <v>42562.30100000001</v>
      </c>
    </row>
    <row r="324" spans="1:16" ht="15.75">
      <c r="A324" s="28" t="s">
        <v>75</v>
      </c>
      <c r="B324" s="44">
        <f>SUM(B453:B464)</f>
        <v>46789.827000000005</v>
      </c>
      <c r="C324" s="44">
        <f aca="true" t="shared" si="33" ref="C324:J324">SUM(C453:C464)</f>
        <v>96761.87</v>
      </c>
      <c r="D324" s="44">
        <f>SUM(D453:D464)</f>
        <v>4246.3</v>
      </c>
      <c r="E324" s="44">
        <f t="shared" si="33"/>
        <v>4998.120000000001</v>
      </c>
      <c r="F324" s="44">
        <f t="shared" si="33"/>
        <v>2150.91</v>
      </c>
      <c r="G324" s="44">
        <f t="shared" si="33"/>
        <v>16348.651479999999</v>
      </c>
      <c r="H324" s="44">
        <f t="shared" si="33"/>
        <v>301.08</v>
      </c>
      <c r="I324" s="44">
        <f t="shared" si="33"/>
        <v>2937.0874999999996</v>
      </c>
      <c r="J324" s="44">
        <f t="shared" si="33"/>
        <v>1424.8959999999997</v>
      </c>
      <c r="K324" s="44"/>
      <c r="L324" s="44">
        <v>86606.85800000001</v>
      </c>
      <c r="M324" s="44"/>
      <c r="N324" s="44"/>
      <c r="O324" s="44"/>
      <c r="P324" s="31">
        <v>262565.59998</v>
      </c>
    </row>
    <row r="325" spans="1:16" ht="15.75">
      <c r="A325" s="28" t="s">
        <v>76</v>
      </c>
      <c r="B325" s="44">
        <f aca="true" t="shared" si="34" ref="B325:J325">B417+B418+B419+B420</f>
        <v>27361.794</v>
      </c>
      <c r="C325" s="44">
        <f t="shared" si="34"/>
        <v>73929.59</v>
      </c>
      <c r="D325" s="44">
        <f t="shared" si="34"/>
        <v>4686.1</v>
      </c>
      <c r="E325" s="44">
        <f t="shared" si="34"/>
        <v>3441.992</v>
      </c>
      <c r="F325" s="44">
        <f t="shared" si="34"/>
        <v>927.645</v>
      </c>
      <c r="G325" s="44">
        <f t="shared" si="34"/>
        <v>15290.156679999998</v>
      </c>
      <c r="H325" s="44">
        <f t="shared" si="34"/>
        <v>306.48</v>
      </c>
      <c r="I325" s="44">
        <f t="shared" si="34"/>
        <v>2466.9</v>
      </c>
      <c r="J325" s="44">
        <f t="shared" si="34"/>
        <v>2293.2470000000003</v>
      </c>
      <c r="K325" s="44"/>
      <c r="L325" s="44">
        <v>117994.95150000001</v>
      </c>
      <c r="M325" s="44"/>
      <c r="N325" s="44"/>
      <c r="O325" s="44"/>
      <c r="P325" s="31">
        <v>248698.85618</v>
      </c>
    </row>
    <row r="326" spans="1:16" ht="15.75">
      <c r="A326" s="28">
        <v>2022</v>
      </c>
      <c r="B326" s="44">
        <f>SUM(B482:B493)</f>
        <v>30879.281999999996</v>
      </c>
      <c r="C326" s="44">
        <f aca="true" t="shared" si="35" ref="C326:M326">SUM(C482:C493)</f>
        <v>61520.84</v>
      </c>
      <c r="D326" s="44">
        <f t="shared" si="35"/>
        <v>5585.5</v>
      </c>
      <c r="E326" s="44">
        <f t="shared" si="35"/>
        <v>4707.45</v>
      </c>
      <c r="F326" s="44">
        <f t="shared" si="35"/>
        <v>1461.9899999999998</v>
      </c>
      <c r="G326" s="44">
        <f t="shared" si="35"/>
        <v>14553.81956</v>
      </c>
      <c r="H326" s="44">
        <f t="shared" si="35"/>
        <v>266.11531499999995</v>
      </c>
      <c r="I326" s="44">
        <f t="shared" si="35"/>
        <v>1733</v>
      </c>
      <c r="J326" s="44">
        <f t="shared" si="35"/>
        <v>2353.895</v>
      </c>
      <c r="K326" s="44">
        <f t="shared" si="35"/>
        <v>45140.223</v>
      </c>
      <c r="L326" s="44">
        <f t="shared" si="35"/>
        <v>107958.49068000002</v>
      </c>
      <c r="M326" s="44">
        <f t="shared" si="35"/>
        <v>13011.326</v>
      </c>
      <c r="N326" s="44"/>
      <c r="O326" s="44"/>
      <c r="P326" s="31">
        <f>SUM(P482:P493)</f>
        <v>289189.22755500005</v>
      </c>
    </row>
    <row r="327" spans="1:16" ht="15.75" hidden="1">
      <c r="A327" s="32"/>
      <c r="B327" s="49"/>
      <c r="C327" s="51"/>
      <c r="D327" s="49"/>
      <c r="E327" s="51"/>
      <c r="F327" s="49"/>
      <c r="G327" s="51"/>
      <c r="H327" s="51"/>
      <c r="I327" s="51"/>
      <c r="J327" s="51"/>
      <c r="K327" s="51"/>
      <c r="L327" s="51"/>
      <c r="M327" s="51"/>
      <c r="N327" s="49"/>
      <c r="O327" s="49"/>
      <c r="P327" s="118"/>
    </row>
    <row r="328" spans="1:15" ht="15.75" hidden="1">
      <c r="A328" s="28" t="s">
        <v>72</v>
      </c>
      <c r="B328" s="49"/>
      <c r="C328" s="51"/>
      <c r="D328" s="49"/>
      <c r="E328" s="51"/>
      <c r="F328" s="49"/>
      <c r="G328" s="51"/>
      <c r="H328" s="51"/>
      <c r="I328" s="51"/>
      <c r="J328" s="51"/>
      <c r="K328" s="51"/>
      <c r="L328" s="51"/>
      <c r="M328" s="51"/>
      <c r="N328" s="49"/>
      <c r="O328" s="49"/>
    </row>
    <row r="329" spans="1:16" ht="18" hidden="1">
      <c r="A329" s="114" t="s">
        <v>108</v>
      </c>
      <c r="B329" s="51">
        <v>12182.94</v>
      </c>
      <c r="C329" s="51">
        <v>9040.1</v>
      </c>
      <c r="D329" s="51">
        <v>1436.7</v>
      </c>
      <c r="E329" s="51">
        <v>1242.4199999999998</v>
      </c>
      <c r="F329" s="51">
        <v>357.195</v>
      </c>
      <c r="G329" s="51">
        <v>4220.8</v>
      </c>
      <c r="H329" s="51">
        <v>39.48</v>
      </c>
      <c r="I329" s="51">
        <v>667.4</v>
      </c>
      <c r="J329" s="51">
        <v>0</v>
      </c>
      <c r="K329" s="51"/>
      <c r="L329" s="51">
        <v>26409.061999999998</v>
      </c>
      <c r="M329" s="51"/>
      <c r="N329" s="49"/>
      <c r="O329" s="49"/>
      <c r="P329">
        <v>55596.096999999994</v>
      </c>
    </row>
    <row r="330" spans="1:16" ht="18" hidden="1">
      <c r="A330" s="114" t="s">
        <v>109</v>
      </c>
      <c r="B330" s="51">
        <v>14550.312</v>
      </c>
      <c r="C330" s="51">
        <v>19622.02</v>
      </c>
      <c r="D330" s="51">
        <v>569.4</v>
      </c>
      <c r="E330" s="51">
        <v>1066.66</v>
      </c>
      <c r="F330" s="51">
        <v>646.495</v>
      </c>
      <c r="G330" s="51">
        <v>2875.84552</v>
      </c>
      <c r="H330" s="51">
        <v>116.52</v>
      </c>
      <c r="I330" s="51">
        <v>805.9</v>
      </c>
      <c r="J330" s="51">
        <v>191.3202</v>
      </c>
      <c r="K330" s="51"/>
      <c r="L330" s="51">
        <v>19370.1575</v>
      </c>
      <c r="M330" s="51"/>
      <c r="N330" s="49"/>
      <c r="O330" s="49"/>
      <c r="P330">
        <v>59814.63022000001</v>
      </c>
    </row>
    <row r="331" spans="1:15" ht="18" hidden="1">
      <c r="A331" s="115" t="s">
        <v>110</v>
      </c>
      <c r="B331" s="49"/>
      <c r="C331" s="36"/>
      <c r="D331" s="38"/>
      <c r="E331" s="37"/>
      <c r="F331" s="33"/>
      <c r="G331" s="34"/>
      <c r="H331" s="37"/>
      <c r="I331" s="37"/>
      <c r="J331" s="37"/>
      <c r="K331" s="37"/>
      <c r="L331" s="37"/>
      <c r="M331" s="37"/>
      <c r="N331" s="38"/>
      <c r="O331" s="38"/>
    </row>
    <row r="332" spans="1:16" ht="18" hidden="1">
      <c r="A332" s="115" t="s">
        <v>111</v>
      </c>
      <c r="B332" s="49">
        <v>3944.01</v>
      </c>
      <c r="C332" s="36">
        <v>3432.3</v>
      </c>
      <c r="D332" s="38">
        <v>506.4</v>
      </c>
      <c r="E332" s="37">
        <v>420.61</v>
      </c>
      <c r="F332" s="33">
        <v>85.395</v>
      </c>
      <c r="G332" s="34">
        <v>713.222</v>
      </c>
      <c r="H332" s="37">
        <v>126.876</v>
      </c>
      <c r="I332" s="37"/>
      <c r="J332" s="37"/>
      <c r="K332" s="37"/>
      <c r="L332" s="37">
        <v>2335.6310000000003</v>
      </c>
      <c r="M332" s="37"/>
      <c r="N332" s="38"/>
      <c r="O332" s="38"/>
      <c r="P332">
        <v>11564.444</v>
      </c>
    </row>
    <row r="333" spans="1:16" ht="15.75" hidden="1">
      <c r="A333" s="67" t="s">
        <v>42</v>
      </c>
      <c r="B333" s="49">
        <v>3779.727</v>
      </c>
      <c r="C333" s="36">
        <v>3368.2</v>
      </c>
      <c r="D333" s="38">
        <v>560.447</v>
      </c>
      <c r="E333" s="37">
        <v>376.84</v>
      </c>
      <c r="F333" s="33">
        <v>59.04</v>
      </c>
      <c r="G333" s="34">
        <v>659.229</v>
      </c>
      <c r="H333" s="37">
        <v>116.844</v>
      </c>
      <c r="I333" s="37"/>
      <c r="J333" s="37"/>
      <c r="K333" s="37"/>
      <c r="L333" s="37">
        <v>2112.8599999999997</v>
      </c>
      <c r="M333" s="37"/>
      <c r="N333" s="38"/>
      <c r="O333" s="38"/>
      <c r="P333">
        <v>11033.186999999998</v>
      </c>
    </row>
    <row r="334" spans="1:16" ht="15.75" hidden="1">
      <c r="A334" s="67" t="s">
        <v>43</v>
      </c>
      <c r="B334" s="49">
        <v>5001.465</v>
      </c>
      <c r="C334" s="36">
        <v>3441.7</v>
      </c>
      <c r="D334" s="38">
        <v>618.36</v>
      </c>
      <c r="E334" s="37">
        <v>535.48</v>
      </c>
      <c r="F334" s="33">
        <v>64.23</v>
      </c>
      <c r="G334" s="34">
        <v>848.306</v>
      </c>
      <c r="H334" s="37">
        <v>117.48</v>
      </c>
      <c r="I334" s="37"/>
      <c r="J334" s="37"/>
      <c r="K334" s="37"/>
      <c r="L334" s="37">
        <v>2119.082</v>
      </c>
      <c r="M334" s="37"/>
      <c r="N334" s="38"/>
      <c r="O334" s="38"/>
      <c r="P334">
        <v>12746.103000000001</v>
      </c>
    </row>
    <row r="335" spans="1:16" ht="15.75" hidden="1">
      <c r="A335" s="67" t="s">
        <v>44</v>
      </c>
      <c r="B335" s="49">
        <v>4409.882</v>
      </c>
      <c r="C335" s="36">
        <v>4297.8</v>
      </c>
      <c r="D335" s="38">
        <v>259.66</v>
      </c>
      <c r="E335" s="37">
        <v>590.06</v>
      </c>
      <c r="F335" s="33">
        <v>64.23</v>
      </c>
      <c r="G335" s="34">
        <v>836.383</v>
      </c>
      <c r="H335" s="37">
        <v>127.488</v>
      </c>
      <c r="I335" s="37"/>
      <c r="J335" s="37"/>
      <c r="K335" s="37"/>
      <c r="L335" s="37">
        <v>1962.592</v>
      </c>
      <c r="M335" s="37"/>
      <c r="N335" s="38"/>
      <c r="O335" s="38"/>
      <c r="P335">
        <v>12548.095</v>
      </c>
    </row>
    <row r="336" spans="1:16" ht="15.75" hidden="1">
      <c r="A336" s="67" t="s">
        <v>45</v>
      </c>
      <c r="B336" s="49">
        <v>4334.608</v>
      </c>
      <c r="C336" s="36">
        <v>5699</v>
      </c>
      <c r="D336" s="38">
        <v>401.56</v>
      </c>
      <c r="E336" s="37">
        <v>538.8</v>
      </c>
      <c r="F336" s="33">
        <v>132.195</v>
      </c>
      <c r="G336" s="34">
        <v>1114.071456</v>
      </c>
      <c r="H336" s="37">
        <v>130.896</v>
      </c>
      <c r="I336" s="37"/>
      <c r="J336" s="37"/>
      <c r="K336" s="37"/>
      <c r="L336" s="37">
        <v>1384.46</v>
      </c>
      <c r="M336" s="37"/>
      <c r="N336" s="38"/>
      <c r="O336" s="38"/>
      <c r="P336">
        <v>13735.590455999998</v>
      </c>
    </row>
    <row r="337" spans="1:16" ht="15.75" hidden="1">
      <c r="A337" s="67" t="s">
        <v>46</v>
      </c>
      <c r="B337" s="49">
        <v>3000.375</v>
      </c>
      <c r="C337" s="36">
        <v>6497.5</v>
      </c>
      <c r="D337" s="38">
        <v>378.16</v>
      </c>
      <c r="E337" s="37">
        <v>301.97</v>
      </c>
      <c r="F337" s="33">
        <v>82.92</v>
      </c>
      <c r="G337" s="34">
        <v>1013.982016</v>
      </c>
      <c r="H337" s="37">
        <v>124.74</v>
      </c>
      <c r="I337" s="34"/>
      <c r="J337" s="34"/>
      <c r="K337" s="37"/>
      <c r="L337" s="37">
        <v>1248.37</v>
      </c>
      <c r="M337" s="37"/>
      <c r="N337" s="38"/>
      <c r="O337" s="38"/>
      <c r="P337">
        <v>12648.017015999998</v>
      </c>
    </row>
    <row r="338" spans="1:16" ht="15.75" hidden="1">
      <c r="A338" s="67" t="s">
        <v>47</v>
      </c>
      <c r="B338" s="49">
        <v>2786.742</v>
      </c>
      <c r="C338" s="36">
        <v>6917.5</v>
      </c>
      <c r="D338" s="38">
        <v>268.32</v>
      </c>
      <c r="E338" s="37">
        <v>324.63</v>
      </c>
      <c r="F338" s="33">
        <v>88.05</v>
      </c>
      <c r="G338" s="34">
        <v>1291.76888</v>
      </c>
      <c r="H338" s="37">
        <v>129.444</v>
      </c>
      <c r="I338" s="70">
        <v>0</v>
      </c>
      <c r="J338" s="70"/>
      <c r="K338" s="37"/>
      <c r="L338" s="37">
        <v>948.56</v>
      </c>
      <c r="M338" s="37"/>
      <c r="N338" s="38"/>
      <c r="O338" s="38"/>
      <c r="P338">
        <v>12755.014879999997</v>
      </c>
    </row>
    <row r="339" spans="1:16" ht="15.75" hidden="1">
      <c r="A339" s="67" t="s">
        <v>48</v>
      </c>
      <c r="B339" s="49">
        <v>2560.95</v>
      </c>
      <c r="C339" s="36">
        <v>7507.9</v>
      </c>
      <c r="D339" s="38">
        <v>344.78</v>
      </c>
      <c r="E339" s="37">
        <v>264.45</v>
      </c>
      <c r="F339" s="33">
        <v>54.12</v>
      </c>
      <c r="G339" s="34">
        <v>937.66928</v>
      </c>
      <c r="H339" s="37">
        <v>122.496</v>
      </c>
      <c r="I339" s="70">
        <v>0</v>
      </c>
      <c r="J339" s="70"/>
      <c r="K339" s="53"/>
      <c r="L339" s="53" t="s">
        <v>22</v>
      </c>
      <c r="M339" s="53"/>
      <c r="N339" s="135"/>
      <c r="O339" s="135"/>
      <c r="P339">
        <v>11792.36528</v>
      </c>
    </row>
    <row r="340" spans="1:16" ht="15.75" hidden="1">
      <c r="A340" s="67" t="s">
        <v>49</v>
      </c>
      <c r="B340" s="49">
        <v>3098.182</v>
      </c>
      <c r="C340" s="36">
        <v>4792.8</v>
      </c>
      <c r="D340" s="38">
        <v>338.13</v>
      </c>
      <c r="E340" s="37">
        <v>287.37</v>
      </c>
      <c r="F340" s="36">
        <v>67.53</v>
      </c>
      <c r="G340" s="37">
        <v>943.51558</v>
      </c>
      <c r="H340" s="34">
        <v>112.692</v>
      </c>
      <c r="I340" s="70">
        <v>0</v>
      </c>
      <c r="J340" s="70"/>
      <c r="K340" s="37"/>
      <c r="L340" s="37">
        <v>247.68</v>
      </c>
      <c r="M340" s="37"/>
      <c r="N340" s="38"/>
      <c r="O340" s="38"/>
      <c r="P340">
        <v>9887.89958</v>
      </c>
    </row>
    <row r="341" spans="1:16" ht="15.75" hidden="1">
      <c r="A341" s="67" t="s">
        <v>50</v>
      </c>
      <c r="B341" s="49">
        <v>3495.9645</v>
      </c>
      <c r="C341" s="36">
        <v>3522.8</v>
      </c>
      <c r="D341" s="38">
        <v>357.46</v>
      </c>
      <c r="E341" s="37">
        <v>384.64</v>
      </c>
      <c r="F341" s="33">
        <v>184.02</v>
      </c>
      <c r="G341" s="37">
        <v>1090.8171</v>
      </c>
      <c r="H341" s="34">
        <v>110.028</v>
      </c>
      <c r="I341" s="70">
        <v>0</v>
      </c>
      <c r="J341" s="70"/>
      <c r="K341" s="37"/>
      <c r="L341" s="37">
        <v>524.71</v>
      </c>
      <c r="M341" s="37"/>
      <c r="N341" s="38"/>
      <c r="O341" s="38"/>
      <c r="P341">
        <v>9670.439600000002</v>
      </c>
    </row>
    <row r="342" spans="1:16" ht="15.75" hidden="1">
      <c r="A342" s="67" t="s">
        <v>51</v>
      </c>
      <c r="B342" s="21">
        <v>4703.045</v>
      </c>
      <c r="C342" s="51">
        <v>3688.1</v>
      </c>
      <c r="D342" s="38">
        <v>410.89</v>
      </c>
      <c r="E342" s="37">
        <v>536.64</v>
      </c>
      <c r="F342" s="33">
        <v>227.415</v>
      </c>
      <c r="G342" s="37">
        <v>868.7759</v>
      </c>
      <c r="H342" s="34">
        <v>116.46</v>
      </c>
      <c r="I342" s="70">
        <v>0</v>
      </c>
      <c r="J342" s="70"/>
      <c r="K342" s="37"/>
      <c r="L342" s="37">
        <v>20.86</v>
      </c>
      <c r="M342" s="37"/>
      <c r="N342" s="38"/>
      <c r="O342" s="38"/>
      <c r="P342">
        <v>10572.1859</v>
      </c>
    </row>
    <row r="343" spans="1:16" ht="15.75" hidden="1">
      <c r="A343" s="67" t="s">
        <v>52</v>
      </c>
      <c r="B343" s="54">
        <v>5460.682</v>
      </c>
      <c r="C343" s="51">
        <v>4378.1</v>
      </c>
      <c r="D343" s="38">
        <v>552.31</v>
      </c>
      <c r="E343" s="37">
        <v>578.9</v>
      </c>
      <c r="F343" s="33">
        <v>302.7</v>
      </c>
      <c r="G343" s="37">
        <v>783.46126</v>
      </c>
      <c r="H343" s="34">
        <v>141.036</v>
      </c>
      <c r="I343" s="70">
        <v>0</v>
      </c>
      <c r="J343" s="70"/>
      <c r="K343" s="53"/>
      <c r="L343" s="53" t="s">
        <v>22</v>
      </c>
      <c r="M343" s="53"/>
      <c r="N343" s="135"/>
      <c r="O343" s="135"/>
      <c r="P343">
        <v>12197.18926</v>
      </c>
    </row>
    <row r="344" spans="1:15" ht="15.75" hidden="1">
      <c r="A344" s="32"/>
      <c r="B344" s="54"/>
      <c r="C344" s="51"/>
      <c r="D344" s="38"/>
      <c r="E344" s="37"/>
      <c r="F344" s="33"/>
      <c r="G344" s="37"/>
      <c r="H344" s="34"/>
      <c r="I344" s="70"/>
      <c r="J344" s="70"/>
      <c r="K344" s="37"/>
      <c r="L344" s="37"/>
      <c r="M344" s="37"/>
      <c r="N344" s="38"/>
      <c r="O344" s="38"/>
    </row>
    <row r="345" spans="1:15" ht="15.75" hidden="1">
      <c r="A345" s="28" t="s">
        <v>30</v>
      </c>
      <c r="B345" s="54"/>
      <c r="C345" s="51"/>
      <c r="D345" s="38"/>
      <c r="E345" s="37"/>
      <c r="F345" s="33"/>
      <c r="G345" s="37"/>
      <c r="H345" s="34"/>
      <c r="I345" s="70"/>
      <c r="J345" s="70"/>
      <c r="K345" s="37"/>
      <c r="L345" s="37"/>
      <c r="M345" s="37"/>
      <c r="N345" s="38"/>
      <c r="O345" s="38"/>
    </row>
    <row r="346" spans="1:16" ht="15.75" hidden="1">
      <c r="A346" s="67" t="s">
        <v>41</v>
      </c>
      <c r="B346" s="54">
        <v>4421.928</v>
      </c>
      <c r="C346" s="51">
        <v>6503.5</v>
      </c>
      <c r="D346" s="38">
        <v>373.83</v>
      </c>
      <c r="E346" s="37">
        <v>349.48</v>
      </c>
      <c r="F346" s="33">
        <v>110.49</v>
      </c>
      <c r="G346" s="37">
        <v>866.428</v>
      </c>
      <c r="H346" s="34">
        <v>144.924</v>
      </c>
      <c r="I346" s="70">
        <v>0</v>
      </c>
      <c r="J346" s="70"/>
      <c r="K346" s="53"/>
      <c r="L346" s="53" t="s">
        <v>22</v>
      </c>
      <c r="M346" s="53"/>
      <c r="N346" s="135"/>
      <c r="O346" s="135"/>
      <c r="P346">
        <v>12770.58</v>
      </c>
    </row>
    <row r="347" spans="1:16" ht="15.75" hidden="1">
      <c r="A347" s="67" t="s">
        <v>42</v>
      </c>
      <c r="B347" s="54">
        <v>5857.7085</v>
      </c>
      <c r="C347" s="51">
        <v>6224.9</v>
      </c>
      <c r="D347" s="38">
        <v>311.67</v>
      </c>
      <c r="E347" s="37">
        <v>493.25</v>
      </c>
      <c r="F347" s="33">
        <v>67.125</v>
      </c>
      <c r="G347" s="37">
        <v>858.116</v>
      </c>
      <c r="H347" s="34">
        <v>129.24</v>
      </c>
      <c r="I347" s="70">
        <v>0</v>
      </c>
      <c r="J347" s="70"/>
      <c r="K347" s="53"/>
      <c r="L347" s="53" t="s">
        <v>22</v>
      </c>
      <c r="M347" s="53"/>
      <c r="N347" s="135"/>
      <c r="O347" s="135"/>
      <c r="P347">
        <v>13942.009499999998</v>
      </c>
    </row>
    <row r="348" spans="1:16" ht="15.75" hidden="1">
      <c r="A348" s="67" t="s">
        <v>43</v>
      </c>
      <c r="B348" s="55">
        <v>4750.032</v>
      </c>
      <c r="C348" s="55">
        <v>6243.9</v>
      </c>
      <c r="D348" s="38">
        <v>171.1</v>
      </c>
      <c r="E348" s="37">
        <v>674.79</v>
      </c>
      <c r="F348" s="33">
        <v>79.8</v>
      </c>
      <c r="G348" s="37">
        <v>679.621</v>
      </c>
      <c r="H348" s="34">
        <v>134.184</v>
      </c>
      <c r="I348" s="70">
        <v>0</v>
      </c>
      <c r="J348" s="70"/>
      <c r="K348" s="53"/>
      <c r="L348" s="53" t="s">
        <v>22</v>
      </c>
      <c r="M348" s="53"/>
      <c r="N348" s="135"/>
      <c r="O348" s="135"/>
      <c r="P348">
        <v>12733.426999999998</v>
      </c>
    </row>
    <row r="349" spans="1:16" ht="15.75" hidden="1">
      <c r="A349" s="67" t="s">
        <v>44</v>
      </c>
      <c r="B349" s="54">
        <v>5104.407</v>
      </c>
      <c r="C349" s="55">
        <v>5507.7</v>
      </c>
      <c r="D349" s="38">
        <v>298.68</v>
      </c>
      <c r="E349" s="37">
        <v>534.74</v>
      </c>
      <c r="F349" s="33">
        <v>119.415</v>
      </c>
      <c r="G349" s="37">
        <v>672.567</v>
      </c>
      <c r="H349" s="34">
        <v>134.28</v>
      </c>
      <c r="I349" s="70">
        <v>0</v>
      </c>
      <c r="J349" s="70"/>
      <c r="K349" s="53"/>
      <c r="L349" s="53" t="s">
        <v>22</v>
      </c>
      <c r="M349" s="53"/>
      <c r="N349" s="135"/>
      <c r="O349" s="135"/>
      <c r="P349">
        <v>12371.789000000002</v>
      </c>
    </row>
    <row r="350" spans="1:16" ht="15.75" hidden="1">
      <c r="A350" s="67" t="s">
        <v>45</v>
      </c>
      <c r="B350" s="54">
        <v>5481.441</v>
      </c>
      <c r="C350" s="55">
        <v>4751.8</v>
      </c>
      <c r="D350" s="38">
        <v>722.04</v>
      </c>
      <c r="E350" s="37">
        <v>631.09</v>
      </c>
      <c r="F350" s="33">
        <v>205.5</v>
      </c>
      <c r="G350" s="37">
        <v>851.801</v>
      </c>
      <c r="H350" s="34">
        <v>139.116</v>
      </c>
      <c r="I350" s="70">
        <v>0</v>
      </c>
      <c r="J350" s="70"/>
      <c r="K350" s="53"/>
      <c r="L350" s="53" t="s">
        <v>22</v>
      </c>
      <c r="M350" s="53"/>
      <c r="N350" s="135"/>
      <c r="O350" s="135"/>
      <c r="P350">
        <v>12782.787999999999</v>
      </c>
    </row>
    <row r="351" spans="1:16" ht="15.75" hidden="1">
      <c r="A351" s="67" t="s">
        <v>46</v>
      </c>
      <c r="B351" s="54">
        <v>4054.134</v>
      </c>
      <c r="C351" s="55">
        <v>6001.8</v>
      </c>
      <c r="D351" s="38">
        <v>666.81</v>
      </c>
      <c r="E351" s="37">
        <v>533.67</v>
      </c>
      <c r="F351" s="36">
        <v>87.03</v>
      </c>
      <c r="G351" s="37">
        <v>823.309</v>
      </c>
      <c r="H351" s="37">
        <v>64.8</v>
      </c>
      <c r="I351" s="70">
        <v>0</v>
      </c>
      <c r="J351" s="70"/>
      <c r="K351" s="37"/>
      <c r="L351" s="37">
        <v>63.89</v>
      </c>
      <c r="M351" s="37"/>
      <c r="N351" s="38"/>
      <c r="O351" s="38"/>
      <c r="P351">
        <v>12295.443</v>
      </c>
    </row>
    <row r="352" spans="1:16" ht="15.75" hidden="1">
      <c r="A352" s="67" t="s">
        <v>47</v>
      </c>
      <c r="B352" s="54">
        <v>3247.604</v>
      </c>
      <c r="C352" s="55">
        <v>5469.4</v>
      </c>
      <c r="D352" s="38">
        <v>699.42</v>
      </c>
      <c r="E352" s="37">
        <v>438.54</v>
      </c>
      <c r="F352" s="33">
        <v>95.205</v>
      </c>
      <c r="G352" s="37">
        <v>824.146</v>
      </c>
      <c r="H352" s="37">
        <v>65.004</v>
      </c>
      <c r="I352" s="70">
        <v>0</v>
      </c>
      <c r="J352" s="70"/>
      <c r="K352" s="37"/>
      <c r="L352" s="37">
        <v>367.54</v>
      </c>
      <c r="M352" s="37"/>
      <c r="N352" s="38"/>
      <c r="O352" s="38"/>
      <c r="P352">
        <v>11206.859000000002</v>
      </c>
    </row>
    <row r="353" spans="1:16" ht="15.75" hidden="1">
      <c r="A353" s="67" t="s">
        <v>48</v>
      </c>
      <c r="B353" s="54">
        <v>2900.288</v>
      </c>
      <c r="C353" s="55">
        <v>5014.4</v>
      </c>
      <c r="D353" s="38">
        <v>549.83</v>
      </c>
      <c r="E353" s="37">
        <v>383.3</v>
      </c>
      <c r="F353" s="33">
        <v>75.66</v>
      </c>
      <c r="G353" s="37">
        <v>774.745</v>
      </c>
      <c r="H353" s="37">
        <v>104.436</v>
      </c>
      <c r="I353" s="70">
        <v>0</v>
      </c>
      <c r="J353" s="70"/>
      <c r="K353" s="37"/>
      <c r="L353" s="37">
        <v>573.92</v>
      </c>
      <c r="M353" s="37"/>
      <c r="N353" s="38"/>
      <c r="O353" s="38"/>
      <c r="P353">
        <v>10376.579</v>
      </c>
    </row>
    <row r="354" spans="1:16" ht="15.75" hidden="1">
      <c r="A354" s="67" t="s">
        <v>49</v>
      </c>
      <c r="B354" s="54">
        <v>2948.295</v>
      </c>
      <c r="C354" s="55">
        <v>4688.5</v>
      </c>
      <c r="D354" s="38">
        <v>591.73</v>
      </c>
      <c r="E354" s="37">
        <v>368.6</v>
      </c>
      <c r="F354" s="33">
        <v>58.38</v>
      </c>
      <c r="G354" s="37">
        <v>545.487</v>
      </c>
      <c r="H354" s="37">
        <v>118.104</v>
      </c>
      <c r="I354" s="70">
        <v>0</v>
      </c>
      <c r="J354" s="70"/>
      <c r="K354" s="37"/>
      <c r="L354" s="37">
        <v>712.13</v>
      </c>
      <c r="M354" s="37"/>
      <c r="N354" s="38"/>
      <c r="O354" s="38"/>
      <c r="P354">
        <v>10031.225999999997</v>
      </c>
    </row>
    <row r="355" spans="1:16" ht="15.75" hidden="1">
      <c r="A355" s="67" t="s">
        <v>50</v>
      </c>
      <c r="B355" s="54">
        <v>3881.829</v>
      </c>
      <c r="C355" s="55">
        <v>5046.1</v>
      </c>
      <c r="D355" s="38">
        <v>595.85</v>
      </c>
      <c r="E355" s="37">
        <v>366.65</v>
      </c>
      <c r="F355" s="33">
        <v>45.21</v>
      </c>
      <c r="G355" s="37">
        <v>745.346</v>
      </c>
      <c r="H355" s="37">
        <v>111.096</v>
      </c>
      <c r="I355" s="37"/>
      <c r="J355" s="37"/>
      <c r="K355" s="37"/>
      <c r="L355" s="37">
        <v>480.65</v>
      </c>
      <c r="M355" s="37"/>
      <c r="N355" s="38"/>
      <c r="O355" s="38"/>
      <c r="P355">
        <v>11272.730999999998</v>
      </c>
    </row>
    <row r="356" spans="1:16" ht="15.75" hidden="1">
      <c r="A356" s="67" t="s">
        <v>51</v>
      </c>
      <c r="B356" s="54">
        <v>3869.717</v>
      </c>
      <c r="C356" s="55">
        <v>4701.5</v>
      </c>
      <c r="D356" s="38">
        <v>746.03</v>
      </c>
      <c r="E356" s="37">
        <v>330.46</v>
      </c>
      <c r="F356" s="33">
        <v>108.48</v>
      </c>
      <c r="G356" s="37">
        <v>829.478</v>
      </c>
      <c r="H356" s="37">
        <v>114.696</v>
      </c>
      <c r="I356" s="70">
        <v>0</v>
      </c>
      <c r="J356" s="70"/>
      <c r="K356" s="37"/>
      <c r="L356" s="37">
        <v>248.47</v>
      </c>
      <c r="M356" s="37"/>
      <c r="N356" s="38"/>
      <c r="O356" s="38"/>
      <c r="P356">
        <v>10948.830999999998</v>
      </c>
    </row>
    <row r="357" spans="1:16" ht="15.75" hidden="1">
      <c r="A357" s="67" t="s">
        <v>52</v>
      </c>
      <c r="B357" s="21">
        <v>4811.394</v>
      </c>
      <c r="C357" s="55">
        <v>3579.3</v>
      </c>
      <c r="D357" s="38">
        <v>867.72</v>
      </c>
      <c r="E357" s="37">
        <v>135.58</v>
      </c>
      <c r="F357" s="36">
        <v>139.2</v>
      </c>
      <c r="G357" s="37">
        <v>854.401</v>
      </c>
      <c r="H357" s="37">
        <v>133.956</v>
      </c>
      <c r="I357" s="70">
        <v>0</v>
      </c>
      <c r="J357" s="70"/>
      <c r="K357" s="37"/>
      <c r="L357" s="37">
        <v>441</v>
      </c>
      <c r="M357" s="37"/>
      <c r="N357" s="38"/>
      <c r="O357" s="38"/>
      <c r="P357">
        <v>10962.551</v>
      </c>
    </row>
    <row r="358" spans="1:15" ht="15.75" hidden="1">
      <c r="A358" s="67"/>
      <c r="B358" s="13"/>
      <c r="C358" s="55"/>
      <c r="D358" s="38"/>
      <c r="E358" s="37"/>
      <c r="F358" s="33"/>
      <c r="G358" s="37"/>
      <c r="H358" s="37"/>
      <c r="I358" s="70"/>
      <c r="J358" s="70"/>
      <c r="K358" s="37"/>
      <c r="L358" s="37"/>
      <c r="M358" s="37"/>
      <c r="N358" s="38"/>
      <c r="O358" s="38"/>
    </row>
    <row r="359" spans="1:15" ht="15.75" hidden="1">
      <c r="A359" s="28" t="s">
        <v>31</v>
      </c>
      <c r="B359" s="13"/>
      <c r="C359" s="55"/>
      <c r="D359" s="38"/>
      <c r="E359" s="37"/>
      <c r="F359" s="33"/>
      <c r="G359" s="37"/>
      <c r="H359" s="37"/>
      <c r="I359" s="70"/>
      <c r="J359" s="70"/>
      <c r="K359" s="37"/>
      <c r="L359" s="37"/>
      <c r="M359" s="37"/>
      <c r="N359" s="38"/>
      <c r="O359" s="38"/>
    </row>
    <row r="360" spans="1:16" ht="15.75" hidden="1">
      <c r="A360" s="67" t="s">
        <v>41</v>
      </c>
      <c r="B360" s="21">
        <v>4730.523</v>
      </c>
      <c r="C360" s="31">
        <v>3302.9</v>
      </c>
      <c r="D360" s="38">
        <v>666.54</v>
      </c>
      <c r="E360" s="37">
        <v>159.04</v>
      </c>
      <c r="F360" s="33">
        <v>219.255</v>
      </c>
      <c r="G360" s="37">
        <v>799.571</v>
      </c>
      <c r="H360" s="37">
        <v>90.768</v>
      </c>
      <c r="I360" s="70">
        <v>0</v>
      </c>
      <c r="J360" s="70"/>
      <c r="K360" s="37"/>
      <c r="L360" s="37">
        <v>483.83</v>
      </c>
      <c r="M360" s="37"/>
      <c r="N360" s="38"/>
      <c r="O360" s="38"/>
      <c r="P360">
        <v>10452.427</v>
      </c>
    </row>
    <row r="361" spans="1:16" ht="15.75" hidden="1">
      <c r="A361" s="67" t="s">
        <v>42</v>
      </c>
      <c r="B361" s="31">
        <v>4185.783</v>
      </c>
      <c r="C361" s="31">
        <v>3583.4</v>
      </c>
      <c r="D361" s="38">
        <v>743.78</v>
      </c>
      <c r="E361" s="37">
        <v>465.18</v>
      </c>
      <c r="F361" s="33">
        <v>128.145</v>
      </c>
      <c r="G361" s="37">
        <v>702.294</v>
      </c>
      <c r="H361" s="37">
        <v>73.008</v>
      </c>
      <c r="I361" s="70">
        <v>0</v>
      </c>
      <c r="J361" s="70"/>
      <c r="K361" s="37"/>
      <c r="L361" s="37">
        <v>332.32</v>
      </c>
      <c r="M361" s="37"/>
      <c r="N361" s="38"/>
      <c r="O361" s="38"/>
      <c r="P361">
        <v>10213.910000000002</v>
      </c>
    </row>
    <row r="362" spans="1:16" ht="15.75" hidden="1">
      <c r="A362" s="67" t="s">
        <v>43</v>
      </c>
      <c r="B362" s="31">
        <v>4875.906</v>
      </c>
      <c r="C362" s="31">
        <v>5007.6</v>
      </c>
      <c r="D362" s="38">
        <v>945.43</v>
      </c>
      <c r="E362" s="37">
        <v>515.53</v>
      </c>
      <c r="F362" s="33">
        <v>134.625</v>
      </c>
      <c r="G362" s="37">
        <v>771.936</v>
      </c>
      <c r="H362" s="37">
        <v>90.576</v>
      </c>
      <c r="I362" s="70">
        <v>0</v>
      </c>
      <c r="J362" s="70"/>
      <c r="K362" s="37"/>
      <c r="L362" s="37">
        <v>485.85</v>
      </c>
      <c r="M362" s="37"/>
      <c r="N362" s="38"/>
      <c r="O362" s="38"/>
      <c r="P362">
        <v>12827.453000000001</v>
      </c>
    </row>
    <row r="363" spans="1:16" ht="15.75" hidden="1">
      <c r="A363" s="67" t="s">
        <v>44</v>
      </c>
      <c r="B363" s="31">
        <v>5674.095</v>
      </c>
      <c r="C363" s="31">
        <v>3416.3</v>
      </c>
      <c r="D363" s="38">
        <v>886.11</v>
      </c>
      <c r="E363" s="37">
        <v>456.98</v>
      </c>
      <c r="F363" s="33">
        <v>214.74</v>
      </c>
      <c r="G363" s="37">
        <v>813.953</v>
      </c>
      <c r="H363" s="37">
        <v>88.488</v>
      </c>
      <c r="I363" s="70">
        <v>0</v>
      </c>
      <c r="J363" s="70"/>
      <c r="K363" s="37"/>
      <c r="L363" s="37">
        <v>1038.8339999999998</v>
      </c>
      <c r="M363" s="37"/>
      <c r="N363" s="38"/>
      <c r="O363" s="38"/>
      <c r="P363">
        <v>12589.5</v>
      </c>
    </row>
    <row r="364" spans="1:16" ht="15.75" hidden="1">
      <c r="A364" s="67" t="s">
        <v>45</v>
      </c>
      <c r="B364" s="31">
        <v>4844.637</v>
      </c>
      <c r="C364" s="31">
        <v>5774.2</v>
      </c>
      <c r="D364" s="38">
        <v>963.58</v>
      </c>
      <c r="E364" s="37">
        <v>43.59</v>
      </c>
      <c r="F364" s="33">
        <v>189.645</v>
      </c>
      <c r="G364" s="37">
        <v>657.445</v>
      </c>
      <c r="H364" s="37">
        <v>76.236</v>
      </c>
      <c r="I364" s="70">
        <v>0</v>
      </c>
      <c r="J364" s="70"/>
      <c r="K364" s="37"/>
      <c r="L364" s="37">
        <v>1450.857</v>
      </c>
      <c r="M364" s="37"/>
      <c r="N364" s="38"/>
      <c r="O364" s="38"/>
      <c r="P364">
        <v>14000.19</v>
      </c>
    </row>
    <row r="365" spans="1:16" ht="15.75" hidden="1">
      <c r="A365" s="67" t="s">
        <v>46</v>
      </c>
      <c r="B365" s="29">
        <v>3462.627</v>
      </c>
      <c r="C365" s="31">
        <v>5693.2</v>
      </c>
      <c r="D365" s="38">
        <v>823.14</v>
      </c>
      <c r="E365" s="37">
        <v>355.45</v>
      </c>
      <c r="F365" s="33">
        <v>130.77</v>
      </c>
      <c r="G365" s="37">
        <v>874.294</v>
      </c>
      <c r="H365" s="37">
        <v>82.296</v>
      </c>
      <c r="I365" s="70">
        <v>0</v>
      </c>
      <c r="J365" s="70"/>
      <c r="K365" s="37"/>
      <c r="L365" s="37">
        <v>1632.6979999999999</v>
      </c>
      <c r="M365" s="37"/>
      <c r="N365" s="38"/>
      <c r="O365" s="38"/>
      <c r="P365">
        <v>13054.475</v>
      </c>
    </row>
    <row r="366" spans="1:16" ht="15.75" hidden="1">
      <c r="A366" s="67" t="s">
        <v>47</v>
      </c>
      <c r="B366" s="29">
        <v>2921.016</v>
      </c>
      <c r="C366" s="31">
        <v>7093.8</v>
      </c>
      <c r="D366" s="38">
        <v>714.59</v>
      </c>
      <c r="E366" s="37">
        <v>358.85</v>
      </c>
      <c r="F366" s="33">
        <v>87.75</v>
      </c>
      <c r="G366" s="37">
        <v>709.558</v>
      </c>
      <c r="H366" s="37">
        <v>83.532</v>
      </c>
      <c r="I366" s="70">
        <v>0</v>
      </c>
      <c r="J366" s="70"/>
      <c r="K366" s="37"/>
      <c r="L366" s="37">
        <v>1588.666</v>
      </c>
      <c r="M366" s="37"/>
      <c r="N366" s="38"/>
      <c r="O366" s="38"/>
      <c r="P366">
        <v>13557.762</v>
      </c>
    </row>
    <row r="367" spans="1:16" ht="15.75" hidden="1">
      <c r="A367" s="67" t="s">
        <v>48</v>
      </c>
      <c r="B367" s="29">
        <v>2912.721</v>
      </c>
      <c r="C367" s="31">
        <v>7232.02</v>
      </c>
      <c r="D367" s="38">
        <v>655.1</v>
      </c>
      <c r="E367" s="37">
        <v>340.16</v>
      </c>
      <c r="F367" s="33">
        <v>52.38</v>
      </c>
      <c r="G367" s="37">
        <v>861.179</v>
      </c>
      <c r="H367" s="37">
        <v>70.776</v>
      </c>
      <c r="I367" s="70">
        <v>0</v>
      </c>
      <c r="J367" s="70"/>
      <c r="K367" s="37"/>
      <c r="L367" s="37">
        <v>2249.2780000000002</v>
      </c>
      <c r="M367" s="37"/>
      <c r="N367" s="38"/>
      <c r="O367" s="38"/>
      <c r="P367">
        <v>14373.614</v>
      </c>
    </row>
    <row r="368" spans="1:16" ht="15.75" hidden="1">
      <c r="A368" s="67" t="s">
        <v>49</v>
      </c>
      <c r="B368" s="29">
        <v>2905.539</v>
      </c>
      <c r="C368" s="31">
        <v>6825</v>
      </c>
      <c r="D368" s="38">
        <v>546.82</v>
      </c>
      <c r="E368" s="37">
        <v>321.9</v>
      </c>
      <c r="F368" s="33">
        <v>34.365</v>
      </c>
      <c r="G368" s="37">
        <v>813.468</v>
      </c>
      <c r="H368" s="37">
        <v>81.684</v>
      </c>
      <c r="I368" s="70">
        <v>0</v>
      </c>
      <c r="J368" s="70"/>
      <c r="K368" s="37"/>
      <c r="L368" s="37">
        <v>2787.5730000000003</v>
      </c>
      <c r="M368" s="37"/>
      <c r="N368" s="38"/>
      <c r="O368" s="38"/>
      <c r="P368">
        <v>14316.349</v>
      </c>
    </row>
    <row r="369" spans="1:16" ht="15.75" hidden="1">
      <c r="A369" s="67" t="s">
        <v>50</v>
      </c>
      <c r="B369" s="29">
        <v>3148.74</v>
      </c>
      <c r="C369" s="31">
        <v>7431.9</v>
      </c>
      <c r="D369" s="38">
        <v>604.5</v>
      </c>
      <c r="E369" s="37">
        <v>347.43</v>
      </c>
      <c r="F369" s="33">
        <v>69.122</v>
      </c>
      <c r="G369" s="37">
        <v>781.229</v>
      </c>
      <c r="H369" s="37">
        <v>83.7</v>
      </c>
      <c r="I369" s="37">
        <v>181.685</v>
      </c>
      <c r="J369" s="37"/>
      <c r="K369" s="37"/>
      <c r="L369" s="37">
        <v>2174.072</v>
      </c>
      <c r="M369" s="37"/>
      <c r="N369" s="38"/>
      <c r="O369" s="38"/>
      <c r="P369">
        <v>14822.377999999999</v>
      </c>
    </row>
    <row r="370" spans="1:16" ht="15.75" hidden="1">
      <c r="A370" s="67" t="s">
        <v>51</v>
      </c>
      <c r="B370" s="29">
        <v>4001.655</v>
      </c>
      <c r="C370" s="31">
        <v>4479.4</v>
      </c>
      <c r="D370" s="38">
        <v>623.02</v>
      </c>
      <c r="E370" s="37">
        <v>423.62</v>
      </c>
      <c r="F370" s="33">
        <v>115.075</v>
      </c>
      <c r="G370" s="37">
        <v>819.425</v>
      </c>
      <c r="H370" s="37">
        <v>79.764</v>
      </c>
      <c r="I370" s="37">
        <v>202.519</v>
      </c>
      <c r="J370" s="37"/>
      <c r="K370" s="37"/>
      <c r="L370" s="37">
        <v>2299.343</v>
      </c>
      <c r="M370" s="37"/>
      <c r="N370" s="38"/>
      <c r="O370" s="38"/>
      <c r="P370">
        <v>13043.821</v>
      </c>
    </row>
    <row r="371" spans="1:16" ht="15.75" hidden="1">
      <c r="A371" s="67" t="s">
        <v>52</v>
      </c>
      <c r="B371" s="31">
        <v>5286.519</v>
      </c>
      <c r="C371" s="30">
        <v>4026.7</v>
      </c>
      <c r="D371" s="38">
        <v>426.65</v>
      </c>
      <c r="E371" s="37">
        <v>606.87</v>
      </c>
      <c r="F371" s="33">
        <v>201.945</v>
      </c>
      <c r="G371" s="37">
        <v>860.337</v>
      </c>
      <c r="H371" s="37">
        <v>90.756</v>
      </c>
      <c r="I371" s="37">
        <v>239.508</v>
      </c>
      <c r="J371" s="37"/>
      <c r="K371" s="37"/>
      <c r="L371" s="37">
        <v>4129.734</v>
      </c>
      <c r="M371" s="37"/>
      <c r="N371" s="38"/>
      <c r="O371" s="38"/>
      <c r="P371">
        <v>15869.019</v>
      </c>
    </row>
    <row r="372" spans="1:15" ht="15.75" hidden="1">
      <c r="A372" s="67"/>
      <c r="B372" s="31"/>
      <c r="C372" s="30"/>
      <c r="D372" s="38"/>
      <c r="E372" s="37"/>
      <c r="F372" s="33"/>
      <c r="G372" s="37"/>
      <c r="H372" s="37"/>
      <c r="I372" s="37"/>
      <c r="J372" s="37"/>
      <c r="K372" s="37"/>
      <c r="L372" s="37"/>
      <c r="M372" s="37"/>
      <c r="N372" s="38"/>
      <c r="O372" s="38"/>
    </row>
    <row r="373" spans="1:15" ht="15.75" hidden="1">
      <c r="A373" s="28" t="s">
        <v>32</v>
      </c>
      <c r="B373" s="31"/>
      <c r="C373" s="30"/>
      <c r="D373" s="38"/>
      <c r="E373" s="37"/>
      <c r="F373" s="33"/>
      <c r="G373" s="37"/>
      <c r="H373" s="37"/>
      <c r="I373" s="37"/>
      <c r="J373" s="37"/>
      <c r="K373" s="37"/>
      <c r="L373" s="37"/>
      <c r="M373" s="37"/>
      <c r="N373" s="38"/>
      <c r="O373" s="38"/>
    </row>
    <row r="374" spans="1:16" ht="15.75" hidden="1">
      <c r="A374" s="67" t="s">
        <v>41</v>
      </c>
      <c r="B374" s="31">
        <v>5472.432</v>
      </c>
      <c r="C374" s="31">
        <v>4534.1</v>
      </c>
      <c r="D374" s="38">
        <v>716.09</v>
      </c>
      <c r="E374" s="37">
        <v>580.19</v>
      </c>
      <c r="F374" s="33">
        <v>85.47</v>
      </c>
      <c r="G374" s="37">
        <v>995.162</v>
      </c>
      <c r="H374" s="37">
        <v>87.144</v>
      </c>
      <c r="I374" s="37">
        <v>258.929</v>
      </c>
      <c r="J374" s="37"/>
      <c r="K374" s="37"/>
      <c r="L374" s="37">
        <v>2806.425</v>
      </c>
      <c r="M374" s="37"/>
      <c r="N374" s="38"/>
      <c r="O374" s="38"/>
      <c r="P374">
        <v>15535.942</v>
      </c>
    </row>
    <row r="375" spans="1:16" ht="15.75" hidden="1">
      <c r="A375" s="67" t="s">
        <v>42</v>
      </c>
      <c r="B375" s="31">
        <v>5211.192</v>
      </c>
      <c r="C375" s="31">
        <v>6074.7</v>
      </c>
      <c r="D375" s="31">
        <v>762.79</v>
      </c>
      <c r="E375" s="31">
        <v>526.02</v>
      </c>
      <c r="F375" s="31">
        <v>160.455</v>
      </c>
      <c r="G375" s="31">
        <v>455.982</v>
      </c>
      <c r="H375" s="31">
        <v>76.668</v>
      </c>
      <c r="I375" s="31">
        <v>192.243</v>
      </c>
      <c r="J375" s="31"/>
      <c r="K375" s="31"/>
      <c r="L375" s="31">
        <v>1854.652</v>
      </c>
      <c r="M375" s="31"/>
      <c r="N375" s="29"/>
      <c r="O375" s="29"/>
      <c r="P375">
        <v>15314.702000000001</v>
      </c>
    </row>
    <row r="376" spans="1:16" ht="15.75" hidden="1">
      <c r="A376" s="67" t="s">
        <v>43</v>
      </c>
      <c r="B376" s="31">
        <v>5395.968</v>
      </c>
      <c r="C376" s="31">
        <v>6845.3</v>
      </c>
      <c r="D376" s="38">
        <v>818.9</v>
      </c>
      <c r="E376" s="37">
        <v>578.51</v>
      </c>
      <c r="F376" s="33">
        <v>148.935</v>
      </c>
      <c r="G376" s="37">
        <v>448.665</v>
      </c>
      <c r="H376" s="37">
        <v>91.968</v>
      </c>
      <c r="I376" s="37">
        <v>250.87</v>
      </c>
      <c r="J376" s="37"/>
      <c r="K376" s="37"/>
      <c r="L376" s="37">
        <v>2114.96</v>
      </c>
      <c r="M376" s="37"/>
      <c r="N376" s="38"/>
      <c r="O376" s="38"/>
      <c r="P376">
        <v>16694.076</v>
      </c>
    </row>
    <row r="377" spans="1:16" ht="15.75" hidden="1">
      <c r="A377" s="67" t="s">
        <v>44</v>
      </c>
      <c r="B377" s="31">
        <v>5607.187</v>
      </c>
      <c r="C377" s="31">
        <v>4814</v>
      </c>
      <c r="D377" s="38">
        <v>898.2</v>
      </c>
      <c r="E377" s="37">
        <v>658.97</v>
      </c>
      <c r="F377" s="33">
        <v>82.05</v>
      </c>
      <c r="G377" s="37">
        <v>670.69</v>
      </c>
      <c r="H377" s="37">
        <v>71.892</v>
      </c>
      <c r="I377" s="37">
        <v>236.42</v>
      </c>
      <c r="J377" s="37"/>
      <c r="K377" s="37"/>
      <c r="L377" s="37">
        <v>2351.545</v>
      </c>
      <c r="M377" s="37"/>
      <c r="N377" s="38"/>
      <c r="O377" s="38"/>
      <c r="P377">
        <v>15390.954</v>
      </c>
    </row>
    <row r="378" spans="1:16" ht="15.75" hidden="1">
      <c r="A378" s="67" t="s">
        <v>45</v>
      </c>
      <c r="B378" s="31">
        <v>4477.838</v>
      </c>
      <c r="C378" s="31">
        <v>5576.4</v>
      </c>
      <c r="D378" s="38">
        <v>693.9</v>
      </c>
      <c r="E378" s="37">
        <v>528.3</v>
      </c>
      <c r="F378" s="33">
        <v>76</v>
      </c>
      <c r="G378" s="37">
        <v>1681.583</v>
      </c>
      <c r="H378" s="37">
        <v>88.332</v>
      </c>
      <c r="I378" s="37">
        <v>228.867</v>
      </c>
      <c r="J378" s="37"/>
      <c r="K378" s="37"/>
      <c r="L378" s="37">
        <v>2419.486</v>
      </c>
      <c r="M378" s="37"/>
      <c r="N378" s="38"/>
      <c r="O378" s="38"/>
      <c r="P378">
        <v>15770.705999999998</v>
      </c>
    </row>
    <row r="379" spans="1:16" ht="15.75" hidden="1">
      <c r="A379" s="67" t="s">
        <v>46</v>
      </c>
      <c r="B379" s="29">
        <v>3921.732</v>
      </c>
      <c r="C379" s="31">
        <v>4945.92</v>
      </c>
      <c r="D379" s="38">
        <v>656.9</v>
      </c>
      <c r="E379" s="37">
        <v>347.27</v>
      </c>
      <c r="F379" s="33">
        <v>64.8</v>
      </c>
      <c r="G379" s="37">
        <v>1760.47</v>
      </c>
      <c r="H379" s="37">
        <v>123.3</v>
      </c>
      <c r="I379" s="37">
        <v>254.775</v>
      </c>
      <c r="J379" s="37"/>
      <c r="K379" s="37"/>
      <c r="L379" s="37">
        <v>2095.669</v>
      </c>
      <c r="M379" s="37"/>
      <c r="N379" s="38"/>
      <c r="O379" s="38"/>
      <c r="P379">
        <v>14170.835999999998</v>
      </c>
    </row>
    <row r="380" spans="1:16" ht="15.75" hidden="1">
      <c r="A380" s="67" t="s">
        <v>47</v>
      </c>
      <c r="B380" s="31">
        <v>3120.336</v>
      </c>
      <c r="C380" s="30">
        <v>4210.1</v>
      </c>
      <c r="D380" s="38">
        <v>574.1</v>
      </c>
      <c r="E380" s="37">
        <v>335.83</v>
      </c>
      <c r="F380" s="33">
        <v>81.33</v>
      </c>
      <c r="G380" s="37">
        <v>1912.839</v>
      </c>
      <c r="H380" s="37">
        <v>122.4</v>
      </c>
      <c r="I380" s="37">
        <v>161.283</v>
      </c>
      <c r="J380" s="37"/>
      <c r="K380" s="37"/>
      <c r="L380" s="37">
        <v>2197.067</v>
      </c>
      <c r="M380" s="37"/>
      <c r="N380" s="38"/>
      <c r="O380" s="38"/>
      <c r="P380">
        <v>12715.285</v>
      </c>
    </row>
    <row r="381" spans="1:16" ht="15.75" hidden="1">
      <c r="A381" s="67" t="s">
        <v>48</v>
      </c>
      <c r="B381" s="31">
        <v>3048.57</v>
      </c>
      <c r="C381" s="30">
        <v>3279.5</v>
      </c>
      <c r="D381" s="38">
        <v>166.6</v>
      </c>
      <c r="E381" s="37">
        <v>287.33</v>
      </c>
      <c r="F381" s="33">
        <v>0</v>
      </c>
      <c r="G381" s="37">
        <v>1783.259</v>
      </c>
      <c r="H381" s="37">
        <v>104.676</v>
      </c>
      <c r="I381" s="37">
        <v>120.7</v>
      </c>
      <c r="J381" s="37"/>
      <c r="K381" s="37"/>
      <c r="L381" s="37">
        <v>3566.367</v>
      </c>
      <c r="M381" s="37"/>
      <c r="N381" s="38"/>
      <c r="O381" s="38"/>
      <c r="P381">
        <v>12357.002</v>
      </c>
    </row>
    <row r="382" spans="1:16" ht="15.75" hidden="1">
      <c r="A382" s="67" t="s">
        <v>49</v>
      </c>
      <c r="B382" s="31">
        <v>3387.72</v>
      </c>
      <c r="C382" s="30">
        <v>3072.4</v>
      </c>
      <c r="D382" s="38">
        <v>602.6</v>
      </c>
      <c r="E382" s="37">
        <v>351.97</v>
      </c>
      <c r="F382" s="33">
        <v>70.635</v>
      </c>
      <c r="G382" s="37">
        <v>1703.761</v>
      </c>
      <c r="H382" s="37">
        <v>108.12</v>
      </c>
      <c r="I382" s="37">
        <v>257.8</v>
      </c>
      <c r="J382" s="37"/>
      <c r="K382" s="37"/>
      <c r="L382" s="37">
        <v>3253.1240000000003</v>
      </c>
      <c r="M382" s="37"/>
      <c r="N382" s="38"/>
      <c r="O382" s="38"/>
      <c r="P382">
        <v>12808.130000000001</v>
      </c>
    </row>
    <row r="383" spans="1:16" ht="15.75" hidden="1">
      <c r="A383" s="67" t="s">
        <v>50</v>
      </c>
      <c r="B383" s="31">
        <v>4230.114</v>
      </c>
      <c r="C383" s="30">
        <v>3243.9</v>
      </c>
      <c r="D383" s="38">
        <v>762.4</v>
      </c>
      <c r="E383" s="37">
        <v>507.39</v>
      </c>
      <c r="F383" s="33">
        <v>93.825</v>
      </c>
      <c r="G383" s="37">
        <v>1356.635</v>
      </c>
      <c r="H383" s="37">
        <v>78.816</v>
      </c>
      <c r="I383" s="37">
        <v>264.8</v>
      </c>
      <c r="J383" s="37"/>
      <c r="K383" s="37"/>
      <c r="L383" s="37">
        <v>3512.9640000000004</v>
      </c>
      <c r="M383" s="37"/>
      <c r="N383" s="38"/>
      <c r="O383" s="38"/>
      <c r="P383">
        <v>14050.844</v>
      </c>
    </row>
    <row r="384" spans="1:16" ht="15.75" hidden="1">
      <c r="A384" s="67" t="s">
        <v>51</v>
      </c>
      <c r="B384" s="31">
        <v>3983.196</v>
      </c>
      <c r="C384" s="30">
        <v>3450.6</v>
      </c>
      <c r="D384" s="38">
        <v>665</v>
      </c>
      <c r="E384" s="37">
        <v>512.74</v>
      </c>
      <c r="F384" s="33">
        <v>53.235</v>
      </c>
      <c r="G384" s="37">
        <v>1051.644</v>
      </c>
      <c r="H384" s="37">
        <v>85.283</v>
      </c>
      <c r="I384" s="37">
        <v>268</v>
      </c>
      <c r="J384" s="37"/>
      <c r="K384" s="37"/>
      <c r="L384" s="37">
        <v>3663.8489999999997</v>
      </c>
      <c r="M384" s="37"/>
      <c r="N384" s="38"/>
      <c r="O384" s="38"/>
      <c r="P384">
        <v>13733.547</v>
      </c>
    </row>
    <row r="385" spans="1:16" ht="15.75" hidden="1">
      <c r="A385" s="67" t="s">
        <v>52</v>
      </c>
      <c r="B385" s="31">
        <v>4955.559</v>
      </c>
      <c r="C385" s="30">
        <v>3907</v>
      </c>
      <c r="D385" s="38">
        <v>831.8</v>
      </c>
      <c r="E385" s="37">
        <v>562.29</v>
      </c>
      <c r="F385" s="33">
        <v>127.95</v>
      </c>
      <c r="G385" s="37">
        <v>973.683</v>
      </c>
      <c r="H385" s="37">
        <v>95.22</v>
      </c>
      <c r="I385" s="37">
        <v>168.6</v>
      </c>
      <c r="J385" s="37"/>
      <c r="K385" s="37"/>
      <c r="L385" s="37">
        <v>3684.178</v>
      </c>
      <c r="M385" s="37"/>
      <c r="N385" s="38"/>
      <c r="O385" s="38"/>
      <c r="P385">
        <v>15306.280000000002</v>
      </c>
    </row>
    <row r="386" spans="1:15" ht="15.75" hidden="1">
      <c r="A386" s="67"/>
      <c r="B386" s="31"/>
      <c r="C386" s="30"/>
      <c r="D386" s="38"/>
      <c r="E386" s="37"/>
      <c r="F386" s="33"/>
      <c r="G386" s="37"/>
      <c r="H386" s="37"/>
      <c r="I386" s="37"/>
      <c r="J386" s="37"/>
      <c r="K386" s="37"/>
      <c r="L386" s="37"/>
      <c r="M386" s="37"/>
      <c r="N386" s="38"/>
      <c r="O386" s="38"/>
    </row>
    <row r="387" spans="1:15" ht="15.75" hidden="1">
      <c r="A387" s="28" t="s">
        <v>33</v>
      </c>
      <c r="B387" s="31"/>
      <c r="C387" s="30"/>
      <c r="D387" s="38"/>
      <c r="E387" s="37"/>
      <c r="F387" s="33"/>
      <c r="G387" s="37"/>
      <c r="H387" s="37"/>
      <c r="I387" s="37"/>
      <c r="J387" s="37"/>
      <c r="K387" s="37"/>
      <c r="L387" s="37"/>
      <c r="M387" s="37"/>
      <c r="N387" s="38"/>
      <c r="O387" s="38"/>
    </row>
    <row r="388" spans="1:16" ht="15.75" hidden="1">
      <c r="A388" s="67" t="s">
        <v>41</v>
      </c>
      <c r="B388" s="31">
        <v>5146.617</v>
      </c>
      <c r="C388" s="30">
        <v>4863.3</v>
      </c>
      <c r="D388" s="38">
        <v>883.9</v>
      </c>
      <c r="E388" s="37">
        <v>667.9</v>
      </c>
      <c r="F388" s="33">
        <v>101.01</v>
      </c>
      <c r="G388" s="37">
        <v>807.543</v>
      </c>
      <c r="H388" s="37">
        <v>86.316</v>
      </c>
      <c r="I388" s="37">
        <v>159</v>
      </c>
      <c r="J388" s="37"/>
      <c r="K388" s="37"/>
      <c r="L388" s="37">
        <v>1808.6100000000001</v>
      </c>
      <c r="M388" s="37"/>
      <c r="N388" s="38"/>
      <c r="O388" s="38"/>
      <c r="P388">
        <v>14524.196000000002</v>
      </c>
    </row>
    <row r="389" spans="1:16" ht="15.75" hidden="1">
      <c r="A389" s="67" t="s">
        <v>42</v>
      </c>
      <c r="B389" s="31">
        <v>4683.735</v>
      </c>
      <c r="C389" s="30">
        <v>5216.4</v>
      </c>
      <c r="D389" s="38">
        <v>791.7</v>
      </c>
      <c r="E389" s="37">
        <v>591.36</v>
      </c>
      <c r="F389" s="33">
        <v>88.995</v>
      </c>
      <c r="G389" s="37">
        <v>327.677</v>
      </c>
      <c r="H389" s="37">
        <v>81.54</v>
      </c>
      <c r="I389" s="37">
        <v>204.4</v>
      </c>
      <c r="J389" s="37"/>
      <c r="K389" s="37"/>
      <c r="L389" s="37">
        <v>1780.5140000000001</v>
      </c>
      <c r="M389" s="37"/>
      <c r="N389" s="38"/>
      <c r="O389" s="38"/>
      <c r="P389">
        <v>13766.321</v>
      </c>
    </row>
    <row r="390" spans="1:16" ht="15.75" hidden="1">
      <c r="A390" s="67" t="s">
        <v>43</v>
      </c>
      <c r="B390" s="31">
        <v>4666.935</v>
      </c>
      <c r="C390" s="30">
        <v>5970</v>
      </c>
      <c r="D390" s="38">
        <v>863.8</v>
      </c>
      <c r="E390" s="37">
        <v>653.56</v>
      </c>
      <c r="F390" s="33">
        <v>90</v>
      </c>
      <c r="G390" s="37">
        <v>852.447</v>
      </c>
      <c r="H390" s="37">
        <v>82.068</v>
      </c>
      <c r="I390" s="37">
        <v>192.1</v>
      </c>
      <c r="J390" s="37"/>
      <c r="K390" s="37"/>
      <c r="L390" s="37">
        <v>1643.599</v>
      </c>
      <c r="M390" s="37"/>
      <c r="N390" s="38"/>
      <c r="O390" s="38"/>
      <c r="P390">
        <v>15014.509</v>
      </c>
    </row>
    <row r="391" spans="1:16" ht="15.75" hidden="1">
      <c r="A391" s="67" t="s">
        <v>44</v>
      </c>
      <c r="B391" s="31">
        <v>5841.927</v>
      </c>
      <c r="C391" s="30">
        <v>4874.2</v>
      </c>
      <c r="D391" s="38">
        <v>893.7</v>
      </c>
      <c r="E391" s="37">
        <v>671.55</v>
      </c>
      <c r="F391" s="33">
        <v>167.7</v>
      </c>
      <c r="G391" s="37">
        <v>1274.691</v>
      </c>
      <c r="H391" s="37">
        <v>53.976</v>
      </c>
      <c r="I391" s="37">
        <v>147.4</v>
      </c>
      <c r="J391" s="37"/>
      <c r="K391" s="37"/>
      <c r="L391" s="37">
        <v>1489.284</v>
      </c>
      <c r="M391" s="37"/>
      <c r="N391" s="38"/>
      <c r="O391" s="38"/>
      <c r="P391">
        <v>15414.428000000002</v>
      </c>
    </row>
    <row r="392" spans="1:16" ht="15.75" hidden="1">
      <c r="A392" s="67" t="s">
        <v>45</v>
      </c>
      <c r="B392" s="31">
        <v>5612.652</v>
      </c>
      <c r="C392" s="30">
        <v>3596.9</v>
      </c>
      <c r="D392" s="38">
        <v>883.2</v>
      </c>
      <c r="E392" s="37">
        <v>697.58</v>
      </c>
      <c r="F392" s="33">
        <v>239.55</v>
      </c>
      <c r="G392" s="37">
        <v>1494.074</v>
      </c>
      <c r="H392" s="37">
        <v>0</v>
      </c>
      <c r="I392" s="37">
        <v>306</v>
      </c>
      <c r="J392" s="37"/>
      <c r="K392" s="37"/>
      <c r="L392" s="37">
        <v>1536.023</v>
      </c>
      <c r="M392" s="37"/>
      <c r="N392" s="38"/>
      <c r="O392" s="38"/>
      <c r="P392">
        <v>14365.979</v>
      </c>
    </row>
    <row r="393" spans="1:16" ht="15.75" hidden="1">
      <c r="A393" s="67" t="s">
        <v>46</v>
      </c>
      <c r="B393" s="31">
        <v>4581.216</v>
      </c>
      <c r="C393" s="30">
        <v>4789</v>
      </c>
      <c r="D393" s="38">
        <v>660.583</v>
      </c>
      <c r="E393" s="37">
        <v>620.57</v>
      </c>
      <c r="F393" s="33">
        <v>120.96</v>
      </c>
      <c r="G393" s="37">
        <v>1202.679</v>
      </c>
      <c r="H393" s="37">
        <v>0</v>
      </c>
      <c r="I393" s="37">
        <v>265.5</v>
      </c>
      <c r="J393" s="37"/>
      <c r="K393" s="37"/>
      <c r="L393" s="37">
        <v>1559.99</v>
      </c>
      <c r="M393" s="37"/>
      <c r="N393" s="38"/>
      <c r="O393" s="38"/>
      <c r="P393">
        <v>13800.498</v>
      </c>
    </row>
    <row r="394" spans="1:16" ht="15.75" hidden="1">
      <c r="A394" s="67" t="s">
        <v>47</v>
      </c>
      <c r="B394" s="31">
        <v>3935.862</v>
      </c>
      <c r="C394" s="30">
        <v>6221.1</v>
      </c>
      <c r="D394" s="38">
        <v>512.7</v>
      </c>
      <c r="E394" s="37">
        <v>407.08</v>
      </c>
      <c r="F394" s="33">
        <v>90.825</v>
      </c>
      <c r="G394" s="37">
        <v>1219.963</v>
      </c>
      <c r="H394" s="37">
        <v>0</v>
      </c>
      <c r="I394" s="37">
        <v>262.7</v>
      </c>
      <c r="J394" s="37"/>
      <c r="K394" s="37"/>
      <c r="L394" s="37">
        <v>1576.1809999999998</v>
      </c>
      <c r="M394" s="37"/>
      <c r="N394" s="38"/>
      <c r="O394" s="38"/>
      <c r="P394">
        <v>14226.411000000002</v>
      </c>
    </row>
    <row r="395" spans="1:16" ht="15.75" hidden="1">
      <c r="A395" s="67" t="s">
        <v>48</v>
      </c>
      <c r="B395" s="31">
        <v>3935.872</v>
      </c>
      <c r="C395" s="30">
        <v>5299.8</v>
      </c>
      <c r="D395" s="38">
        <v>385.3</v>
      </c>
      <c r="E395" s="37">
        <v>333.58</v>
      </c>
      <c r="F395" s="33">
        <v>61.95</v>
      </c>
      <c r="G395" s="37">
        <v>979.01</v>
      </c>
      <c r="H395" s="37">
        <v>0</v>
      </c>
      <c r="I395" s="37">
        <v>234</v>
      </c>
      <c r="J395" s="37"/>
      <c r="K395" s="37"/>
      <c r="L395" s="37">
        <v>2679.869</v>
      </c>
      <c r="M395" s="37"/>
      <c r="N395" s="38"/>
      <c r="O395" s="38"/>
      <c r="P395">
        <v>13909.381000000001</v>
      </c>
    </row>
    <row r="396" spans="1:16" ht="15.75" hidden="1">
      <c r="A396" s="67" t="s">
        <v>49</v>
      </c>
      <c r="B396" s="31">
        <v>2997.5198</v>
      </c>
      <c r="C396" s="30">
        <v>3032.2</v>
      </c>
      <c r="D396" s="38">
        <v>463.6</v>
      </c>
      <c r="E396" s="37">
        <v>299.08</v>
      </c>
      <c r="F396" s="33">
        <v>31.65</v>
      </c>
      <c r="G396" s="37">
        <v>480.358</v>
      </c>
      <c r="H396" s="37">
        <v>0</v>
      </c>
      <c r="I396" s="37">
        <v>213.4</v>
      </c>
      <c r="J396" s="37"/>
      <c r="K396" s="37"/>
      <c r="L396" s="37">
        <v>3785.83</v>
      </c>
      <c r="M396" s="37"/>
      <c r="N396" s="38"/>
      <c r="O396" s="38"/>
      <c r="P396">
        <v>11303.6378</v>
      </c>
    </row>
    <row r="397" spans="1:16" ht="15.75" hidden="1">
      <c r="A397" s="67" t="s">
        <v>50</v>
      </c>
      <c r="B397" s="31">
        <v>2889.8</v>
      </c>
      <c r="C397" s="30">
        <v>3919.5</v>
      </c>
      <c r="D397" s="38">
        <v>480.6</v>
      </c>
      <c r="E397" s="37">
        <v>503.33</v>
      </c>
      <c r="F397" s="33">
        <v>36.03</v>
      </c>
      <c r="G397" s="37">
        <v>494.58</v>
      </c>
      <c r="H397" s="37">
        <v>0</v>
      </c>
      <c r="I397" s="37">
        <v>252.3</v>
      </c>
      <c r="J397" s="37"/>
      <c r="K397" s="37"/>
      <c r="L397" s="37">
        <v>4108.723</v>
      </c>
      <c r="M397" s="37"/>
      <c r="N397" s="38"/>
      <c r="O397" s="38"/>
      <c r="P397">
        <v>12684.863</v>
      </c>
    </row>
    <row r="398" spans="1:16" ht="15.75" hidden="1">
      <c r="A398" s="67" t="s">
        <v>51</v>
      </c>
      <c r="B398" s="31">
        <v>4932.312</v>
      </c>
      <c r="C398" s="30">
        <v>2216.1</v>
      </c>
      <c r="D398" s="38">
        <v>631.4</v>
      </c>
      <c r="E398" s="37">
        <v>636.2</v>
      </c>
      <c r="F398" s="33">
        <v>93.405</v>
      </c>
      <c r="G398" s="37">
        <v>672.204</v>
      </c>
      <c r="H398" s="37">
        <v>0</v>
      </c>
      <c r="I398" s="37">
        <v>237.5</v>
      </c>
      <c r="J398" s="37"/>
      <c r="K398" s="37"/>
      <c r="L398" s="37">
        <v>3587.538</v>
      </c>
      <c r="M398" s="37"/>
      <c r="N398" s="38"/>
      <c r="O398" s="38"/>
      <c r="P398">
        <v>13006.659000000001</v>
      </c>
    </row>
    <row r="399" spans="1:16" ht="15.75" hidden="1">
      <c r="A399" s="67" t="s">
        <v>52</v>
      </c>
      <c r="B399" s="31">
        <v>5122.026</v>
      </c>
      <c r="C399" s="31">
        <v>3226.4</v>
      </c>
      <c r="D399" s="38">
        <v>784.2</v>
      </c>
      <c r="E399" s="37">
        <v>683.61</v>
      </c>
      <c r="F399" s="33">
        <v>188.34</v>
      </c>
      <c r="G399" s="37">
        <v>563.328</v>
      </c>
      <c r="H399" s="37">
        <v>0</v>
      </c>
      <c r="I399" s="37">
        <v>257.5</v>
      </c>
      <c r="J399" s="37"/>
      <c r="K399" s="37"/>
      <c r="L399" s="37">
        <v>3142.297</v>
      </c>
      <c r="M399" s="37"/>
      <c r="N399" s="38"/>
      <c r="O399" s="38"/>
      <c r="P399">
        <v>13967.701000000001</v>
      </c>
    </row>
    <row r="400" spans="1:16" ht="18" hidden="1">
      <c r="A400" s="115" t="s">
        <v>110</v>
      </c>
      <c r="B400" s="31">
        <v>8819.527</v>
      </c>
      <c r="C400" s="31">
        <v>15568.7</v>
      </c>
      <c r="D400" s="31">
        <v>1038.7</v>
      </c>
      <c r="E400" s="31">
        <v>994.1099999999999</v>
      </c>
      <c r="F400" s="31">
        <v>227.1</v>
      </c>
      <c r="G400" s="31">
        <v>2946.62352</v>
      </c>
      <c r="H400" s="31">
        <v>161.28</v>
      </c>
      <c r="I400" s="31">
        <v>760.4</v>
      </c>
      <c r="J400" s="31">
        <v>490.542</v>
      </c>
      <c r="K400" s="31"/>
      <c r="L400" s="31">
        <v>27173.7835</v>
      </c>
      <c r="M400" s="31"/>
      <c r="N400" s="29"/>
      <c r="O400" s="29"/>
      <c r="P400">
        <v>58180.766019999995</v>
      </c>
    </row>
    <row r="401" spans="1:16" ht="18" hidden="1">
      <c r="A401" s="115" t="s">
        <v>111</v>
      </c>
      <c r="B401" s="31">
        <v>11073.404999999999</v>
      </c>
      <c r="C401" s="31">
        <v>14013.5</v>
      </c>
      <c r="D401" s="31">
        <v>1327.3</v>
      </c>
      <c r="E401" s="31">
        <v>995.8699999999999</v>
      </c>
      <c r="F401" s="31">
        <v>250.995</v>
      </c>
      <c r="G401" s="31">
        <v>3403.2022399999996</v>
      </c>
      <c r="H401" s="31">
        <v>130.92000000000002</v>
      </c>
      <c r="I401" s="31">
        <v>687.6</v>
      </c>
      <c r="J401" s="31">
        <v>551.822</v>
      </c>
      <c r="K401" s="31"/>
      <c r="L401" s="31">
        <v>26134.447</v>
      </c>
      <c r="M401" s="31"/>
      <c r="N401" s="29"/>
      <c r="O401" s="29"/>
      <c r="P401">
        <v>58569.06124000001</v>
      </c>
    </row>
    <row r="402" spans="1:16" ht="15.75" hidden="1">
      <c r="A402" s="28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31"/>
    </row>
    <row r="403" spans="1:16" ht="15.75" hidden="1">
      <c r="A403" s="28">
        <v>2019</v>
      </c>
      <c r="B403" s="31"/>
      <c r="C403" s="31"/>
      <c r="D403" s="29"/>
      <c r="E403" s="31"/>
      <c r="F403" s="29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ht="18" hidden="1">
      <c r="A404" s="114" t="s">
        <v>108</v>
      </c>
      <c r="B404" s="31">
        <v>13348.503</v>
      </c>
      <c r="C404" s="31">
        <v>13448.8</v>
      </c>
      <c r="D404" s="29">
        <v>1358.9</v>
      </c>
      <c r="E404" s="31">
        <v>1293.1</v>
      </c>
      <c r="F404" s="29">
        <v>223.33499999999998</v>
      </c>
      <c r="G404" s="31">
        <v>3094.9876000000004</v>
      </c>
      <c r="H404" s="31">
        <v>273.36</v>
      </c>
      <c r="I404" s="31">
        <v>564.5</v>
      </c>
      <c r="J404" s="31">
        <v>575.334</v>
      </c>
      <c r="K404" s="31"/>
      <c r="L404" s="31">
        <v>27507.711</v>
      </c>
      <c r="M404" s="31"/>
      <c r="N404" s="29"/>
      <c r="O404" s="29"/>
      <c r="P404">
        <v>61688.5306</v>
      </c>
    </row>
    <row r="405" spans="1:16" ht="18" hidden="1">
      <c r="A405" s="114" t="s">
        <v>109</v>
      </c>
      <c r="B405" s="116">
        <f>B443+B444+B445</f>
        <v>10417.176000000001</v>
      </c>
      <c r="C405" s="117">
        <f>C443+C444+C445</f>
        <v>10900.5</v>
      </c>
      <c r="D405" s="29">
        <v>1438.7999999999988</v>
      </c>
      <c r="E405" s="31">
        <v>1471.4899999999989</v>
      </c>
      <c r="F405" s="29">
        <v>273.7200000000002</v>
      </c>
      <c r="G405" s="31">
        <v>4728.2954</v>
      </c>
      <c r="H405" s="31">
        <v>174</v>
      </c>
      <c r="I405" s="31">
        <v>541.3</v>
      </c>
      <c r="J405" s="31">
        <v>537.465</v>
      </c>
      <c r="K405" s="31"/>
      <c r="L405" s="31">
        <v>35434.431</v>
      </c>
      <c r="M405" s="31"/>
      <c r="N405" s="31"/>
      <c r="O405" s="31"/>
      <c r="P405" s="31">
        <v>65917.1774</v>
      </c>
    </row>
    <row r="406" spans="1:16" ht="18" hidden="1">
      <c r="A406" s="115" t="s">
        <v>110</v>
      </c>
      <c r="B406" s="31">
        <f>B446+B447+B448</f>
        <v>7353.023999999999</v>
      </c>
      <c r="C406" s="31">
        <f aca="true" t="shared" si="36" ref="C406:J406">C446+C447+C448</f>
        <v>13338.600000000002</v>
      </c>
      <c r="D406" s="31">
        <f t="shared" si="36"/>
        <v>1271.8999999999999</v>
      </c>
      <c r="E406" s="31">
        <f t="shared" si="36"/>
        <v>865.0199</v>
      </c>
      <c r="F406" s="31">
        <f t="shared" si="36"/>
        <v>102.78</v>
      </c>
      <c r="G406" s="31">
        <f t="shared" si="36"/>
        <v>4507.46329</v>
      </c>
      <c r="H406" s="31">
        <f t="shared" si="36"/>
        <v>132.84</v>
      </c>
      <c r="I406" s="31">
        <f t="shared" si="36"/>
        <v>516.3</v>
      </c>
      <c r="J406" s="31">
        <f t="shared" si="36"/>
        <v>380.294</v>
      </c>
      <c r="K406" s="31"/>
      <c r="L406" s="31">
        <v>36873.082500000004</v>
      </c>
      <c r="M406" s="31"/>
      <c r="N406" s="31"/>
      <c r="O406" s="31"/>
      <c r="P406" s="31">
        <v>65341.30369</v>
      </c>
    </row>
    <row r="407" spans="1:16" ht="18" hidden="1">
      <c r="A407" s="115" t="s">
        <v>111</v>
      </c>
      <c r="B407" s="31">
        <f>B449+B450+B451</f>
        <v>13101.291000000001</v>
      </c>
      <c r="C407" s="31">
        <f aca="true" t="shared" si="37" ref="C407:J407">C449+C450+C451</f>
        <v>15438.439999999999</v>
      </c>
      <c r="D407" s="31">
        <f t="shared" si="37"/>
        <v>2064.6</v>
      </c>
      <c r="E407" s="31">
        <f t="shared" si="37"/>
        <v>1660.66</v>
      </c>
      <c r="F407" s="31">
        <f t="shared" si="37"/>
        <v>518.34</v>
      </c>
      <c r="G407" s="31">
        <f t="shared" si="37"/>
        <v>4683.8054</v>
      </c>
      <c r="H407" s="31">
        <f t="shared" si="37"/>
        <v>183.12</v>
      </c>
      <c r="I407" s="31">
        <f t="shared" si="37"/>
        <v>682.4</v>
      </c>
      <c r="J407" s="31">
        <f t="shared" si="37"/>
        <v>579.815</v>
      </c>
      <c r="K407" s="31"/>
      <c r="L407" s="31">
        <v>23978.3745</v>
      </c>
      <c r="M407" s="31"/>
      <c r="N407" s="31"/>
      <c r="O407" s="31"/>
      <c r="P407" s="31">
        <v>62890.8459</v>
      </c>
    </row>
    <row r="408" spans="1:16" ht="15.75" hidden="1">
      <c r="A408" s="67"/>
      <c r="B408" s="29"/>
      <c r="C408" s="31"/>
      <c r="D408" s="38"/>
      <c r="E408" s="37"/>
      <c r="F408" s="33"/>
      <c r="G408" s="37"/>
      <c r="H408" s="37"/>
      <c r="I408" s="37"/>
      <c r="J408" s="37"/>
      <c r="K408" s="37"/>
      <c r="L408" s="37"/>
      <c r="M408" s="37"/>
      <c r="N408" s="37"/>
      <c r="O408" s="37"/>
      <c r="P408" s="31"/>
    </row>
    <row r="409" spans="1:16" ht="15.75" hidden="1">
      <c r="A409" s="67"/>
      <c r="B409" s="29"/>
      <c r="C409" s="31"/>
      <c r="D409" s="38"/>
      <c r="E409" s="37"/>
      <c r="F409" s="33"/>
      <c r="G409" s="37"/>
      <c r="H409" s="37"/>
      <c r="I409" s="37"/>
      <c r="J409" s="37"/>
      <c r="K409" s="37"/>
      <c r="L409" s="37"/>
      <c r="M409" s="37"/>
      <c r="N409" s="37"/>
      <c r="O409" s="37"/>
      <c r="P409" s="31"/>
    </row>
    <row r="410" spans="1:16" ht="15.75" hidden="1">
      <c r="A410" s="28">
        <v>2020</v>
      </c>
      <c r="B410" s="31"/>
      <c r="C410" s="31"/>
      <c r="D410" s="31"/>
      <c r="E410" s="31"/>
      <c r="F410" s="31"/>
      <c r="G410" s="31"/>
      <c r="H410" s="31"/>
      <c r="I410" s="31"/>
      <c r="J410" s="37"/>
      <c r="K410" s="31"/>
      <c r="L410" s="31"/>
      <c r="M410" s="31"/>
      <c r="N410" s="31"/>
      <c r="O410" s="31"/>
      <c r="P410" s="31"/>
    </row>
    <row r="411" spans="1:16" ht="15.75" hidden="1">
      <c r="A411" s="114" t="s">
        <v>112</v>
      </c>
      <c r="B411" s="31">
        <f>SUM(B453:B455)</f>
        <v>13025.964</v>
      </c>
      <c r="C411" s="31">
        <f aca="true" t="shared" si="38" ref="C411:J411">SUM(C453:C455)</f>
        <v>30461.370000000003</v>
      </c>
      <c r="D411" s="31">
        <f t="shared" si="38"/>
        <v>1359.3</v>
      </c>
      <c r="E411" s="31">
        <f>SUM(E453:E455)</f>
        <v>1473.37</v>
      </c>
      <c r="F411" s="31">
        <f t="shared" si="38"/>
        <v>916.605</v>
      </c>
      <c r="G411" s="31">
        <f t="shared" si="38"/>
        <v>3949.9350000000004</v>
      </c>
      <c r="H411" s="31">
        <f t="shared" si="38"/>
        <v>191.64</v>
      </c>
      <c r="I411" s="31">
        <f t="shared" si="38"/>
        <v>594</v>
      </c>
      <c r="J411" s="31">
        <f t="shared" si="38"/>
        <v>56.244</v>
      </c>
      <c r="K411" s="31"/>
      <c r="L411" s="31">
        <v>13859.939</v>
      </c>
      <c r="M411" s="31"/>
      <c r="N411" s="31"/>
      <c r="O411" s="31"/>
      <c r="P411" s="31">
        <v>65888.367</v>
      </c>
    </row>
    <row r="412" spans="1:16" ht="18" hidden="1">
      <c r="A412" s="114" t="s">
        <v>109</v>
      </c>
      <c r="B412" s="31">
        <v>15685.131000000001</v>
      </c>
      <c r="C412" s="31">
        <v>29284.78</v>
      </c>
      <c r="D412" s="31">
        <v>413.3</v>
      </c>
      <c r="E412" s="31">
        <v>1725.63</v>
      </c>
      <c r="F412" s="31">
        <v>573.36</v>
      </c>
      <c r="G412" s="31">
        <v>4482.6507599999995</v>
      </c>
      <c r="H412" s="31">
        <v>12.72</v>
      </c>
      <c r="I412" s="31">
        <v>827</v>
      </c>
      <c r="J412" s="31">
        <v>328.863</v>
      </c>
      <c r="K412" s="31"/>
      <c r="L412" s="31">
        <v>15442.699</v>
      </c>
      <c r="M412" s="31"/>
      <c r="N412" s="31"/>
      <c r="O412" s="31"/>
      <c r="P412" s="31">
        <v>68776.13376</v>
      </c>
    </row>
    <row r="413" spans="1:16" ht="18" hidden="1">
      <c r="A413" s="115" t="s">
        <v>110</v>
      </c>
      <c r="B413" s="31">
        <f>B459+B460+B461</f>
        <v>9409.68</v>
      </c>
      <c r="C413" s="31">
        <f aca="true" t="shared" si="39" ref="C413:J413">C459+C460+C461</f>
        <v>20087.379999999997</v>
      </c>
      <c r="D413" s="31">
        <f t="shared" si="39"/>
        <v>832.3</v>
      </c>
      <c r="E413" s="31">
        <f t="shared" si="39"/>
        <v>850.2499999999999</v>
      </c>
      <c r="F413" s="31">
        <f t="shared" si="39"/>
        <v>259.35</v>
      </c>
      <c r="G413" s="31">
        <f t="shared" si="39"/>
        <v>4091.92412</v>
      </c>
      <c r="H413" s="31">
        <f t="shared" si="39"/>
        <v>24</v>
      </c>
      <c r="I413" s="31">
        <f t="shared" si="39"/>
        <v>733.7875</v>
      </c>
      <c r="J413" s="31">
        <f t="shared" si="39"/>
        <v>618.7149999999999</v>
      </c>
      <c r="K413" s="31"/>
      <c r="L413" s="31">
        <v>28156.708000000002</v>
      </c>
      <c r="M413" s="31"/>
      <c r="N413" s="31"/>
      <c r="O413" s="31"/>
      <c r="P413" s="31">
        <v>65064.09462</v>
      </c>
    </row>
    <row r="414" spans="1:16" ht="18" hidden="1">
      <c r="A414" s="115" t="s">
        <v>111</v>
      </c>
      <c r="B414" s="31">
        <f>B462+B463+B464</f>
        <v>8669.052</v>
      </c>
      <c r="C414" s="31">
        <f aca="true" t="shared" si="40" ref="C414:J414">C462+C463+C464</f>
        <v>16928.34</v>
      </c>
      <c r="D414" s="31">
        <f t="shared" si="40"/>
        <v>1641.3999999999999</v>
      </c>
      <c r="E414" s="31">
        <f t="shared" si="40"/>
        <v>948.8699999999999</v>
      </c>
      <c r="F414" s="31">
        <f t="shared" si="40"/>
        <v>401.595</v>
      </c>
      <c r="G414" s="31">
        <f t="shared" si="40"/>
        <v>3824.1416</v>
      </c>
      <c r="H414" s="31">
        <f t="shared" si="40"/>
        <v>72.72</v>
      </c>
      <c r="I414" s="31">
        <f t="shared" si="40"/>
        <v>782.3</v>
      </c>
      <c r="J414" s="31">
        <f t="shared" si="40"/>
        <v>421.07399999999996</v>
      </c>
      <c r="K414" s="31"/>
      <c r="L414" s="31">
        <v>29147.512</v>
      </c>
      <c r="M414" s="31"/>
      <c r="N414" s="31"/>
      <c r="O414" s="31"/>
      <c r="P414" s="31">
        <v>62837.0046</v>
      </c>
    </row>
    <row r="415" spans="1:16" ht="15.75" hidden="1">
      <c r="A415" s="115"/>
      <c r="B415" s="31"/>
      <c r="C415" s="31"/>
      <c r="D415" s="29"/>
      <c r="E415" s="31"/>
      <c r="F415" s="29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ht="15.75" hidden="1">
      <c r="A416" s="130">
        <v>2021</v>
      </c>
      <c r="B416" s="31"/>
      <c r="C416" s="31"/>
      <c r="D416" s="29"/>
      <c r="E416" s="31"/>
      <c r="F416" s="29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ht="15.75" hidden="1">
      <c r="A417" s="115" t="s">
        <v>112</v>
      </c>
      <c r="B417" s="31">
        <v>7919.1630000000005</v>
      </c>
      <c r="C417" s="31">
        <v>20157.120000000003</v>
      </c>
      <c r="D417" s="29">
        <v>1348.9</v>
      </c>
      <c r="E417" s="31">
        <v>815.01</v>
      </c>
      <c r="F417" s="29">
        <v>320.265</v>
      </c>
      <c r="G417" s="31">
        <v>3402.50756</v>
      </c>
      <c r="H417" s="31">
        <v>0</v>
      </c>
      <c r="I417" s="31">
        <v>733.6</v>
      </c>
      <c r="J417" s="31">
        <v>547.977</v>
      </c>
      <c r="K417" s="31"/>
      <c r="L417" s="31">
        <v>25169.755500000003</v>
      </c>
      <c r="M417" s="31"/>
      <c r="N417" s="31"/>
      <c r="O417" s="31"/>
      <c r="P417" s="31">
        <v>60414.29806</v>
      </c>
    </row>
    <row r="418" spans="1:16" ht="18" hidden="1">
      <c r="A418" s="114" t="s">
        <v>109</v>
      </c>
      <c r="B418" s="31">
        <v>8650.383</v>
      </c>
      <c r="C418" s="31">
        <v>20007.8</v>
      </c>
      <c r="D418" s="31">
        <v>850.8</v>
      </c>
      <c r="E418" s="31">
        <v>955.23</v>
      </c>
      <c r="F418" s="31">
        <v>0</v>
      </c>
      <c r="G418" s="31">
        <v>3419.0894399999997</v>
      </c>
      <c r="H418" s="31">
        <v>31.08</v>
      </c>
      <c r="I418" s="31">
        <v>644.3</v>
      </c>
      <c r="J418" s="31">
        <v>599.4</v>
      </c>
      <c r="K418" s="31"/>
      <c r="L418" s="31">
        <v>24802.066</v>
      </c>
      <c r="M418" s="31"/>
      <c r="N418" s="31"/>
      <c r="O418" s="31"/>
      <c r="P418" s="31">
        <v>59960.148440000004</v>
      </c>
    </row>
    <row r="419" spans="1:16" ht="15.75" hidden="1">
      <c r="A419" s="114" t="s">
        <v>113</v>
      </c>
      <c r="B419" s="31">
        <v>5403.543</v>
      </c>
      <c r="C419" s="31">
        <v>19331.95</v>
      </c>
      <c r="D419" s="29">
        <v>959.3</v>
      </c>
      <c r="E419" s="31">
        <v>725.512</v>
      </c>
      <c r="F419" s="29">
        <v>257.775</v>
      </c>
      <c r="G419" s="31">
        <v>4273.70864</v>
      </c>
      <c r="H419" s="31">
        <v>141.12</v>
      </c>
      <c r="I419" s="31">
        <v>639</v>
      </c>
      <c r="J419" s="31">
        <v>578.795</v>
      </c>
      <c r="K419" s="31"/>
      <c r="L419" s="31">
        <v>32289.892</v>
      </c>
      <c r="M419" s="31"/>
      <c r="N419" s="31"/>
      <c r="O419" s="31"/>
      <c r="P419" s="31">
        <v>64600.59564</v>
      </c>
    </row>
    <row r="420" spans="1:16" ht="18" hidden="1">
      <c r="A420" s="67" t="s">
        <v>123</v>
      </c>
      <c r="B420" s="31">
        <v>5388.705</v>
      </c>
      <c r="C420" s="31">
        <v>14432.72</v>
      </c>
      <c r="D420" s="29">
        <v>1527.1</v>
      </c>
      <c r="E420" s="31">
        <v>946.24</v>
      </c>
      <c r="F420" s="29">
        <v>349.605</v>
      </c>
      <c r="G420" s="31">
        <v>4194.85104</v>
      </c>
      <c r="H420" s="31">
        <v>134.28</v>
      </c>
      <c r="I420" s="31">
        <v>450</v>
      </c>
      <c r="J420" s="31">
        <v>567.075</v>
      </c>
      <c r="K420" s="31"/>
      <c r="L420" s="31">
        <v>35733.238</v>
      </c>
      <c r="M420" s="31"/>
      <c r="N420" s="31"/>
      <c r="O420" s="31"/>
      <c r="P420" s="31">
        <v>63723.81404</v>
      </c>
    </row>
    <row r="421" spans="1:16" ht="15.75" hidden="1">
      <c r="A421" s="67"/>
      <c r="B421" s="31"/>
      <c r="C421" s="31"/>
      <c r="D421" s="29"/>
      <c r="E421" s="31"/>
      <c r="F421" s="29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ht="15.75">
      <c r="A422" s="67">
        <v>2022</v>
      </c>
      <c r="B422" s="31"/>
      <c r="C422" s="31"/>
      <c r="D422" s="29"/>
      <c r="E422" s="31"/>
      <c r="F422" s="29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ht="15.75">
      <c r="A423" s="67" t="s">
        <v>112</v>
      </c>
      <c r="B423" s="31">
        <v>6931.638</v>
      </c>
      <c r="C423" s="31">
        <v>20733.989999999998</v>
      </c>
      <c r="D423" s="29">
        <v>1648.3000000000002</v>
      </c>
      <c r="E423" s="31">
        <v>1324.3400000000001</v>
      </c>
      <c r="F423" s="29">
        <v>527.67</v>
      </c>
      <c r="G423" s="31">
        <v>4037.7605599999997</v>
      </c>
      <c r="H423" s="31">
        <v>120.72</v>
      </c>
      <c r="I423" s="31">
        <v>524</v>
      </c>
      <c r="J423" s="31">
        <v>592.885</v>
      </c>
      <c r="K423" s="31"/>
      <c r="L423" s="31">
        <v>30719.311</v>
      </c>
      <c r="M423" s="31">
        <v>2767.7</v>
      </c>
      <c r="N423" s="31"/>
      <c r="O423" s="31"/>
      <c r="P423" s="31">
        <v>69928.31456</v>
      </c>
    </row>
    <row r="424" spans="1:16" ht="18">
      <c r="A424" s="141" t="s">
        <v>124</v>
      </c>
      <c r="B424" s="31">
        <v>9224.607</v>
      </c>
      <c r="C424" s="31">
        <v>18034.32</v>
      </c>
      <c r="D424" s="29">
        <v>1646.9</v>
      </c>
      <c r="E424" s="31">
        <v>1451.01</v>
      </c>
      <c r="F424" s="29">
        <v>497.055</v>
      </c>
      <c r="G424" s="31">
        <v>2720.005</v>
      </c>
      <c r="H424" s="31">
        <v>81.24000000000001</v>
      </c>
      <c r="I424" s="31">
        <v>424</v>
      </c>
      <c r="J424" s="31">
        <v>618.273</v>
      </c>
      <c r="K424" s="31">
        <v>4625.28</v>
      </c>
      <c r="L424" s="31">
        <v>29930.5495</v>
      </c>
      <c r="M424" s="31">
        <v>3413</v>
      </c>
      <c r="N424" s="31"/>
      <c r="O424" s="31"/>
      <c r="P424" s="31">
        <v>72666.2395</v>
      </c>
    </row>
    <row r="425" spans="1:16" ht="15.75">
      <c r="A425" s="141" t="s">
        <v>113</v>
      </c>
      <c r="B425" s="31">
        <v>6253.8</v>
      </c>
      <c r="C425" s="31">
        <v>10398.279999999999</v>
      </c>
      <c r="D425" s="29">
        <v>1424.9</v>
      </c>
      <c r="E425" s="31">
        <v>733.94</v>
      </c>
      <c r="F425" s="29">
        <v>143.73000000000002</v>
      </c>
      <c r="G425" s="31">
        <v>3614.5429999999997</v>
      </c>
      <c r="H425" s="31">
        <v>64.155315</v>
      </c>
      <c r="I425" s="31">
        <v>396</v>
      </c>
      <c r="J425" s="31">
        <v>551.234</v>
      </c>
      <c r="K425" s="31">
        <v>17846.94</v>
      </c>
      <c r="L425" s="31">
        <v>27720.75916</v>
      </c>
      <c r="M425" s="31">
        <v>3822.397</v>
      </c>
      <c r="N425" s="31"/>
      <c r="O425" s="31"/>
      <c r="P425" s="31">
        <v>72970.678475</v>
      </c>
    </row>
    <row r="426" spans="1:16" ht="18">
      <c r="A426" s="67" t="s">
        <v>123</v>
      </c>
      <c r="B426" s="31">
        <f>(B491+B492+B493)</f>
        <v>8469.237000000001</v>
      </c>
      <c r="C426" s="31">
        <f aca="true" t="shared" si="41" ref="C426:M426">(C491+C492+C493)</f>
        <v>12354.25</v>
      </c>
      <c r="D426" s="31">
        <f t="shared" si="41"/>
        <v>865.4</v>
      </c>
      <c r="E426" s="31">
        <f t="shared" si="41"/>
        <v>1198.1599999999999</v>
      </c>
      <c r="F426" s="31">
        <f t="shared" si="41"/>
        <v>293.535</v>
      </c>
      <c r="G426" s="31">
        <f t="shared" si="41"/>
        <v>4181.5109999999995</v>
      </c>
      <c r="H426" s="31">
        <f t="shared" si="41"/>
        <v>0</v>
      </c>
      <c r="I426" s="31">
        <f t="shared" si="41"/>
        <v>389</v>
      </c>
      <c r="J426" s="31">
        <f t="shared" si="41"/>
        <v>591.5029999999999</v>
      </c>
      <c r="K426" s="31">
        <f t="shared" si="41"/>
        <v>22668.003</v>
      </c>
      <c r="L426" s="31">
        <f t="shared" si="41"/>
        <v>19587.87102</v>
      </c>
      <c r="M426" s="31">
        <f t="shared" si="41"/>
        <v>3008.2290000000003</v>
      </c>
      <c r="N426" s="31"/>
      <c r="O426" s="31"/>
      <c r="P426" s="31">
        <f>(P491+P492+P493)</f>
        <v>73623.99502</v>
      </c>
    </row>
    <row r="427" spans="1:16" ht="15.75">
      <c r="A427" s="67"/>
      <c r="B427" s="31"/>
      <c r="C427" s="31"/>
      <c r="D427" s="29"/>
      <c r="E427" s="31"/>
      <c r="F427" s="29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ht="15.75">
      <c r="A428" s="67">
        <v>2022</v>
      </c>
      <c r="B428" s="31"/>
      <c r="C428" s="31"/>
      <c r="D428" s="29"/>
      <c r="E428" s="31"/>
      <c r="F428" s="29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ht="15.75">
      <c r="A429" s="67" t="s">
        <v>112</v>
      </c>
      <c r="B429" s="29">
        <v>10171.455</v>
      </c>
      <c r="C429" s="31">
        <v>20637.48</v>
      </c>
      <c r="D429" s="29">
        <v>808.3</v>
      </c>
      <c r="E429" s="31">
        <v>1442.9</v>
      </c>
      <c r="F429" s="29">
        <v>507.22499999999997</v>
      </c>
      <c r="G429" s="31">
        <v>3060.5177999999996</v>
      </c>
      <c r="H429" s="31">
        <v>62.16</v>
      </c>
      <c r="I429" s="31">
        <v>354</v>
      </c>
      <c r="J429" s="31">
        <v>568.9449999999999</v>
      </c>
      <c r="K429" s="31">
        <v>25438.9968</v>
      </c>
      <c r="L429" s="31">
        <v>13468.21438</v>
      </c>
      <c r="M429" s="31">
        <v>2853.52913</v>
      </c>
      <c r="N429" s="31">
        <v>223.77300000000002</v>
      </c>
      <c r="O429" s="31"/>
      <c r="P429" s="30">
        <v>79597.49611000001</v>
      </c>
    </row>
    <row r="430" spans="1:16" ht="18">
      <c r="A430" s="141" t="s">
        <v>124</v>
      </c>
      <c r="B430" s="29">
        <v>11765.838000000002</v>
      </c>
      <c r="C430" s="31">
        <v>24188.65</v>
      </c>
      <c r="D430" s="31">
        <v>190.1</v>
      </c>
      <c r="E430" s="30">
        <v>1370.56</v>
      </c>
      <c r="F430" s="31">
        <v>535.77</v>
      </c>
      <c r="G430" s="30">
        <v>3106.3630000000003</v>
      </c>
      <c r="H430" s="31">
        <v>94.92</v>
      </c>
      <c r="I430" s="31">
        <v>387</v>
      </c>
      <c r="J430" s="31">
        <v>38.49</v>
      </c>
      <c r="K430" s="31">
        <v>25431.94</v>
      </c>
      <c r="L430" s="31">
        <v>14983.652720000002</v>
      </c>
      <c r="M430" s="31">
        <v>3633</v>
      </c>
      <c r="N430" s="31">
        <v>158.08</v>
      </c>
      <c r="O430" s="31"/>
      <c r="P430" s="31">
        <v>85884.36372</v>
      </c>
    </row>
    <row r="431" spans="1:16" ht="15.75">
      <c r="A431" s="141" t="s">
        <v>113</v>
      </c>
      <c r="B431" s="30">
        <f>SUM(B502:B504)</f>
        <v>7318.08</v>
      </c>
      <c r="C431" s="31">
        <f aca="true" t="shared" si="42" ref="C431:N431">SUM(C502:C504)</f>
        <v>18938.659999999996</v>
      </c>
      <c r="D431" s="31">
        <f t="shared" si="42"/>
        <v>987.2</v>
      </c>
      <c r="E431" s="31">
        <f t="shared" si="42"/>
        <v>893.43</v>
      </c>
      <c r="F431" s="31">
        <f t="shared" si="42"/>
        <v>269.46000000000004</v>
      </c>
      <c r="G431" s="30">
        <f t="shared" si="42"/>
        <v>4075.0280000000002</v>
      </c>
      <c r="H431" s="31">
        <f t="shared" si="42"/>
        <v>24.36</v>
      </c>
      <c r="I431" s="31">
        <f t="shared" si="42"/>
        <v>395</v>
      </c>
      <c r="J431" s="31">
        <f t="shared" si="42"/>
        <v>403.44000000000005</v>
      </c>
      <c r="K431" s="31">
        <f t="shared" si="42"/>
        <v>23840.106</v>
      </c>
      <c r="L431" s="31">
        <f t="shared" si="42"/>
        <v>20572.88392</v>
      </c>
      <c r="M431" s="31">
        <f t="shared" si="42"/>
        <v>3279</v>
      </c>
      <c r="N431" s="31">
        <f t="shared" si="42"/>
        <v>509.546</v>
      </c>
      <c r="O431" s="31"/>
      <c r="P431" s="31">
        <f>SUM(P502:P504)</f>
        <v>81506.19391999999</v>
      </c>
    </row>
    <row r="432" spans="1:16" ht="18">
      <c r="A432" s="67" t="s">
        <v>123</v>
      </c>
      <c r="B432" s="30">
        <f>SUM(B491:B493)</f>
        <v>8469.237000000001</v>
      </c>
      <c r="C432" s="31">
        <f aca="true" t="shared" si="43" ref="C432:P432">SUM(C491:C493)</f>
        <v>12354.25</v>
      </c>
      <c r="D432" s="31">
        <f t="shared" si="43"/>
        <v>865.4</v>
      </c>
      <c r="E432" s="31">
        <f t="shared" si="43"/>
        <v>1198.1599999999999</v>
      </c>
      <c r="F432" s="31">
        <f t="shared" si="43"/>
        <v>293.535</v>
      </c>
      <c r="G432" s="30">
        <f t="shared" si="43"/>
        <v>4181.5109999999995</v>
      </c>
      <c r="H432" s="31">
        <f t="shared" si="43"/>
        <v>0</v>
      </c>
      <c r="I432" s="31">
        <f t="shared" si="43"/>
        <v>389</v>
      </c>
      <c r="J432" s="31">
        <f t="shared" si="43"/>
        <v>591.5029999999999</v>
      </c>
      <c r="K432" s="31">
        <f t="shared" si="43"/>
        <v>22668.003</v>
      </c>
      <c r="L432" s="31">
        <f t="shared" si="43"/>
        <v>19587.87102</v>
      </c>
      <c r="M432" s="31">
        <f t="shared" si="43"/>
        <v>3008.2290000000003</v>
      </c>
      <c r="N432" s="31">
        <f t="shared" si="43"/>
        <v>17.296</v>
      </c>
      <c r="O432" s="31">
        <f t="shared" si="43"/>
        <v>0</v>
      </c>
      <c r="P432" s="31">
        <f t="shared" si="43"/>
        <v>73623.99502</v>
      </c>
    </row>
    <row r="433" spans="1:16" ht="15.75">
      <c r="A433" s="67"/>
      <c r="B433" s="30"/>
      <c r="C433" s="31"/>
      <c r="D433" s="31"/>
      <c r="E433" s="31"/>
      <c r="F433" s="31"/>
      <c r="G433" s="30"/>
      <c r="H433" s="31"/>
      <c r="I433" s="31"/>
      <c r="J433" s="30"/>
      <c r="K433" s="31"/>
      <c r="L433" s="31"/>
      <c r="M433" s="31"/>
      <c r="N433" s="31"/>
      <c r="O433" s="31"/>
      <c r="P433" s="30"/>
    </row>
    <row r="434" spans="1:16" ht="15.75">
      <c r="A434" s="67">
        <v>2023</v>
      </c>
      <c r="B434" s="30"/>
      <c r="C434" s="31"/>
      <c r="D434" s="31"/>
      <c r="E434" s="31"/>
      <c r="F434" s="31"/>
      <c r="G434" s="30"/>
      <c r="H434" s="31"/>
      <c r="I434" s="31"/>
      <c r="J434" s="30"/>
      <c r="K434" s="31"/>
      <c r="L434" s="31"/>
      <c r="M434" s="31"/>
      <c r="N434" s="31"/>
      <c r="O434" s="31"/>
      <c r="P434" s="30"/>
    </row>
    <row r="435" spans="1:16" ht="15.75">
      <c r="A435" s="67" t="s">
        <v>112</v>
      </c>
      <c r="B435" s="30"/>
      <c r="C435" s="31"/>
      <c r="D435" s="31"/>
      <c r="E435" s="31"/>
      <c r="F435" s="31"/>
      <c r="G435" s="30"/>
      <c r="H435" s="31"/>
      <c r="I435" s="31"/>
      <c r="J435" s="30"/>
      <c r="K435" s="31"/>
      <c r="L435" s="31"/>
      <c r="M435" s="31"/>
      <c r="N435" s="31"/>
      <c r="O435" s="31"/>
      <c r="P435" s="30"/>
    </row>
    <row r="436" spans="1:16" ht="18">
      <c r="A436" s="141" t="s">
        <v>124</v>
      </c>
      <c r="B436" s="30"/>
      <c r="C436" s="31"/>
      <c r="D436" s="31"/>
      <c r="E436" s="31"/>
      <c r="F436" s="31"/>
      <c r="G436" s="30"/>
      <c r="H436" s="31"/>
      <c r="I436" s="31"/>
      <c r="J436" s="30"/>
      <c r="K436" s="31"/>
      <c r="L436" s="31"/>
      <c r="M436" s="31"/>
      <c r="N436" s="31"/>
      <c r="O436" s="31"/>
      <c r="P436" s="30"/>
    </row>
    <row r="437" spans="1:16" ht="15.75">
      <c r="A437" s="141" t="s">
        <v>113</v>
      </c>
      <c r="B437" s="30"/>
      <c r="C437" s="31"/>
      <c r="D437" s="31"/>
      <c r="E437" s="31"/>
      <c r="F437" s="31"/>
      <c r="G437" s="30"/>
      <c r="H437" s="31"/>
      <c r="I437" s="31"/>
      <c r="J437" s="30"/>
      <c r="K437" s="31"/>
      <c r="L437" s="31"/>
      <c r="M437" s="31"/>
      <c r="N437" s="31"/>
      <c r="O437" s="31"/>
      <c r="P437" s="30"/>
    </row>
    <row r="438" spans="1:16" ht="18">
      <c r="A438" s="67" t="s">
        <v>123</v>
      </c>
      <c r="B438" s="30"/>
      <c r="C438" s="31"/>
      <c r="D438" s="29"/>
      <c r="E438" s="31"/>
      <c r="F438" s="29"/>
      <c r="G438" s="31"/>
      <c r="H438" s="31"/>
      <c r="I438" s="31"/>
      <c r="J438" s="30"/>
      <c r="K438" s="31"/>
      <c r="L438" s="31"/>
      <c r="M438" s="31"/>
      <c r="N438" s="31"/>
      <c r="O438" s="31"/>
      <c r="P438" s="30"/>
    </row>
    <row r="439" spans="1:16" ht="15.75" hidden="1">
      <c r="A439" s="28" t="s">
        <v>73</v>
      </c>
      <c r="B439" s="31"/>
      <c r="C439" s="30"/>
      <c r="D439" s="29"/>
      <c r="E439" s="31"/>
      <c r="F439" s="29"/>
      <c r="G439" s="31"/>
      <c r="H439" s="31"/>
      <c r="I439" s="31"/>
      <c r="J439" s="31"/>
      <c r="K439" s="31"/>
      <c r="L439" s="31"/>
      <c r="M439" s="31"/>
      <c r="N439" s="31"/>
      <c r="O439" s="31"/>
      <c r="P439" s="136"/>
    </row>
    <row r="440" spans="1:16" ht="15.75" hidden="1">
      <c r="A440" s="141" t="s">
        <v>41</v>
      </c>
      <c r="B440" s="29">
        <v>4286.541</v>
      </c>
      <c r="C440" s="31">
        <v>4752.8</v>
      </c>
      <c r="D440" s="29">
        <v>538.9</v>
      </c>
      <c r="E440" s="31">
        <v>355.6</v>
      </c>
      <c r="F440" s="29">
        <v>65.94</v>
      </c>
      <c r="G440" s="31">
        <v>1217.49592</v>
      </c>
      <c r="H440" s="31">
        <v>60.84</v>
      </c>
      <c r="I440" s="31">
        <v>281.7</v>
      </c>
      <c r="J440" s="31">
        <v>198.7</v>
      </c>
      <c r="K440" s="31"/>
      <c r="L440" s="31">
        <v>8715.139</v>
      </c>
      <c r="M440" s="31"/>
      <c r="N440" s="31"/>
      <c r="O440" s="31"/>
      <c r="P440" s="136">
        <v>20473.65592</v>
      </c>
    </row>
    <row r="441" spans="1:16" ht="15.75" hidden="1">
      <c r="A441" s="141" t="s">
        <v>42</v>
      </c>
      <c r="B441" s="29">
        <v>3969.378</v>
      </c>
      <c r="C441" s="31">
        <v>3976.3</v>
      </c>
      <c r="D441" s="29">
        <v>473</v>
      </c>
      <c r="E441" s="31">
        <v>446.76</v>
      </c>
      <c r="F441" s="29">
        <v>69.075</v>
      </c>
      <c r="G441" s="31">
        <v>847.36264</v>
      </c>
      <c r="H441" s="31">
        <v>158.16</v>
      </c>
      <c r="I441" s="31">
        <v>144.8</v>
      </c>
      <c r="J441" s="31">
        <v>178.278</v>
      </c>
      <c r="K441" s="31"/>
      <c r="L441" s="31">
        <v>8595.771</v>
      </c>
      <c r="M441" s="31"/>
      <c r="N441" s="31"/>
      <c r="O441" s="31"/>
      <c r="P441" s="136">
        <v>18858.88464</v>
      </c>
    </row>
    <row r="442" spans="1:16" ht="15.75" hidden="1">
      <c r="A442" s="141" t="s">
        <v>43</v>
      </c>
      <c r="B442" s="29">
        <v>5092.584</v>
      </c>
      <c r="C442" s="31">
        <v>4719.7</v>
      </c>
      <c r="D442" s="29">
        <v>347</v>
      </c>
      <c r="E442" s="31">
        <v>490.74</v>
      </c>
      <c r="F442" s="29">
        <v>88.32</v>
      </c>
      <c r="G442" s="31">
        <v>1030.12904</v>
      </c>
      <c r="H442" s="31">
        <v>54.36</v>
      </c>
      <c r="I442" s="31">
        <v>138</v>
      </c>
      <c r="J442" s="31">
        <v>198.356</v>
      </c>
      <c r="K442" s="31"/>
      <c r="L442" s="31">
        <v>10196.801</v>
      </c>
      <c r="M442" s="31"/>
      <c r="N442" s="31"/>
      <c r="O442" s="31"/>
      <c r="P442" s="136">
        <v>22355.990039999997</v>
      </c>
    </row>
    <row r="443" spans="1:16" ht="15.75" hidden="1">
      <c r="A443" s="141" t="s">
        <v>44</v>
      </c>
      <c r="B443" s="29">
        <v>2834.979</v>
      </c>
      <c r="C443" s="31">
        <v>3334.3</v>
      </c>
      <c r="D443" s="29">
        <v>325.799999999999</v>
      </c>
      <c r="E443" s="31">
        <v>557.309999999998</v>
      </c>
      <c r="F443" s="29">
        <v>100.41</v>
      </c>
      <c r="G443" s="31">
        <v>1380.8644</v>
      </c>
      <c r="H443" s="31">
        <v>52.56</v>
      </c>
      <c r="I443" s="31">
        <v>143.9</v>
      </c>
      <c r="J443" s="31">
        <v>199.8</v>
      </c>
      <c r="K443" s="31"/>
      <c r="L443" s="31">
        <v>12038.235</v>
      </c>
      <c r="M443" s="31"/>
      <c r="N443" s="31"/>
      <c r="O443" s="31"/>
      <c r="P443" s="136">
        <v>20968.158399999997</v>
      </c>
    </row>
    <row r="444" spans="1:16" ht="15.75" hidden="1">
      <c r="A444" s="141" t="s">
        <v>45</v>
      </c>
      <c r="B444" s="29">
        <v>4283.328</v>
      </c>
      <c r="C444" s="31">
        <v>4437.3</v>
      </c>
      <c r="D444" s="29">
        <v>553.800000000003</v>
      </c>
      <c r="E444" s="31">
        <v>503.310000000001</v>
      </c>
      <c r="F444" s="29">
        <v>94.4850000000002</v>
      </c>
      <c r="G444" s="31">
        <v>1716.106</v>
      </c>
      <c r="H444" s="31">
        <v>59.04</v>
      </c>
      <c r="I444" s="31">
        <v>169.2</v>
      </c>
      <c r="J444" s="31">
        <v>188.522</v>
      </c>
      <c r="K444" s="31"/>
      <c r="L444" s="31">
        <v>11916.984</v>
      </c>
      <c r="M444" s="31"/>
      <c r="N444" s="31"/>
      <c r="O444" s="31"/>
      <c r="P444" s="136">
        <v>23922.075000000008</v>
      </c>
    </row>
    <row r="445" spans="1:16" ht="15.75" hidden="1">
      <c r="A445" s="141" t="s">
        <v>46</v>
      </c>
      <c r="B445" s="29">
        <v>3298.869</v>
      </c>
      <c r="C445" s="31">
        <v>3128.9</v>
      </c>
      <c r="D445" s="29">
        <v>559.199999999997</v>
      </c>
      <c r="E445" s="31">
        <v>410.87</v>
      </c>
      <c r="F445" s="29">
        <v>78.825</v>
      </c>
      <c r="G445" s="31">
        <v>1631.325</v>
      </c>
      <c r="H445" s="31">
        <v>62.4</v>
      </c>
      <c r="I445" s="31">
        <v>228.2</v>
      </c>
      <c r="J445" s="31">
        <v>149.143</v>
      </c>
      <c r="K445" s="31"/>
      <c r="L445" s="31">
        <v>11479.212</v>
      </c>
      <c r="M445" s="31"/>
      <c r="N445" s="31"/>
      <c r="O445" s="31"/>
      <c r="P445" s="136">
        <v>21026.943999999996</v>
      </c>
    </row>
    <row r="446" spans="1:16" ht="15.75" hidden="1">
      <c r="A446" s="141" t="s">
        <v>47</v>
      </c>
      <c r="B446" s="29">
        <v>2745.897</v>
      </c>
      <c r="C446" s="31">
        <v>4048.3</v>
      </c>
      <c r="D446" s="29">
        <v>515.3</v>
      </c>
      <c r="E446" s="31">
        <v>284.4399</v>
      </c>
      <c r="F446" s="29">
        <v>55.32</v>
      </c>
      <c r="G446" s="31">
        <v>1754.65592</v>
      </c>
      <c r="H446" s="31">
        <v>61.8</v>
      </c>
      <c r="I446" s="31">
        <v>138.1</v>
      </c>
      <c r="J446" s="31">
        <v>148.154</v>
      </c>
      <c r="K446" s="31"/>
      <c r="L446" s="31">
        <v>12102.408</v>
      </c>
      <c r="M446" s="31"/>
      <c r="N446" s="31"/>
      <c r="O446" s="31"/>
      <c r="P446" s="136">
        <v>21854.374819999997</v>
      </c>
    </row>
    <row r="447" spans="1:16" ht="15.75" hidden="1">
      <c r="A447" s="141" t="s">
        <v>48</v>
      </c>
      <c r="B447" s="29">
        <v>2137.779</v>
      </c>
      <c r="C447" s="31">
        <v>4519.6</v>
      </c>
      <c r="D447" s="29">
        <v>355.8</v>
      </c>
      <c r="E447" s="31">
        <v>240.46</v>
      </c>
      <c r="F447" s="29">
        <v>23.91</v>
      </c>
      <c r="G447" s="31">
        <v>1452.39529</v>
      </c>
      <c r="H447" s="31">
        <v>64.2</v>
      </c>
      <c r="I447" s="31">
        <v>184.4</v>
      </c>
      <c r="J447" s="31">
        <v>86.789</v>
      </c>
      <c r="K447" s="31"/>
      <c r="L447" s="31">
        <v>13089.8155</v>
      </c>
      <c r="M447" s="31"/>
      <c r="N447" s="31"/>
      <c r="O447" s="31"/>
      <c r="P447" s="136">
        <v>22155.148790000003</v>
      </c>
    </row>
    <row r="448" spans="1:256" ht="15.75" hidden="1">
      <c r="A448" s="141" t="s">
        <v>49</v>
      </c>
      <c r="B448" s="112">
        <v>2469.348</v>
      </c>
      <c r="C448" s="112">
        <v>4770.7</v>
      </c>
      <c r="D448" s="112">
        <v>400.8</v>
      </c>
      <c r="E448" s="112">
        <v>340.12</v>
      </c>
      <c r="F448" s="112">
        <v>23.55</v>
      </c>
      <c r="G448" s="112">
        <v>1300.41208</v>
      </c>
      <c r="H448" s="112">
        <v>6.84</v>
      </c>
      <c r="I448" s="112">
        <v>193.8</v>
      </c>
      <c r="J448" s="112">
        <v>145.351</v>
      </c>
      <c r="K448" s="112"/>
      <c r="L448" s="112">
        <v>11680.859</v>
      </c>
      <c r="M448" s="112"/>
      <c r="N448" s="112"/>
      <c r="O448" s="112"/>
      <c r="P448" s="136">
        <v>21331.78008</v>
      </c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  <c r="FO448" s="67"/>
      <c r="FP448" s="67"/>
      <c r="FQ448" s="67"/>
      <c r="FR448" s="67"/>
      <c r="FS448" s="67"/>
      <c r="FT448" s="67"/>
      <c r="FU448" s="67"/>
      <c r="FV448" s="67"/>
      <c r="FW448" s="67"/>
      <c r="FX448" s="67"/>
      <c r="FY448" s="67"/>
      <c r="FZ448" s="67"/>
      <c r="GA448" s="67"/>
      <c r="GB448" s="67"/>
      <c r="GC448" s="67"/>
      <c r="GD448" s="67"/>
      <c r="GE448" s="67"/>
      <c r="GF448" s="67"/>
      <c r="GG448" s="67"/>
      <c r="GH448" s="67"/>
      <c r="GI448" s="67"/>
      <c r="GJ448" s="67"/>
      <c r="GK448" s="67"/>
      <c r="GL448" s="67"/>
      <c r="GM448" s="67"/>
      <c r="GN448" s="67"/>
      <c r="GO448" s="67"/>
      <c r="GP448" s="67"/>
      <c r="GQ448" s="67"/>
      <c r="GR448" s="67"/>
      <c r="GS448" s="67"/>
      <c r="GT448" s="67"/>
      <c r="GU448" s="67"/>
      <c r="GV448" s="67"/>
      <c r="GW448" s="67"/>
      <c r="GX448" s="67"/>
      <c r="GY448" s="67"/>
      <c r="GZ448" s="67"/>
      <c r="HA448" s="67"/>
      <c r="HB448" s="67"/>
      <c r="HC448" s="67"/>
      <c r="HD448" s="67"/>
      <c r="HE448" s="67"/>
      <c r="HF448" s="67"/>
      <c r="HG448" s="67"/>
      <c r="HH448" s="67"/>
      <c r="HI448" s="67"/>
      <c r="HJ448" s="67"/>
      <c r="HK448" s="67"/>
      <c r="HL448" s="67"/>
      <c r="HM448" s="67"/>
      <c r="HN448" s="67"/>
      <c r="HO448" s="67"/>
      <c r="HP448" s="67"/>
      <c r="HQ448" s="67"/>
      <c r="HR448" s="67"/>
      <c r="HS448" s="67"/>
      <c r="HT448" s="67"/>
      <c r="HU448" s="67"/>
      <c r="HV448" s="67"/>
      <c r="HW448" s="67"/>
      <c r="HX448" s="67"/>
      <c r="HY448" s="67"/>
      <c r="HZ448" s="67"/>
      <c r="IA448" s="67"/>
      <c r="IB448" s="67"/>
      <c r="IC448" s="67"/>
      <c r="ID448" s="67"/>
      <c r="IE448" s="67"/>
      <c r="IF448" s="67"/>
      <c r="IG448" s="67"/>
      <c r="IH448" s="67"/>
      <c r="II448" s="67"/>
      <c r="IJ448" s="67"/>
      <c r="IK448" s="67"/>
      <c r="IL448" s="67"/>
      <c r="IM448" s="67"/>
      <c r="IN448" s="67"/>
      <c r="IO448" s="67"/>
      <c r="IP448" s="67"/>
      <c r="IQ448" s="67"/>
      <c r="IR448" s="67"/>
      <c r="IS448" s="67"/>
      <c r="IT448" s="67"/>
      <c r="IU448" s="67"/>
      <c r="IV448" s="67"/>
    </row>
    <row r="449" spans="1:256" ht="15.75" hidden="1">
      <c r="A449" s="141" t="s">
        <v>50</v>
      </c>
      <c r="B449" s="112">
        <v>3591.966</v>
      </c>
      <c r="C449" s="112">
        <v>4440.9</v>
      </c>
      <c r="D449" s="112">
        <v>659.9</v>
      </c>
      <c r="E449" s="112">
        <v>539.19</v>
      </c>
      <c r="F449" s="112">
        <v>79.005</v>
      </c>
      <c r="G449" s="112">
        <v>1536.799</v>
      </c>
      <c r="H449" s="112">
        <v>50.88</v>
      </c>
      <c r="I449" s="112">
        <v>232.7</v>
      </c>
      <c r="J449" s="112">
        <v>193.935</v>
      </c>
      <c r="K449" s="112"/>
      <c r="L449" s="112">
        <v>9845.914</v>
      </c>
      <c r="M449" s="112"/>
      <c r="N449" s="112"/>
      <c r="O449" s="112"/>
      <c r="P449" s="136">
        <v>21171.189</v>
      </c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/>
      <c r="AT449" s="113"/>
      <c r="AU449" s="113"/>
      <c r="AV449" s="113"/>
      <c r="AW449" s="113"/>
      <c r="AX449" s="113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  <c r="BI449" s="113"/>
      <c r="BJ449" s="113"/>
      <c r="BK449" s="113"/>
      <c r="BL449" s="113"/>
      <c r="BM449" s="113"/>
      <c r="BN449" s="113"/>
      <c r="BO449" s="113"/>
      <c r="BP449" s="113"/>
      <c r="BQ449" s="113"/>
      <c r="BR449" s="113"/>
      <c r="BS449" s="113"/>
      <c r="BT449" s="113"/>
      <c r="BU449" s="113"/>
      <c r="BV449" s="113"/>
      <c r="BW449" s="113"/>
      <c r="BX449" s="113"/>
      <c r="BY449" s="113"/>
      <c r="BZ449" s="113"/>
      <c r="CA449" s="113"/>
      <c r="CB449" s="113"/>
      <c r="CC449" s="113"/>
      <c r="CD449" s="113"/>
      <c r="CE449" s="113"/>
      <c r="CF449" s="113"/>
      <c r="CG449" s="113"/>
      <c r="CH449" s="113"/>
      <c r="CI449" s="113"/>
      <c r="CJ449" s="113"/>
      <c r="CK449" s="113"/>
      <c r="CL449" s="113"/>
      <c r="CM449" s="113"/>
      <c r="CN449" s="113"/>
      <c r="CO449" s="113"/>
      <c r="CP449" s="113"/>
      <c r="CQ449" s="113"/>
      <c r="CR449" s="113"/>
      <c r="CS449" s="113"/>
      <c r="CT449" s="113"/>
      <c r="CU449" s="113"/>
      <c r="CV449" s="113"/>
      <c r="CW449" s="113"/>
      <c r="CX449" s="113"/>
      <c r="CY449" s="113"/>
      <c r="CZ449" s="113"/>
      <c r="DA449" s="113"/>
      <c r="DB449" s="113"/>
      <c r="DC449" s="113"/>
      <c r="DD449" s="113"/>
      <c r="DE449" s="113"/>
      <c r="DF449" s="113"/>
      <c r="DG449" s="113"/>
      <c r="DH449" s="113"/>
      <c r="DI449" s="113"/>
      <c r="DJ449" s="113"/>
      <c r="DK449" s="113"/>
      <c r="DL449" s="113"/>
      <c r="DM449" s="113"/>
      <c r="DN449" s="113"/>
      <c r="DO449" s="113"/>
      <c r="DP449" s="113"/>
      <c r="DQ449" s="113"/>
      <c r="DR449" s="113"/>
      <c r="DS449" s="113"/>
      <c r="DT449" s="113"/>
      <c r="DU449" s="113"/>
      <c r="DV449" s="113"/>
      <c r="DW449" s="113"/>
      <c r="DX449" s="113"/>
      <c r="DY449" s="113"/>
      <c r="DZ449" s="113"/>
      <c r="EA449" s="113"/>
      <c r="EB449" s="113"/>
      <c r="EC449" s="113"/>
      <c r="ED449" s="113"/>
      <c r="EE449" s="113"/>
      <c r="EF449" s="113"/>
      <c r="EG449" s="113"/>
      <c r="EH449" s="113"/>
      <c r="EI449" s="113"/>
      <c r="EJ449" s="113"/>
      <c r="EK449" s="113"/>
      <c r="EL449" s="113"/>
      <c r="EM449" s="113"/>
      <c r="EN449" s="113"/>
      <c r="EO449" s="113"/>
      <c r="EP449" s="113"/>
      <c r="EQ449" s="113"/>
      <c r="ER449" s="113"/>
      <c r="ES449" s="113"/>
      <c r="ET449" s="113"/>
      <c r="EU449" s="113"/>
      <c r="EV449" s="113"/>
      <c r="EW449" s="113"/>
      <c r="EX449" s="113"/>
      <c r="EY449" s="113"/>
      <c r="EZ449" s="113"/>
      <c r="FA449" s="113"/>
      <c r="FB449" s="113"/>
      <c r="FC449" s="113"/>
      <c r="FD449" s="113"/>
      <c r="FE449" s="113"/>
      <c r="FF449" s="113"/>
      <c r="FG449" s="113"/>
      <c r="FH449" s="113"/>
      <c r="FI449" s="113"/>
      <c r="FJ449" s="113"/>
      <c r="FK449" s="113"/>
      <c r="FL449" s="113"/>
      <c r="FM449" s="113"/>
      <c r="FN449" s="113"/>
      <c r="FO449" s="113"/>
      <c r="FP449" s="113"/>
      <c r="FQ449" s="113"/>
      <c r="FR449" s="113"/>
      <c r="FS449" s="113"/>
      <c r="FT449" s="113"/>
      <c r="FU449" s="113"/>
      <c r="FV449" s="113"/>
      <c r="FW449" s="113"/>
      <c r="FX449" s="113"/>
      <c r="FY449" s="113"/>
      <c r="FZ449" s="113"/>
      <c r="GA449" s="113"/>
      <c r="GB449" s="113"/>
      <c r="GC449" s="113"/>
      <c r="GD449" s="113"/>
      <c r="GE449" s="113"/>
      <c r="GF449" s="113"/>
      <c r="GG449" s="113"/>
      <c r="GH449" s="113"/>
      <c r="GI449" s="113"/>
      <c r="GJ449" s="113"/>
      <c r="GK449" s="113"/>
      <c r="GL449" s="113"/>
      <c r="GM449" s="113"/>
      <c r="GN449" s="113"/>
      <c r="GO449" s="113"/>
      <c r="GP449" s="113"/>
      <c r="GQ449" s="113"/>
      <c r="GR449" s="113"/>
      <c r="GS449" s="113"/>
      <c r="GT449" s="113"/>
      <c r="GU449" s="113"/>
      <c r="GV449" s="113"/>
      <c r="GW449" s="113"/>
      <c r="GX449" s="113"/>
      <c r="GY449" s="113"/>
      <c r="GZ449" s="113"/>
      <c r="HA449" s="113"/>
      <c r="HB449" s="113"/>
      <c r="HC449" s="113"/>
      <c r="HD449" s="113"/>
      <c r="HE449" s="113"/>
      <c r="HF449" s="113"/>
      <c r="HG449" s="113"/>
      <c r="HH449" s="113"/>
      <c r="HI449" s="113"/>
      <c r="HJ449" s="113"/>
      <c r="HK449" s="113"/>
      <c r="HL449" s="113"/>
      <c r="HM449" s="113"/>
      <c r="HN449" s="113"/>
      <c r="HO449" s="113"/>
      <c r="HP449" s="113"/>
      <c r="HQ449" s="113"/>
      <c r="HR449" s="113"/>
      <c r="HS449" s="113"/>
      <c r="HT449" s="113"/>
      <c r="HU449" s="113"/>
      <c r="HV449" s="113"/>
      <c r="HW449" s="113"/>
      <c r="HX449" s="113"/>
      <c r="HY449" s="113"/>
      <c r="HZ449" s="113"/>
      <c r="IA449" s="113"/>
      <c r="IB449" s="113"/>
      <c r="IC449" s="113"/>
      <c r="ID449" s="113"/>
      <c r="IE449" s="113"/>
      <c r="IF449" s="113"/>
      <c r="IG449" s="113"/>
      <c r="IH449" s="113"/>
      <c r="II449" s="113"/>
      <c r="IJ449" s="113"/>
      <c r="IK449" s="113"/>
      <c r="IL449" s="113"/>
      <c r="IM449" s="113"/>
      <c r="IN449" s="113"/>
      <c r="IO449" s="113"/>
      <c r="IP449" s="113"/>
      <c r="IQ449" s="113"/>
      <c r="IR449" s="113"/>
      <c r="IS449" s="113"/>
      <c r="IT449" s="113"/>
      <c r="IU449" s="113"/>
      <c r="IV449" s="113"/>
    </row>
    <row r="450" spans="1:256" ht="15.75" hidden="1">
      <c r="A450" s="141" t="s">
        <v>51</v>
      </c>
      <c r="B450" s="112">
        <v>3868.284</v>
      </c>
      <c r="C450" s="112">
        <v>4576.2</v>
      </c>
      <c r="D450" s="112">
        <v>617.1</v>
      </c>
      <c r="E450" s="112">
        <v>492.78</v>
      </c>
      <c r="F450" s="112">
        <v>112.275</v>
      </c>
      <c r="G450" s="112">
        <v>1478.0964</v>
      </c>
      <c r="H450" s="112">
        <v>63.72</v>
      </c>
      <c r="I450" s="112">
        <v>214.6</v>
      </c>
      <c r="J450" s="112">
        <v>189.728</v>
      </c>
      <c r="K450" s="112"/>
      <c r="L450" s="112">
        <v>8651.3165</v>
      </c>
      <c r="M450" s="112"/>
      <c r="N450" s="112"/>
      <c r="O450" s="112"/>
      <c r="P450" s="136">
        <v>20264.0999</v>
      </c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/>
      <c r="AT450" s="113"/>
      <c r="AU450" s="113"/>
      <c r="AV450" s="113"/>
      <c r="AW450" s="113"/>
      <c r="AX450" s="113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  <c r="BI450" s="113"/>
      <c r="BJ450" s="113"/>
      <c r="BK450" s="113"/>
      <c r="BL450" s="113"/>
      <c r="BM450" s="113"/>
      <c r="BN450" s="113"/>
      <c r="BO450" s="113"/>
      <c r="BP450" s="113"/>
      <c r="BQ450" s="113"/>
      <c r="BR450" s="113"/>
      <c r="BS450" s="113"/>
      <c r="BT450" s="113"/>
      <c r="BU450" s="113"/>
      <c r="BV450" s="113"/>
      <c r="BW450" s="113"/>
      <c r="BX450" s="113"/>
      <c r="BY450" s="113"/>
      <c r="BZ450" s="113"/>
      <c r="CA450" s="113"/>
      <c r="CB450" s="113"/>
      <c r="CC450" s="113"/>
      <c r="CD450" s="113"/>
      <c r="CE450" s="113"/>
      <c r="CF450" s="113"/>
      <c r="CG450" s="113"/>
      <c r="CH450" s="113"/>
      <c r="CI450" s="113"/>
      <c r="CJ450" s="113"/>
      <c r="CK450" s="113"/>
      <c r="CL450" s="113"/>
      <c r="CM450" s="113"/>
      <c r="CN450" s="113"/>
      <c r="CO450" s="113"/>
      <c r="CP450" s="113"/>
      <c r="CQ450" s="113"/>
      <c r="CR450" s="113"/>
      <c r="CS450" s="113"/>
      <c r="CT450" s="113"/>
      <c r="CU450" s="113"/>
      <c r="CV450" s="113"/>
      <c r="CW450" s="113"/>
      <c r="CX450" s="113"/>
      <c r="CY450" s="113"/>
      <c r="CZ450" s="113"/>
      <c r="DA450" s="113"/>
      <c r="DB450" s="113"/>
      <c r="DC450" s="113"/>
      <c r="DD450" s="113"/>
      <c r="DE450" s="113"/>
      <c r="DF450" s="113"/>
      <c r="DG450" s="113"/>
      <c r="DH450" s="113"/>
      <c r="DI450" s="113"/>
      <c r="DJ450" s="113"/>
      <c r="DK450" s="113"/>
      <c r="DL450" s="113"/>
      <c r="DM450" s="113"/>
      <c r="DN450" s="113"/>
      <c r="DO450" s="113"/>
      <c r="DP450" s="113"/>
      <c r="DQ450" s="113"/>
      <c r="DR450" s="113"/>
      <c r="DS450" s="113"/>
      <c r="DT450" s="113"/>
      <c r="DU450" s="113"/>
      <c r="DV450" s="113"/>
      <c r="DW450" s="113"/>
      <c r="DX450" s="113"/>
      <c r="DY450" s="113"/>
      <c r="DZ450" s="113"/>
      <c r="EA450" s="113"/>
      <c r="EB450" s="113"/>
      <c r="EC450" s="113"/>
      <c r="ED450" s="113"/>
      <c r="EE450" s="113"/>
      <c r="EF450" s="113"/>
      <c r="EG450" s="113"/>
      <c r="EH450" s="113"/>
      <c r="EI450" s="113"/>
      <c r="EJ450" s="113"/>
      <c r="EK450" s="113"/>
      <c r="EL450" s="113"/>
      <c r="EM450" s="113"/>
      <c r="EN450" s="113"/>
      <c r="EO450" s="113"/>
      <c r="EP450" s="113"/>
      <c r="EQ450" s="113"/>
      <c r="ER450" s="113"/>
      <c r="ES450" s="113"/>
      <c r="ET450" s="113"/>
      <c r="EU450" s="113"/>
      <c r="EV450" s="113"/>
      <c r="EW450" s="113"/>
      <c r="EX450" s="113"/>
      <c r="EY450" s="113"/>
      <c r="EZ450" s="113"/>
      <c r="FA450" s="113"/>
      <c r="FB450" s="113"/>
      <c r="FC450" s="113"/>
      <c r="FD450" s="113"/>
      <c r="FE450" s="113"/>
      <c r="FF450" s="113"/>
      <c r="FG450" s="113"/>
      <c r="FH450" s="113"/>
      <c r="FI450" s="113"/>
      <c r="FJ450" s="113"/>
      <c r="FK450" s="113"/>
      <c r="FL450" s="113"/>
      <c r="FM450" s="113"/>
      <c r="FN450" s="113"/>
      <c r="FO450" s="113"/>
      <c r="FP450" s="113"/>
      <c r="FQ450" s="113"/>
      <c r="FR450" s="113"/>
      <c r="FS450" s="113"/>
      <c r="FT450" s="113"/>
      <c r="FU450" s="113"/>
      <c r="FV450" s="113"/>
      <c r="FW450" s="113"/>
      <c r="FX450" s="113"/>
      <c r="FY450" s="113"/>
      <c r="FZ450" s="113"/>
      <c r="GA450" s="113"/>
      <c r="GB450" s="113"/>
      <c r="GC450" s="113"/>
      <c r="GD450" s="113"/>
      <c r="GE450" s="113"/>
      <c r="GF450" s="113"/>
      <c r="GG450" s="113"/>
      <c r="GH450" s="113"/>
      <c r="GI450" s="113"/>
      <c r="GJ450" s="113"/>
      <c r="GK450" s="113"/>
      <c r="GL450" s="113"/>
      <c r="GM450" s="113"/>
      <c r="GN450" s="113"/>
      <c r="GO450" s="113"/>
      <c r="GP450" s="113"/>
      <c r="GQ450" s="113"/>
      <c r="GR450" s="113"/>
      <c r="GS450" s="113"/>
      <c r="GT450" s="113"/>
      <c r="GU450" s="113"/>
      <c r="GV450" s="113"/>
      <c r="GW450" s="113"/>
      <c r="GX450" s="113"/>
      <c r="GY450" s="113"/>
      <c r="GZ450" s="113"/>
      <c r="HA450" s="113"/>
      <c r="HB450" s="113"/>
      <c r="HC450" s="113"/>
      <c r="HD450" s="113"/>
      <c r="HE450" s="113"/>
      <c r="HF450" s="113"/>
      <c r="HG450" s="113"/>
      <c r="HH450" s="113"/>
      <c r="HI450" s="113"/>
      <c r="HJ450" s="113"/>
      <c r="HK450" s="113"/>
      <c r="HL450" s="113"/>
      <c r="HM450" s="113"/>
      <c r="HN450" s="113"/>
      <c r="HO450" s="113"/>
      <c r="HP450" s="113"/>
      <c r="HQ450" s="113"/>
      <c r="HR450" s="113"/>
      <c r="HS450" s="113"/>
      <c r="HT450" s="113"/>
      <c r="HU450" s="113"/>
      <c r="HV450" s="113"/>
      <c r="HW450" s="113"/>
      <c r="HX450" s="113"/>
      <c r="HY450" s="113"/>
      <c r="HZ450" s="113"/>
      <c r="IA450" s="113"/>
      <c r="IB450" s="113"/>
      <c r="IC450" s="113"/>
      <c r="ID450" s="113"/>
      <c r="IE450" s="113"/>
      <c r="IF450" s="113"/>
      <c r="IG450" s="113"/>
      <c r="IH450" s="113"/>
      <c r="II450" s="113"/>
      <c r="IJ450" s="113"/>
      <c r="IK450" s="113"/>
      <c r="IL450" s="113"/>
      <c r="IM450" s="113"/>
      <c r="IN450" s="113"/>
      <c r="IO450" s="113"/>
      <c r="IP450" s="113"/>
      <c r="IQ450" s="113"/>
      <c r="IR450" s="113"/>
      <c r="IS450" s="113"/>
      <c r="IT450" s="113"/>
      <c r="IU450" s="113"/>
      <c r="IV450" s="113"/>
    </row>
    <row r="451" spans="1:256" ht="15.75" hidden="1">
      <c r="A451" s="141" t="s">
        <v>52</v>
      </c>
      <c r="B451" s="112">
        <v>5641.041</v>
      </c>
      <c r="C451" s="112">
        <v>6421.34</v>
      </c>
      <c r="D451" s="112">
        <v>787.6</v>
      </c>
      <c r="E451" s="112">
        <v>628.69</v>
      </c>
      <c r="F451" s="112">
        <v>327.06</v>
      </c>
      <c r="G451" s="112">
        <v>1668.91</v>
      </c>
      <c r="H451" s="112">
        <v>68.52</v>
      </c>
      <c r="I451" s="112">
        <v>235.1</v>
      </c>
      <c r="J451" s="112">
        <v>196.152</v>
      </c>
      <c r="K451" s="112"/>
      <c r="L451" s="112">
        <v>5481.144</v>
      </c>
      <c r="M451" s="112"/>
      <c r="N451" s="112"/>
      <c r="O451" s="112"/>
      <c r="P451" s="136">
        <v>21455.557</v>
      </c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/>
      <c r="AT451" s="113"/>
      <c r="AU451" s="113"/>
      <c r="AV451" s="113"/>
      <c r="AW451" s="113"/>
      <c r="AX451" s="113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  <c r="BI451" s="113"/>
      <c r="BJ451" s="113"/>
      <c r="BK451" s="113"/>
      <c r="BL451" s="113"/>
      <c r="BM451" s="113"/>
      <c r="BN451" s="113"/>
      <c r="BO451" s="113"/>
      <c r="BP451" s="113"/>
      <c r="BQ451" s="113"/>
      <c r="BR451" s="113"/>
      <c r="BS451" s="113"/>
      <c r="BT451" s="113"/>
      <c r="BU451" s="113"/>
      <c r="BV451" s="113"/>
      <c r="BW451" s="113"/>
      <c r="BX451" s="113"/>
      <c r="BY451" s="113"/>
      <c r="BZ451" s="113"/>
      <c r="CA451" s="113"/>
      <c r="CB451" s="113"/>
      <c r="CC451" s="113"/>
      <c r="CD451" s="113"/>
      <c r="CE451" s="113"/>
      <c r="CF451" s="113"/>
      <c r="CG451" s="113"/>
      <c r="CH451" s="113"/>
      <c r="CI451" s="113"/>
      <c r="CJ451" s="113"/>
      <c r="CK451" s="113"/>
      <c r="CL451" s="113"/>
      <c r="CM451" s="113"/>
      <c r="CN451" s="113"/>
      <c r="CO451" s="113"/>
      <c r="CP451" s="113"/>
      <c r="CQ451" s="113"/>
      <c r="CR451" s="113"/>
      <c r="CS451" s="113"/>
      <c r="CT451" s="113"/>
      <c r="CU451" s="113"/>
      <c r="CV451" s="113"/>
      <c r="CW451" s="113"/>
      <c r="CX451" s="113"/>
      <c r="CY451" s="113"/>
      <c r="CZ451" s="113"/>
      <c r="DA451" s="113"/>
      <c r="DB451" s="113"/>
      <c r="DC451" s="113"/>
      <c r="DD451" s="113"/>
      <c r="DE451" s="113"/>
      <c r="DF451" s="113"/>
      <c r="DG451" s="113"/>
      <c r="DH451" s="113"/>
      <c r="DI451" s="113"/>
      <c r="DJ451" s="113"/>
      <c r="DK451" s="113"/>
      <c r="DL451" s="113"/>
      <c r="DM451" s="113"/>
      <c r="DN451" s="113"/>
      <c r="DO451" s="113"/>
      <c r="DP451" s="113"/>
      <c r="DQ451" s="113"/>
      <c r="DR451" s="113"/>
      <c r="DS451" s="113"/>
      <c r="DT451" s="113"/>
      <c r="DU451" s="113"/>
      <c r="DV451" s="113"/>
      <c r="DW451" s="113"/>
      <c r="DX451" s="113"/>
      <c r="DY451" s="113"/>
      <c r="DZ451" s="113"/>
      <c r="EA451" s="113"/>
      <c r="EB451" s="113"/>
      <c r="EC451" s="113"/>
      <c r="ED451" s="113"/>
      <c r="EE451" s="113"/>
      <c r="EF451" s="113"/>
      <c r="EG451" s="113"/>
      <c r="EH451" s="113"/>
      <c r="EI451" s="113"/>
      <c r="EJ451" s="113"/>
      <c r="EK451" s="113"/>
      <c r="EL451" s="113"/>
      <c r="EM451" s="113"/>
      <c r="EN451" s="113"/>
      <c r="EO451" s="113"/>
      <c r="EP451" s="113"/>
      <c r="EQ451" s="113"/>
      <c r="ER451" s="113"/>
      <c r="ES451" s="113"/>
      <c r="ET451" s="113"/>
      <c r="EU451" s="113"/>
      <c r="EV451" s="113"/>
      <c r="EW451" s="113"/>
      <c r="EX451" s="113"/>
      <c r="EY451" s="113"/>
      <c r="EZ451" s="113"/>
      <c r="FA451" s="113"/>
      <c r="FB451" s="113"/>
      <c r="FC451" s="113"/>
      <c r="FD451" s="113"/>
      <c r="FE451" s="113"/>
      <c r="FF451" s="113"/>
      <c r="FG451" s="113"/>
      <c r="FH451" s="113"/>
      <c r="FI451" s="113"/>
      <c r="FJ451" s="113"/>
      <c r="FK451" s="113"/>
      <c r="FL451" s="113"/>
      <c r="FM451" s="113"/>
      <c r="FN451" s="113"/>
      <c r="FO451" s="113"/>
      <c r="FP451" s="113"/>
      <c r="FQ451" s="113"/>
      <c r="FR451" s="113"/>
      <c r="FS451" s="113"/>
      <c r="FT451" s="113"/>
      <c r="FU451" s="113"/>
      <c r="FV451" s="113"/>
      <c r="FW451" s="113"/>
      <c r="FX451" s="113"/>
      <c r="FY451" s="113"/>
      <c r="FZ451" s="113"/>
      <c r="GA451" s="113"/>
      <c r="GB451" s="113"/>
      <c r="GC451" s="113"/>
      <c r="GD451" s="113"/>
      <c r="GE451" s="113"/>
      <c r="GF451" s="113"/>
      <c r="GG451" s="113"/>
      <c r="GH451" s="113"/>
      <c r="GI451" s="113"/>
      <c r="GJ451" s="113"/>
      <c r="GK451" s="113"/>
      <c r="GL451" s="113"/>
      <c r="GM451" s="113"/>
      <c r="GN451" s="113"/>
      <c r="GO451" s="113"/>
      <c r="GP451" s="113"/>
      <c r="GQ451" s="113"/>
      <c r="GR451" s="113"/>
      <c r="GS451" s="113"/>
      <c r="GT451" s="113"/>
      <c r="GU451" s="113"/>
      <c r="GV451" s="113"/>
      <c r="GW451" s="113"/>
      <c r="GX451" s="113"/>
      <c r="GY451" s="113"/>
      <c r="GZ451" s="113"/>
      <c r="HA451" s="113"/>
      <c r="HB451" s="113"/>
      <c r="HC451" s="113"/>
      <c r="HD451" s="113"/>
      <c r="HE451" s="113"/>
      <c r="HF451" s="113"/>
      <c r="HG451" s="113"/>
      <c r="HH451" s="113"/>
      <c r="HI451" s="113"/>
      <c r="HJ451" s="113"/>
      <c r="HK451" s="113"/>
      <c r="HL451" s="113"/>
      <c r="HM451" s="113"/>
      <c r="HN451" s="113"/>
      <c r="HO451" s="113"/>
      <c r="HP451" s="113"/>
      <c r="HQ451" s="113"/>
      <c r="HR451" s="113"/>
      <c r="HS451" s="113"/>
      <c r="HT451" s="113"/>
      <c r="HU451" s="113"/>
      <c r="HV451" s="113"/>
      <c r="HW451" s="113"/>
      <c r="HX451" s="113"/>
      <c r="HY451" s="113"/>
      <c r="HZ451" s="113"/>
      <c r="IA451" s="113"/>
      <c r="IB451" s="113"/>
      <c r="IC451" s="113"/>
      <c r="ID451" s="113"/>
      <c r="IE451" s="113"/>
      <c r="IF451" s="113"/>
      <c r="IG451" s="113"/>
      <c r="IH451" s="113"/>
      <c r="II451" s="113"/>
      <c r="IJ451" s="113"/>
      <c r="IK451" s="113"/>
      <c r="IL451" s="113"/>
      <c r="IM451" s="113"/>
      <c r="IN451" s="113"/>
      <c r="IO451" s="113"/>
      <c r="IP451" s="113"/>
      <c r="IQ451" s="113"/>
      <c r="IR451" s="113"/>
      <c r="IS451" s="113"/>
      <c r="IT451" s="113"/>
      <c r="IU451" s="113"/>
      <c r="IV451" s="113"/>
    </row>
    <row r="452" spans="1:256" ht="15" customHeight="1" hidden="1">
      <c r="A452" s="141">
        <v>2020</v>
      </c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30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  <c r="BI452" s="113"/>
      <c r="BJ452" s="113"/>
      <c r="BK452" s="113"/>
      <c r="BL452" s="113"/>
      <c r="BM452" s="113"/>
      <c r="BN452" s="113"/>
      <c r="BO452" s="113"/>
      <c r="BP452" s="113"/>
      <c r="BQ452" s="113"/>
      <c r="BR452" s="113"/>
      <c r="BS452" s="113"/>
      <c r="BT452" s="113"/>
      <c r="BU452" s="113"/>
      <c r="BV452" s="113"/>
      <c r="BW452" s="113"/>
      <c r="BX452" s="113"/>
      <c r="BY452" s="113"/>
      <c r="BZ452" s="113"/>
      <c r="CA452" s="113"/>
      <c r="CB452" s="113"/>
      <c r="CC452" s="113"/>
      <c r="CD452" s="113"/>
      <c r="CE452" s="113"/>
      <c r="CF452" s="113"/>
      <c r="CG452" s="113"/>
      <c r="CH452" s="113"/>
      <c r="CI452" s="113"/>
      <c r="CJ452" s="113"/>
      <c r="CK452" s="113"/>
      <c r="CL452" s="113"/>
      <c r="CM452" s="113"/>
      <c r="CN452" s="113"/>
      <c r="CO452" s="113"/>
      <c r="CP452" s="113"/>
      <c r="CQ452" s="113"/>
      <c r="CR452" s="113"/>
      <c r="CS452" s="113"/>
      <c r="CT452" s="113"/>
      <c r="CU452" s="113"/>
      <c r="CV452" s="113"/>
      <c r="CW452" s="113"/>
      <c r="CX452" s="113"/>
      <c r="CY452" s="113"/>
      <c r="CZ452" s="113"/>
      <c r="DA452" s="113"/>
      <c r="DB452" s="113"/>
      <c r="DC452" s="113"/>
      <c r="DD452" s="113"/>
      <c r="DE452" s="113"/>
      <c r="DF452" s="113"/>
      <c r="DG452" s="113"/>
      <c r="DH452" s="113"/>
      <c r="DI452" s="113"/>
      <c r="DJ452" s="113"/>
      <c r="DK452" s="113"/>
      <c r="DL452" s="113"/>
      <c r="DM452" s="113"/>
      <c r="DN452" s="113"/>
      <c r="DO452" s="113"/>
      <c r="DP452" s="113"/>
      <c r="DQ452" s="113"/>
      <c r="DR452" s="113"/>
      <c r="DS452" s="113"/>
      <c r="DT452" s="113"/>
      <c r="DU452" s="113"/>
      <c r="DV452" s="113"/>
      <c r="DW452" s="113"/>
      <c r="DX452" s="113"/>
      <c r="DY452" s="113"/>
      <c r="DZ452" s="113"/>
      <c r="EA452" s="113"/>
      <c r="EB452" s="113"/>
      <c r="EC452" s="113"/>
      <c r="ED452" s="113"/>
      <c r="EE452" s="113"/>
      <c r="EF452" s="113"/>
      <c r="EG452" s="113"/>
      <c r="EH452" s="113"/>
      <c r="EI452" s="113"/>
      <c r="EJ452" s="113"/>
      <c r="EK452" s="113"/>
      <c r="EL452" s="113"/>
      <c r="EM452" s="113"/>
      <c r="EN452" s="113"/>
      <c r="EO452" s="113"/>
      <c r="EP452" s="113"/>
      <c r="EQ452" s="113"/>
      <c r="ER452" s="113"/>
      <c r="ES452" s="113"/>
      <c r="ET452" s="113"/>
      <c r="EU452" s="113"/>
      <c r="EV452" s="113"/>
      <c r="EW452" s="113"/>
      <c r="EX452" s="113"/>
      <c r="EY452" s="113"/>
      <c r="EZ452" s="113"/>
      <c r="FA452" s="113"/>
      <c r="FB452" s="113"/>
      <c r="FC452" s="113"/>
      <c r="FD452" s="113"/>
      <c r="FE452" s="113"/>
      <c r="FF452" s="113"/>
      <c r="FG452" s="113"/>
      <c r="FH452" s="113"/>
      <c r="FI452" s="113"/>
      <c r="FJ452" s="113"/>
      <c r="FK452" s="113"/>
      <c r="FL452" s="113"/>
      <c r="FM452" s="113"/>
      <c r="FN452" s="113"/>
      <c r="FO452" s="113"/>
      <c r="FP452" s="113"/>
      <c r="FQ452" s="113"/>
      <c r="FR452" s="113"/>
      <c r="FS452" s="113"/>
      <c r="FT452" s="113"/>
      <c r="FU452" s="113"/>
      <c r="FV452" s="113"/>
      <c r="FW452" s="113"/>
      <c r="FX452" s="113"/>
      <c r="FY452" s="113"/>
      <c r="FZ452" s="113"/>
      <c r="GA452" s="113"/>
      <c r="GB452" s="113"/>
      <c r="GC452" s="113"/>
      <c r="GD452" s="113"/>
      <c r="GE452" s="113"/>
      <c r="GF452" s="113"/>
      <c r="GG452" s="113"/>
      <c r="GH452" s="113"/>
      <c r="GI452" s="113"/>
      <c r="GJ452" s="113"/>
      <c r="GK452" s="113"/>
      <c r="GL452" s="113"/>
      <c r="GM452" s="113"/>
      <c r="GN452" s="113"/>
      <c r="GO452" s="113"/>
      <c r="GP452" s="113"/>
      <c r="GQ452" s="113"/>
      <c r="GR452" s="113"/>
      <c r="GS452" s="113"/>
      <c r="GT452" s="113"/>
      <c r="GU452" s="113"/>
      <c r="GV452" s="113"/>
      <c r="GW452" s="113"/>
      <c r="GX452" s="113"/>
      <c r="GY452" s="113"/>
      <c r="GZ452" s="113"/>
      <c r="HA452" s="113"/>
      <c r="HB452" s="113"/>
      <c r="HC452" s="113"/>
      <c r="HD452" s="113"/>
      <c r="HE452" s="113"/>
      <c r="HF452" s="113"/>
      <c r="HG452" s="113"/>
      <c r="HH452" s="113"/>
      <c r="HI452" s="113"/>
      <c r="HJ452" s="113"/>
      <c r="HK452" s="113"/>
      <c r="HL452" s="113"/>
      <c r="HM452" s="113"/>
      <c r="HN452" s="113"/>
      <c r="HO452" s="113"/>
      <c r="HP452" s="113"/>
      <c r="HQ452" s="113"/>
      <c r="HR452" s="113"/>
      <c r="HS452" s="113"/>
      <c r="HT452" s="113"/>
      <c r="HU452" s="113"/>
      <c r="HV452" s="113"/>
      <c r="HW452" s="113"/>
      <c r="HX452" s="113"/>
      <c r="HY452" s="113"/>
      <c r="HZ452" s="113"/>
      <c r="IA452" s="113"/>
      <c r="IB452" s="113"/>
      <c r="IC452" s="113"/>
      <c r="ID452" s="113"/>
      <c r="IE452" s="113"/>
      <c r="IF452" s="113"/>
      <c r="IG452" s="113"/>
      <c r="IH452" s="113"/>
      <c r="II452" s="113"/>
      <c r="IJ452" s="113"/>
      <c r="IK452" s="113"/>
      <c r="IL452" s="113"/>
      <c r="IM452" s="113"/>
      <c r="IN452" s="113"/>
      <c r="IO452" s="113"/>
      <c r="IP452" s="113"/>
      <c r="IQ452" s="113"/>
      <c r="IR452" s="113"/>
      <c r="IS452" s="113"/>
      <c r="IT452" s="113"/>
      <c r="IU452" s="113"/>
      <c r="IV452" s="113"/>
    </row>
    <row r="453" spans="1:256" ht="15.75" hidden="1">
      <c r="A453" s="141" t="s">
        <v>41</v>
      </c>
      <c r="B453" s="112">
        <v>3833.424</v>
      </c>
      <c r="C453" s="112">
        <v>12000.4</v>
      </c>
      <c r="D453" s="112">
        <v>872</v>
      </c>
      <c r="E453" s="112">
        <v>494.3</v>
      </c>
      <c r="F453" s="112">
        <v>263.01</v>
      </c>
      <c r="G453" s="112">
        <v>1665.731</v>
      </c>
      <c r="H453" s="112">
        <v>63.96</v>
      </c>
      <c r="I453" s="112">
        <v>184.6</v>
      </c>
      <c r="J453" s="112">
        <v>56.244</v>
      </c>
      <c r="K453" s="112"/>
      <c r="L453" s="112">
        <v>4024.363</v>
      </c>
      <c r="M453" s="112"/>
      <c r="N453" s="112"/>
      <c r="O453" s="112"/>
      <c r="P453" s="136">
        <v>23458.031999999996</v>
      </c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/>
      <c r="AT453" s="113"/>
      <c r="AU453" s="113"/>
      <c r="AV453" s="113"/>
      <c r="AW453" s="113"/>
      <c r="AX453" s="113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  <c r="BI453" s="113"/>
      <c r="BJ453" s="113"/>
      <c r="BK453" s="113"/>
      <c r="BL453" s="113"/>
      <c r="BM453" s="113"/>
      <c r="BN453" s="113"/>
      <c r="BO453" s="113"/>
      <c r="BP453" s="113"/>
      <c r="BQ453" s="113"/>
      <c r="BR453" s="113"/>
      <c r="BS453" s="113"/>
      <c r="BT453" s="113"/>
      <c r="BU453" s="113"/>
      <c r="BV453" s="113"/>
      <c r="BW453" s="113"/>
      <c r="BX453" s="113"/>
      <c r="BY453" s="113"/>
      <c r="BZ453" s="113"/>
      <c r="CA453" s="113"/>
      <c r="CB453" s="113"/>
      <c r="CC453" s="113"/>
      <c r="CD453" s="113"/>
      <c r="CE453" s="113"/>
      <c r="CF453" s="113"/>
      <c r="CG453" s="113"/>
      <c r="CH453" s="113"/>
      <c r="CI453" s="113"/>
      <c r="CJ453" s="113"/>
      <c r="CK453" s="113"/>
      <c r="CL453" s="113"/>
      <c r="CM453" s="113"/>
      <c r="CN453" s="113"/>
      <c r="CO453" s="113"/>
      <c r="CP453" s="113"/>
      <c r="CQ453" s="113"/>
      <c r="CR453" s="113"/>
      <c r="CS453" s="113"/>
      <c r="CT453" s="113"/>
      <c r="CU453" s="113"/>
      <c r="CV453" s="113"/>
      <c r="CW453" s="113"/>
      <c r="CX453" s="113"/>
      <c r="CY453" s="113"/>
      <c r="CZ453" s="113"/>
      <c r="DA453" s="113"/>
      <c r="DB453" s="113"/>
      <c r="DC453" s="113"/>
      <c r="DD453" s="113"/>
      <c r="DE453" s="113"/>
      <c r="DF453" s="113"/>
      <c r="DG453" s="113"/>
      <c r="DH453" s="113"/>
      <c r="DI453" s="113"/>
      <c r="DJ453" s="113"/>
      <c r="DK453" s="113"/>
      <c r="DL453" s="113"/>
      <c r="DM453" s="113"/>
      <c r="DN453" s="113"/>
      <c r="DO453" s="113"/>
      <c r="DP453" s="113"/>
      <c r="DQ453" s="113"/>
      <c r="DR453" s="113"/>
      <c r="DS453" s="113"/>
      <c r="DT453" s="113"/>
      <c r="DU453" s="113"/>
      <c r="DV453" s="113"/>
      <c r="DW453" s="113"/>
      <c r="DX453" s="113"/>
      <c r="DY453" s="113"/>
      <c r="DZ453" s="113"/>
      <c r="EA453" s="113"/>
      <c r="EB453" s="113"/>
      <c r="EC453" s="113"/>
      <c r="ED453" s="113"/>
      <c r="EE453" s="113"/>
      <c r="EF453" s="113"/>
      <c r="EG453" s="113"/>
      <c r="EH453" s="113"/>
      <c r="EI453" s="113"/>
      <c r="EJ453" s="113"/>
      <c r="EK453" s="113"/>
      <c r="EL453" s="113"/>
      <c r="EM453" s="113"/>
      <c r="EN453" s="113"/>
      <c r="EO453" s="113"/>
      <c r="EP453" s="113"/>
      <c r="EQ453" s="113"/>
      <c r="ER453" s="113"/>
      <c r="ES453" s="113"/>
      <c r="ET453" s="113"/>
      <c r="EU453" s="113"/>
      <c r="EV453" s="113"/>
      <c r="EW453" s="113"/>
      <c r="EX453" s="113"/>
      <c r="EY453" s="113"/>
      <c r="EZ453" s="113"/>
      <c r="FA453" s="113"/>
      <c r="FB453" s="113"/>
      <c r="FC453" s="113"/>
      <c r="FD453" s="113"/>
      <c r="FE453" s="113"/>
      <c r="FF453" s="113"/>
      <c r="FG453" s="113"/>
      <c r="FH453" s="113"/>
      <c r="FI453" s="113"/>
      <c r="FJ453" s="113"/>
      <c r="FK453" s="113"/>
      <c r="FL453" s="113"/>
      <c r="FM453" s="113"/>
      <c r="FN453" s="113"/>
      <c r="FO453" s="113"/>
      <c r="FP453" s="113"/>
      <c r="FQ453" s="113"/>
      <c r="FR453" s="113"/>
      <c r="FS453" s="113"/>
      <c r="FT453" s="113"/>
      <c r="FU453" s="113"/>
      <c r="FV453" s="113"/>
      <c r="FW453" s="113"/>
      <c r="FX453" s="113"/>
      <c r="FY453" s="113"/>
      <c r="FZ453" s="113"/>
      <c r="GA453" s="113"/>
      <c r="GB453" s="113"/>
      <c r="GC453" s="113"/>
      <c r="GD453" s="113"/>
      <c r="GE453" s="113"/>
      <c r="GF453" s="113"/>
      <c r="GG453" s="113"/>
      <c r="GH453" s="113"/>
      <c r="GI453" s="113"/>
      <c r="GJ453" s="113"/>
      <c r="GK453" s="113"/>
      <c r="GL453" s="113"/>
      <c r="GM453" s="113"/>
      <c r="GN453" s="113"/>
      <c r="GO453" s="113"/>
      <c r="GP453" s="113"/>
      <c r="GQ453" s="113"/>
      <c r="GR453" s="113"/>
      <c r="GS453" s="113"/>
      <c r="GT453" s="113"/>
      <c r="GU453" s="113"/>
      <c r="GV453" s="113"/>
      <c r="GW453" s="113"/>
      <c r="GX453" s="113"/>
      <c r="GY453" s="113"/>
      <c r="GZ453" s="113"/>
      <c r="HA453" s="113"/>
      <c r="HB453" s="113"/>
      <c r="HC453" s="113"/>
      <c r="HD453" s="113"/>
      <c r="HE453" s="113"/>
      <c r="HF453" s="113"/>
      <c r="HG453" s="113"/>
      <c r="HH453" s="113"/>
      <c r="HI453" s="113"/>
      <c r="HJ453" s="113"/>
      <c r="HK453" s="113"/>
      <c r="HL453" s="113"/>
      <c r="HM453" s="113"/>
      <c r="HN453" s="113"/>
      <c r="HO453" s="113"/>
      <c r="HP453" s="113"/>
      <c r="HQ453" s="113"/>
      <c r="HR453" s="113"/>
      <c r="HS453" s="113"/>
      <c r="HT453" s="113"/>
      <c r="HU453" s="113"/>
      <c r="HV453" s="113"/>
      <c r="HW453" s="113"/>
      <c r="HX453" s="113"/>
      <c r="HY453" s="113"/>
      <c r="HZ453" s="113"/>
      <c r="IA453" s="113"/>
      <c r="IB453" s="113"/>
      <c r="IC453" s="113"/>
      <c r="ID453" s="113"/>
      <c r="IE453" s="113"/>
      <c r="IF453" s="113"/>
      <c r="IG453" s="113"/>
      <c r="IH453" s="113"/>
      <c r="II453" s="113"/>
      <c r="IJ453" s="113"/>
      <c r="IK453" s="113"/>
      <c r="IL453" s="113"/>
      <c r="IM453" s="113"/>
      <c r="IN453" s="113"/>
      <c r="IO453" s="113"/>
      <c r="IP453" s="113"/>
      <c r="IQ453" s="113"/>
      <c r="IR453" s="113"/>
      <c r="IS453" s="113"/>
      <c r="IT453" s="113"/>
      <c r="IU453" s="113"/>
      <c r="IV453" s="113"/>
    </row>
    <row r="454" spans="1:256" ht="15.75" hidden="1">
      <c r="A454" s="141" t="s">
        <v>42</v>
      </c>
      <c r="B454" s="112">
        <v>3965.031</v>
      </c>
      <c r="C454" s="112">
        <v>9460.85</v>
      </c>
      <c r="D454" s="112">
        <v>87.4</v>
      </c>
      <c r="E454" s="112">
        <v>431.15</v>
      </c>
      <c r="F454" s="112">
        <v>245.01</v>
      </c>
      <c r="G454" s="112">
        <v>1142.102</v>
      </c>
      <c r="H454" s="112">
        <v>61.44</v>
      </c>
      <c r="I454" s="112">
        <v>204.7</v>
      </c>
      <c r="J454" s="112">
        <v>0</v>
      </c>
      <c r="K454" s="112"/>
      <c r="L454" s="112">
        <v>5477.683</v>
      </c>
      <c r="M454" s="112"/>
      <c r="N454" s="112"/>
      <c r="O454" s="112"/>
      <c r="P454" s="136">
        <v>21075.366</v>
      </c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/>
      <c r="AT454" s="113"/>
      <c r="AU454" s="113"/>
      <c r="AV454" s="113"/>
      <c r="AW454" s="113"/>
      <c r="AX454" s="113"/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/>
      <c r="BI454" s="113"/>
      <c r="BJ454" s="113"/>
      <c r="BK454" s="113"/>
      <c r="BL454" s="113"/>
      <c r="BM454" s="113"/>
      <c r="BN454" s="113"/>
      <c r="BO454" s="113"/>
      <c r="BP454" s="113"/>
      <c r="BQ454" s="113"/>
      <c r="BR454" s="113"/>
      <c r="BS454" s="113"/>
      <c r="BT454" s="113"/>
      <c r="BU454" s="113"/>
      <c r="BV454" s="113"/>
      <c r="BW454" s="113"/>
      <c r="BX454" s="113"/>
      <c r="BY454" s="113"/>
      <c r="BZ454" s="113"/>
      <c r="CA454" s="113"/>
      <c r="CB454" s="113"/>
      <c r="CC454" s="113"/>
      <c r="CD454" s="113"/>
      <c r="CE454" s="113"/>
      <c r="CF454" s="113"/>
      <c r="CG454" s="113"/>
      <c r="CH454" s="113"/>
      <c r="CI454" s="113"/>
      <c r="CJ454" s="113"/>
      <c r="CK454" s="113"/>
      <c r="CL454" s="113"/>
      <c r="CM454" s="113"/>
      <c r="CN454" s="113"/>
      <c r="CO454" s="113"/>
      <c r="CP454" s="113"/>
      <c r="CQ454" s="113"/>
      <c r="CR454" s="113"/>
      <c r="CS454" s="113"/>
      <c r="CT454" s="113"/>
      <c r="CU454" s="113"/>
      <c r="CV454" s="113"/>
      <c r="CW454" s="113"/>
      <c r="CX454" s="113"/>
      <c r="CY454" s="113"/>
      <c r="CZ454" s="113"/>
      <c r="DA454" s="113"/>
      <c r="DB454" s="113"/>
      <c r="DC454" s="113"/>
      <c r="DD454" s="113"/>
      <c r="DE454" s="113"/>
      <c r="DF454" s="113"/>
      <c r="DG454" s="113"/>
      <c r="DH454" s="113"/>
      <c r="DI454" s="113"/>
      <c r="DJ454" s="113"/>
      <c r="DK454" s="113"/>
      <c r="DL454" s="113"/>
      <c r="DM454" s="113"/>
      <c r="DN454" s="113"/>
      <c r="DO454" s="113"/>
      <c r="DP454" s="113"/>
      <c r="DQ454" s="113"/>
      <c r="DR454" s="113"/>
      <c r="DS454" s="113"/>
      <c r="DT454" s="113"/>
      <c r="DU454" s="113"/>
      <c r="DV454" s="113"/>
      <c r="DW454" s="113"/>
      <c r="DX454" s="113"/>
      <c r="DY454" s="113"/>
      <c r="DZ454" s="113"/>
      <c r="EA454" s="113"/>
      <c r="EB454" s="113"/>
      <c r="EC454" s="113"/>
      <c r="ED454" s="113"/>
      <c r="EE454" s="113"/>
      <c r="EF454" s="113"/>
      <c r="EG454" s="113"/>
      <c r="EH454" s="113"/>
      <c r="EI454" s="113"/>
      <c r="EJ454" s="113"/>
      <c r="EK454" s="113"/>
      <c r="EL454" s="113"/>
      <c r="EM454" s="113"/>
      <c r="EN454" s="113"/>
      <c r="EO454" s="113"/>
      <c r="EP454" s="113"/>
      <c r="EQ454" s="113"/>
      <c r="ER454" s="113"/>
      <c r="ES454" s="113"/>
      <c r="ET454" s="113"/>
      <c r="EU454" s="113"/>
      <c r="EV454" s="113"/>
      <c r="EW454" s="113"/>
      <c r="EX454" s="113"/>
      <c r="EY454" s="113"/>
      <c r="EZ454" s="113"/>
      <c r="FA454" s="113"/>
      <c r="FB454" s="113"/>
      <c r="FC454" s="113"/>
      <c r="FD454" s="113"/>
      <c r="FE454" s="113"/>
      <c r="FF454" s="113"/>
      <c r="FG454" s="113"/>
      <c r="FH454" s="113"/>
      <c r="FI454" s="113"/>
      <c r="FJ454" s="113"/>
      <c r="FK454" s="113"/>
      <c r="FL454" s="113"/>
      <c r="FM454" s="113"/>
      <c r="FN454" s="113"/>
      <c r="FO454" s="113"/>
      <c r="FP454" s="113"/>
      <c r="FQ454" s="113"/>
      <c r="FR454" s="113"/>
      <c r="FS454" s="113"/>
      <c r="FT454" s="113"/>
      <c r="FU454" s="113"/>
      <c r="FV454" s="113"/>
      <c r="FW454" s="113"/>
      <c r="FX454" s="113"/>
      <c r="FY454" s="113"/>
      <c r="FZ454" s="113"/>
      <c r="GA454" s="113"/>
      <c r="GB454" s="113"/>
      <c r="GC454" s="113"/>
      <c r="GD454" s="113"/>
      <c r="GE454" s="113"/>
      <c r="GF454" s="113"/>
      <c r="GG454" s="113"/>
      <c r="GH454" s="113"/>
      <c r="GI454" s="113"/>
      <c r="GJ454" s="113"/>
      <c r="GK454" s="113"/>
      <c r="GL454" s="113"/>
      <c r="GM454" s="113"/>
      <c r="GN454" s="113"/>
      <c r="GO454" s="113"/>
      <c r="GP454" s="113"/>
      <c r="GQ454" s="113"/>
      <c r="GR454" s="113"/>
      <c r="GS454" s="113"/>
      <c r="GT454" s="113"/>
      <c r="GU454" s="113"/>
      <c r="GV454" s="113"/>
      <c r="GW454" s="113"/>
      <c r="GX454" s="113"/>
      <c r="GY454" s="113"/>
      <c r="GZ454" s="113"/>
      <c r="HA454" s="113"/>
      <c r="HB454" s="113"/>
      <c r="HC454" s="113"/>
      <c r="HD454" s="113"/>
      <c r="HE454" s="113"/>
      <c r="HF454" s="113"/>
      <c r="HG454" s="113"/>
      <c r="HH454" s="113"/>
      <c r="HI454" s="113"/>
      <c r="HJ454" s="113"/>
      <c r="HK454" s="113"/>
      <c r="HL454" s="113"/>
      <c r="HM454" s="113"/>
      <c r="HN454" s="113"/>
      <c r="HO454" s="113"/>
      <c r="HP454" s="113"/>
      <c r="HQ454" s="113"/>
      <c r="HR454" s="113"/>
      <c r="HS454" s="113"/>
      <c r="HT454" s="113"/>
      <c r="HU454" s="113"/>
      <c r="HV454" s="113"/>
      <c r="HW454" s="113"/>
      <c r="HX454" s="113"/>
      <c r="HY454" s="113"/>
      <c r="HZ454" s="113"/>
      <c r="IA454" s="113"/>
      <c r="IB454" s="113"/>
      <c r="IC454" s="113"/>
      <c r="ID454" s="113"/>
      <c r="IE454" s="113"/>
      <c r="IF454" s="113"/>
      <c r="IG454" s="113"/>
      <c r="IH454" s="113"/>
      <c r="II454" s="113"/>
      <c r="IJ454" s="113"/>
      <c r="IK454" s="113"/>
      <c r="IL454" s="113"/>
      <c r="IM454" s="113"/>
      <c r="IN454" s="113"/>
      <c r="IO454" s="113"/>
      <c r="IP454" s="113"/>
      <c r="IQ454" s="113"/>
      <c r="IR454" s="113"/>
      <c r="IS454" s="113"/>
      <c r="IT454" s="113"/>
      <c r="IU454" s="113"/>
      <c r="IV454" s="113"/>
    </row>
    <row r="455" spans="1:256" ht="15.75" hidden="1">
      <c r="A455" s="141" t="s">
        <v>43</v>
      </c>
      <c r="B455" s="112">
        <v>5227.509</v>
      </c>
      <c r="C455" s="112">
        <v>9000.12</v>
      </c>
      <c r="D455" s="112">
        <v>399.9</v>
      </c>
      <c r="E455" s="112">
        <v>547.92</v>
      </c>
      <c r="F455" s="112">
        <v>408.585</v>
      </c>
      <c r="G455" s="112">
        <v>1142.102</v>
      </c>
      <c r="H455" s="112">
        <v>66.24</v>
      </c>
      <c r="I455" s="112">
        <v>204.7</v>
      </c>
      <c r="J455" s="112">
        <v>0</v>
      </c>
      <c r="K455" s="112"/>
      <c r="L455" s="112">
        <v>4357.893</v>
      </c>
      <c r="M455" s="112"/>
      <c r="N455" s="112"/>
      <c r="O455" s="112"/>
      <c r="P455" s="136">
        <v>21354.969</v>
      </c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3"/>
      <c r="BB455" s="113"/>
      <c r="BC455" s="113"/>
      <c r="BD455" s="113"/>
      <c r="BE455" s="113"/>
      <c r="BF455" s="113"/>
      <c r="BG455" s="113"/>
      <c r="BH455" s="113"/>
      <c r="BI455" s="113"/>
      <c r="BJ455" s="113"/>
      <c r="BK455" s="113"/>
      <c r="BL455" s="113"/>
      <c r="BM455" s="113"/>
      <c r="BN455" s="113"/>
      <c r="BO455" s="113"/>
      <c r="BP455" s="113"/>
      <c r="BQ455" s="113"/>
      <c r="BR455" s="113"/>
      <c r="BS455" s="113"/>
      <c r="BT455" s="113"/>
      <c r="BU455" s="113"/>
      <c r="BV455" s="113"/>
      <c r="BW455" s="113"/>
      <c r="BX455" s="113"/>
      <c r="BY455" s="113"/>
      <c r="BZ455" s="113"/>
      <c r="CA455" s="113"/>
      <c r="CB455" s="113"/>
      <c r="CC455" s="113"/>
      <c r="CD455" s="113"/>
      <c r="CE455" s="113"/>
      <c r="CF455" s="113"/>
      <c r="CG455" s="113"/>
      <c r="CH455" s="113"/>
      <c r="CI455" s="113"/>
      <c r="CJ455" s="113"/>
      <c r="CK455" s="113"/>
      <c r="CL455" s="113"/>
      <c r="CM455" s="113"/>
      <c r="CN455" s="113"/>
      <c r="CO455" s="113"/>
      <c r="CP455" s="113"/>
      <c r="CQ455" s="113"/>
      <c r="CR455" s="113"/>
      <c r="CS455" s="113"/>
      <c r="CT455" s="113"/>
      <c r="CU455" s="113"/>
      <c r="CV455" s="113"/>
      <c r="CW455" s="113"/>
      <c r="CX455" s="113"/>
      <c r="CY455" s="113"/>
      <c r="CZ455" s="113"/>
      <c r="DA455" s="113"/>
      <c r="DB455" s="113"/>
      <c r="DC455" s="113"/>
      <c r="DD455" s="113"/>
      <c r="DE455" s="113"/>
      <c r="DF455" s="113"/>
      <c r="DG455" s="113"/>
      <c r="DH455" s="113"/>
      <c r="DI455" s="113"/>
      <c r="DJ455" s="113"/>
      <c r="DK455" s="113"/>
      <c r="DL455" s="113"/>
      <c r="DM455" s="113"/>
      <c r="DN455" s="113"/>
      <c r="DO455" s="113"/>
      <c r="DP455" s="113"/>
      <c r="DQ455" s="113"/>
      <c r="DR455" s="113"/>
      <c r="DS455" s="113"/>
      <c r="DT455" s="113"/>
      <c r="DU455" s="113"/>
      <c r="DV455" s="113"/>
      <c r="DW455" s="113"/>
      <c r="DX455" s="113"/>
      <c r="DY455" s="113"/>
      <c r="DZ455" s="113"/>
      <c r="EA455" s="113"/>
      <c r="EB455" s="113"/>
      <c r="EC455" s="113"/>
      <c r="ED455" s="113"/>
      <c r="EE455" s="113"/>
      <c r="EF455" s="113"/>
      <c r="EG455" s="113"/>
      <c r="EH455" s="113"/>
      <c r="EI455" s="113"/>
      <c r="EJ455" s="113"/>
      <c r="EK455" s="113"/>
      <c r="EL455" s="113"/>
      <c r="EM455" s="113"/>
      <c r="EN455" s="113"/>
      <c r="EO455" s="113"/>
      <c r="EP455" s="113"/>
      <c r="EQ455" s="113"/>
      <c r="ER455" s="113"/>
      <c r="ES455" s="113"/>
      <c r="ET455" s="113"/>
      <c r="EU455" s="113"/>
      <c r="EV455" s="113"/>
      <c r="EW455" s="113"/>
      <c r="EX455" s="113"/>
      <c r="EY455" s="113"/>
      <c r="EZ455" s="113"/>
      <c r="FA455" s="113"/>
      <c r="FB455" s="113"/>
      <c r="FC455" s="113"/>
      <c r="FD455" s="113"/>
      <c r="FE455" s="113"/>
      <c r="FF455" s="113"/>
      <c r="FG455" s="113"/>
      <c r="FH455" s="113"/>
      <c r="FI455" s="113"/>
      <c r="FJ455" s="113"/>
      <c r="FK455" s="113"/>
      <c r="FL455" s="113"/>
      <c r="FM455" s="113"/>
      <c r="FN455" s="113"/>
      <c r="FO455" s="113"/>
      <c r="FP455" s="113"/>
      <c r="FQ455" s="113"/>
      <c r="FR455" s="113"/>
      <c r="FS455" s="113"/>
      <c r="FT455" s="113"/>
      <c r="FU455" s="113"/>
      <c r="FV455" s="113"/>
      <c r="FW455" s="113"/>
      <c r="FX455" s="113"/>
      <c r="FY455" s="113"/>
      <c r="FZ455" s="113"/>
      <c r="GA455" s="113"/>
      <c r="GB455" s="113"/>
      <c r="GC455" s="113"/>
      <c r="GD455" s="113"/>
      <c r="GE455" s="113"/>
      <c r="GF455" s="113"/>
      <c r="GG455" s="113"/>
      <c r="GH455" s="113"/>
      <c r="GI455" s="113"/>
      <c r="GJ455" s="113"/>
      <c r="GK455" s="113"/>
      <c r="GL455" s="113"/>
      <c r="GM455" s="113"/>
      <c r="GN455" s="113"/>
      <c r="GO455" s="113"/>
      <c r="GP455" s="113"/>
      <c r="GQ455" s="113"/>
      <c r="GR455" s="113"/>
      <c r="GS455" s="113"/>
      <c r="GT455" s="113"/>
      <c r="GU455" s="113"/>
      <c r="GV455" s="113"/>
      <c r="GW455" s="113"/>
      <c r="GX455" s="113"/>
      <c r="GY455" s="113"/>
      <c r="GZ455" s="113"/>
      <c r="HA455" s="113"/>
      <c r="HB455" s="113"/>
      <c r="HC455" s="113"/>
      <c r="HD455" s="113"/>
      <c r="HE455" s="113"/>
      <c r="HF455" s="113"/>
      <c r="HG455" s="113"/>
      <c r="HH455" s="113"/>
      <c r="HI455" s="113"/>
      <c r="HJ455" s="113"/>
      <c r="HK455" s="113"/>
      <c r="HL455" s="113"/>
      <c r="HM455" s="113"/>
      <c r="HN455" s="113"/>
      <c r="HO455" s="113"/>
      <c r="HP455" s="113"/>
      <c r="HQ455" s="113"/>
      <c r="HR455" s="113"/>
      <c r="HS455" s="113"/>
      <c r="HT455" s="113"/>
      <c r="HU455" s="113"/>
      <c r="HV455" s="113"/>
      <c r="HW455" s="113"/>
      <c r="HX455" s="113"/>
      <c r="HY455" s="113"/>
      <c r="HZ455" s="113"/>
      <c r="IA455" s="113"/>
      <c r="IB455" s="113"/>
      <c r="IC455" s="113"/>
      <c r="ID455" s="113"/>
      <c r="IE455" s="113"/>
      <c r="IF455" s="113"/>
      <c r="IG455" s="113"/>
      <c r="IH455" s="113"/>
      <c r="II455" s="113"/>
      <c r="IJ455" s="113"/>
      <c r="IK455" s="113"/>
      <c r="IL455" s="113"/>
      <c r="IM455" s="113"/>
      <c r="IN455" s="113"/>
      <c r="IO455" s="113"/>
      <c r="IP455" s="113"/>
      <c r="IQ455" s="113"/>
      <c r="IR455" s="113"/>
      <c r="IS455" s="113"/>
      <c r="IT455" s="113"/>
      <c r="IU455" s="113"/>
      <c r="IV455" s="113"/>
    </row>
    <row r="456" spans="1:256" ht="15.75" hidden="1">
      <c r="A456" s="141" t="s">
        <v>44</v>
      </c>
      <c r="B456" s="112">
        <v>5611.662</v>
      </c>
      <c r="C456" s="112">
        <v>9543.04</v>
      </c>
      <c r="D456" s="112">
        <v>413.3</v>
      </c>
      <c r="E456" s="112">
        <v>493.11</v>
      </c>
      <c r="F456" s="112">
        <v>250.14</v>
      </c>
      <c r="G456" s="112">
        <v>1481.40376</v>
      </c>
      <c r="H456" s="112">
        <v>0</v>
      </c>
      <c r="I456" s="112">
        <v>251.2</v>
      </c>
      <c r="J456" s="112">
        <v>0</v>
      </c>
      <c r="K456" s="112"/>
      <c r="L456" s="112">
        <v>4175.244</v>
      </c>
      <c r="M456" s="112"/>
      <c r="N456" s="112"/>
      <c r="O456" s="112"/>
      <c r="P456" s="136">
        <v>22219.09976</v>
      </c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3"/>
      <c r="AT456" s="113"/>
      <c r="AU456" s="113"/>
      <c r="AV456" s="113"/>
      <c r="AW456" s="113"/>
      <c r="AX456" s="113"/>
      <c r="AY456" s="113"/>
      <c r="AZ456" s="113"/>
      <c r="BA456" s="113"/>
      <c r="BB456" s="113"/>
      <c r="BC456" s="113"/>
      <c r="BD456" s="113"/>
      <c r="BE456" s="113"/>
      <c r="BF456" s="113"/>
      <c r="BG456" s="113"/>
      <c r="BH456" s="113"/>
      <c r="BI456" s="113"/>
      <c r="BJ456" s="113"/>
      <c r="BK456" s="113"/>
      <c r="BL456" s="113"/>
      <c r="BM456" s="113"/>
      <c r="BN456" s="113"/>
      <c r="BO456" s="113"/>
      <c r="BP456" s="113"/>
      <c r="BQ456" s="113"/>
      <c r="BR456" s="113"/>
      <c r="BS456" s="113"/>
      <c r="BT456" s="113"/>
      <c r="BU456" s="113"/>
      <c r="BV456" s="113"/>
      <c r="BW456" s="113"/>
      <c r="BX456" s="113"/>
      <c r="BY456" s="113"/>
      <c r="BZ456" s="113"/>
      <c r="CA456" s="113"/>
      <c r="CB456" s="113"/>
      <c r="CC456" s="113"/>
      <c r="CD456" s="113"/>
      <c r="CE456" s="113"/>
      <c r="CF456" s="113"/>
      <c r="CG456" s="113"/>
      <c r="CH456" s="113"/>
      <c r="CI456" s="113"/>
      <c r="CJ456" s="113"/>
      <c r="CK456" s="113"/>
      <c r="CL456" s="113"/>
      <c r="CM456" s="113"/>
      <c r="CN456" s="113"/>
      <c r="CO456" s="113"/>
      <c r="CP456" s="113"/>
      <c r="CQ456" s="113"/>
      <c r="CR456" s="113"/>
      <c r="CS456" s="113"/>
      <c r="CT456" s="113"/>
      <c r="CU456" s="113"/>
      <c r="CV456" s="113"/>
      <c r="CW456" s="113"/>
      <c r="CX456" s="113"/>
      <c r="CY456" s="113"/>
      <c r="CZ456" s="113"/>
      <c r="DA456" s="113"/>
      <c r="DB456" s="113"/>
      <c r="DC456" s="113"/>
      <c r="DD456" s="113"/>
      <c r="DE456" s="113"/>
      <c r="DF456" s="113"/>
      <c r="DG456" s="113"/>
      <c r="DH456" s="113"/>
      <c r="DI456" s="113"/>
      <c r="DJ456" s="113"/>
      <c r="DK456" s="113"/>
      <c r="DL456" s="113"/>
      <c r="DM456" s="113"/>
      <c r="DN456" s="113"/>
      <c r="DO456" s="113"/>
      <c r="DP456" s="113"/>
      <c r="DQ456" s="113"/>
      <c r="DR456" s="113"/>
      <c r="DS456" s="113"/>
      <c r="DT456" s="113"/>
      <c r="DU456" s="113"/>
      <c r="DV456" s="113"/>
      <c r="DW456" s="113"/>
      <c r="DX456" s="113"/>
      <c r="DY456" s="113"/>
      <c r="DZ456" s="113"/>
      <c r="EA456" s="113"/>
      <c r="EB456" s="113"/>
      <c r="EC456" s="113"/>
      <c r="ED456" s="113"/>
      <c r="EE456" s="113"/>
      <c r="EF456" s="113"/>
      <c r="EG456" s="113"/>
      <c r="EH456" s="113"/>
      <c r="EI456" s="113"/>
      <c r="EJ456" s="113"/>
      <c r="EK456" s="113"/>
      <c r="EL456" s="113"/>
      <c r="EM456" s="113"/>
      <c r="EN456" s="113"/>
      <c r="EO456" s="113"/>
      <c r="EP456" s="113"/>
      <c r="EQ456" s="113"/>
      <c r="ER456" s="113"/>
      <c r="ES456" s="113"/>
      <c r="ET456" s="113"/>
      <c r="EU456" s="113"/>
      <c r="EV456" s="113"/>
      <c r="EW456" s="113"/>
      <c r="EX456" s="113"/>
      <c r="EY456" s="113"/>
      <c r="EZ456" s="113"/>
      <c r="FA456" s="113"/>
      <c r="FB456" s="113"/>
      <c r="FC456" s="113"/>
      <c r="FD456" s="113"/>
      <c r="FE456" s="113"/>
      <c r="FF456" s="113"/>
      <c r="FG456" s="113"/>
      <c r="FH456" s="113"/>
      <c r="FI456" s="113"/>
      <c r="FJ456" s="113"/>
      <c r="FK456" s="113"/>
      <c r="FL456" s="113"/>
      <c r="FM456" s="113"/>
      <c r="FN456" s="113"/>
      <c r="FO456" s="113"/>
      <c r="FP456" s="113"/>
      <c r="FQ456" s="113"/>
      <c r="FR456" s="113"/>
      <c r="FS456" s="113"/>
      <c r="FT456" s="113"/>
      <c r="FU456" s="113"/>
      <c r="FV456" s="113"/>
      <c r="FW456" s="113"/>
      <c r="FX456" s="113"/>
      <c r="FY456" s="113"/>
      <c r="FZ456" s="113"/>
      <c r="GA456" s="113"/>
      <c r="GB456" s="113"/>
      <c r="GC456" s="113"/>
      <c r="GD456" s="113"/>
      <c r="GE456" s="113"/>
      <c r="GF456" s="113"/>
      <c r="GG456" s="113"/>
      <c r="GH456" s="113"/>
      <c r="GI456" s="113"/>
      <c r="GJ456" s="113"/>
      <c r="GK456" s="113"/>
      <c r="GL456" s="113"/>
      <c r="GM456" s="113"/>
      <c r="GN456" s="113"/>
      <c r="GO456" s="113"/>
      <c r="GP456" s="113"/>
      <c r="GQ456" s="113"/>
      <c r="GR456" s="113"/>
      <c r="GS456" s="113"/>
      <c r="GT456" s="113"/>
      <c r="GU456" s="113"/>
      <c r="GV456" s="113"/>
      <c r="GW456" s="113"/>
      <c r="GX456" s="113"/>
      <c r="GY456" s="113"/>
      <c r="GZ456" s="113"/>
      <c r="HA456" s="113"/>
      <c r="HB456" s="113"/>
      <c r="HC456" s="113"/>
      <c r="HD456" s="113"/>
      <c r="HE456" s="113"/>
      <c r="HF456" s="113"/>
      <c r="HG456" s="113"/>
      <c r="HH456" s="113"/>
      <c r="HI456" s="113"/>
      <c r="HJ456" s="113"/>
      <c r="HK456" s="113"/>
      <c r="HL456" s="113"/>
      <c r="HM456" s="113"/>
      <c r="HN456" s="113"/>
      <c r="HO456" s="113"/>
      <c r="HP456" s="113"/>
      <c r="HQ456" s="113"/>
      <c r="HR456" s="113"/>
      <c r="HS456" s="113"/>
      <c r="HT456" s="113"/>
      <c r="HU456" s="113"/>
      <c r="HV456" s="113"/>
      <c r="HW456" s="113"/>
      <c r="HX456" s="113"/>
      <c r="HY456" s="113"/>
      <c r="HZ456" s="113"/>
      <c r="IA456" s="113"/>
      <c r="IB456" s="113"/>
      <c r="IC456" s="113"/>
      <c r="ID456" s="113"/>
      <c r="IE456" s="113"/>
      <c r="IF456" s="113"/>
      <c r="IG456" s="113"/>
      <c r="IH456" s="113"/>
      <c r="II456" s="113"/>
      <c r="IJ456" s="113"/>
      <c r="IK456" s="113"/>
      <c r="IL456" s="113"/>
      <c r="IM456" s="113"/>
      <c r="IN456" s="113"/>
      <c r="IO456" s="113"/>
      <c r="IP456" s="113"/>
      <c r="IQ456" s="113"/>
      <c r="IR456" s="113"/>
      <c r="IS456" s="113"/>
      <c r="IT456" s="113"/>
      <c r="IU456" s="113"/>
      <c r="IV456" s="113"/>
    </row>
    <row r="457" spans="1:256" ht="15.75" hidden="1">
      <c r="A457" s="141" t="s">
        <v>45</v>
      </c>
      <c r="B457" s="112">
        <v>5516.07</v>
      </c>
      <c r="C457" s="112">
        <v>11509.8</v>
      </c>
      <c r="D457" s="112">
        <v>0</v>
      </c>
      <c r="E457" s="112">
        <v>573.98</v>
      </c>
      <c r="F457" s="112">
        <v>224.7</v>
      </c>
      <c r="G457" s="112">
        <v>1665.329</v>
      </c>
      <c r="H457" s="112">
        <v>0</v>
      </c>
      <c r="I457" s="112">
        <v>294</v>
      </c>
      <c r="J457" s="112">
        <v>149.672</v>
      </c>
      <c r="K457" s="112"/>
      <c r="L457" s="112">
        <v>4409.059</v>
      </c>
      <c r="M457" s="112"/>
      <c r="N457" s="112"/>
      <c r="O457" s="112"/>
      <c r="P457" s="136">
        <v>24342.61</v>
      </c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3"/>
      <c r="AT457" s="113"/>
      <c r="AU457" s="113"/>
      <c r="AV457" s="113"/>
      <c r="AW457" s="113"/>
      <c r="AX457" s="113"/>
      <c r="AY457" s="113"/>
      <c r="AZ457" s="113"/>
      <c r="BA457" s="113"/>
      <c r="BB457" s="113"/>
      <c r="BC457" s="113"/>
      <c r="BD457" s="113"/>
      <c r="BE457" s="113"/>
      <c r="BF457" s="113"/>
      <c r="BG457" s="113"/>
      <c r="BH457" s="113"/>
      <c r="BI457" s="113"/>
      <c r="BJ457" s="113"/>
      <c r="BK457" s="113"/>
      <c r="BL457" s="113"/>
      <c r="BM457" s="113"/>
      <c r="BN457" s="113"/>
      <c r="BO457" s="113"/>
      <c r="BP457" s="113"/>
      <c r="BQ457" s="113"/>
      <c r="BR457" s="113"/>
      <c r="BS457" s="113"/>
      <c r="BT457" s="113"/>
      <c r="BU457" s="113"/>
      <c r="BV457" s="113"/>
      <c r="BW457" s="113"/>
      <c r="BX457" s="113"/>
      <c r="BY457" s="113"/>
      <c r="BZ457" s="113"/>
      <c r="CA457" s="113"/>
      <c r="CB457" s="113"/>
      <c r="CC457" s="113"/>
      <c r="CD457" s="113"/>
      <c r="CE457" s="113"/>
      <c r="CF457" s="113"/>
      <c r="CG457" s="113"/>
      <c r="CH457" s="113"/>
      <c r="CI457" s="113"/>
      <c r="CJ457" s="113"/>
      <c r="CK457" s="113"/>
      <c r="CL457" s="113"/>
      <c r="CM457" s="113"/>
      <c r="CN457" s="113"/>
      <c r="CO457" s="113"/>
      <c r="CP457" s="113"/>
      <c r="CQ457" s="113"/>
      <c r="CR457" s="113"/>
      <c r="CS457" s="113"/>
      <c r="CT457" s="113"/>
      <c r="CU457" s="113"/>
      <c r="CV457" s="113"/>
      <c r="CW457" s="113"/>
      <c r="CX457" s="113"/>
      <c r="CY457" s="113"/>
      <c r="CZ457" s="113"/>
      <c r="DA457" s="113"/>
      <c r="DB457" s="113"/>
      <c r="DC457" s="113"/>
      <c r="DD457" s="113"/>
      <c r="DE457" s="113"/>
      <c r="DF457" s="113"/>
      <c r="DG457" s="113"/>
      <c r="DH457" s="113"/>
      <c r="DI457" s="113"/>
      <c r="DJ457" s="113"/>
      <c r="DK457" s="113"/>
      <c r="DL457" s="113"/>
      <c r="DM457" s="113"/>
      <c r="DN457" s="113"/>
      <c r="DO457" s="113"/>
      <c r="DP457" s="113"/>
      <c r="DQ457" s="113"/>
      <c r="DR457" s="113"/>
      <c r="DS457" s="113"/>
      <c r="DT457" s="113"/>
      <c r="DU457" s="113"/>
      <c r="DV457" s="113"/>
      <c r="DW457" s="113"/>
      <c r="DX457" s="113"/>
      <c r="DY457" s="113"/>
      <c r="DZ457" s="113"/>
      <c r="EA457" s="113"/>
      <c r="EB457" s="113"/>
      <c r="EC457" s="113"/>
      <c r="ED457" s="113"/>
      <c r="EE457" s="113"/>
      <c r="EF457" s="113"/>
      <c r="EG457" s="113"/>
      <c r="EH457" s="113"/>
      <c r="EI457" s="113"/>
      <c r="EJ457" s="113"/>
      <c r="EK457" s="113"/>
      <c r="EL457" s="113"/>
      <c r="EM457" s="113"/>
      <c r="EN457" s="113"/>
      <c r="EO457" s="113"/>
      <c r="EP457" s="113"/>
      <c r="EQ457" s="113"/>
      <c r="ER457" s="113"/>
      <c r="ES457" s="113"/>
      <c r="ET457" s="113"/>
      <c r="EU457" s="113"/>
      <c r="EV457" s="113"/>
      <c r="EW457" s="113"/>
      <c r="EX457" s="113"/>
      <c r="EY457" s="113"/>
      <c r="EZ457" s="113"/>
      <c r="FA457" s="113"/>
      <c r="FB457" s="113"/>
      <c r="FC457" s="113"/>
      <c r="FD457" s="113"/>
      <c r="FE457" s="113"/>
      <c r="FF457" s="113"/>
      <c r="FG457" s="113"/>
      <c r="FH457" s="113"/>
      <c r="FI457" s="113"/>
      <c r="FJ457" s="113"/>
      <c r="FK457" s="113"/>
      <c r="FL457" s="113"/>
      <c r="FM457" s="113"/>
      <c r="FN457" s="113"/>
      <c r="FO457" s="113"/>
      <c r="FP457" s="113"/>
      <c r="FQ457" s="113"/>
      <c r="FR457" s="113"/>
      <c r="FS457" s="113"/>
      <c r="FT457" s="113"/>
      <c r="FU457" s="113"/>
      <c r="FV457" s="113"/>
      <c r="FW457" s="113"/>
      <c r="FX457" s="113"/>
      <c r="FY457" s="113"/>
      <c r="FZ457" s="113"/>
      <c r="GA457" s="113"/>
      <c r="GB457" s="113"/>
      <c r="GC457" s="113"/>
      <c r="GD457" s="113"/>
      <c r="GE457" s="113"/>
      <c r="GF457" s="113"/>
      <c r="GG457" s="113"/>
      <c r="GH457" s="113"/>
      <c r="GI457" s="113"/>
      <c r="GJ457" s="113"/>
      <c r="GK457" s="113"/>
      <c r="GL457" s="113"/>
      <c r="GM457" s="113"/>
      <c r="GN457" s="113"/>
      <c r="GO457" s="113"/>
      <c r="GP457" s="113"/>
      <c r="GQ457" s="113"/>
      <c r="GR457" s="113"/>
      <c r="GS457" s="113"/>
      <c r="GT457" s="113"/>
      <c r="GU457" s="113"/>
      <c r="GV457" s="113"/>
      <c r="GW457" s="113"/>
      <c r="GX457" s="113"/>
      <c r="GY457" s="113"/>
      <c r="GZ457" s="113"/>
      <c r="HA457" s="113"/>
      <c r="HB457" s="113"/>
      <c r="HC457" s="113"/>
      <c r="HD457" s="113"/>
      <c r="HE457" s="113"/>
      <c r="HF457" s="113"/>
      <c r="HG457" s="113"/>
      <c r="HH457" s="113"/>
      <c r="HI457" s="113"/>
      <c r="HJ457" s="113"/>
      <c r="HK457" s="113"/>
      <c r="HL457" s="113"/>
      <c r="HM457" s="113"/>
      <c r="HN457" s="113"/>
      <c r="HO457" s="113"/>
      <c r="HP457" s="113"/>
      <c r="HQ457" s="113"/>
      <c r="HR457" s="113"/>
      <c r="HS457" s="113"/>
      <c r="HT457" s="113"/>
      <c r="HU457" s="113"/>
      <c r="HV457" s="113"/>
      <c r="HW457" s="113"/>
      <c r="HX457" s="113"/>
      <c r="HY457" s="113"/>
      <c r="HZ457" s="113"/>
      <c r="IA457" s="113"/>
      <c r="IB457" s="113"/>
      <c r="IC457" s="113"/>
      <c r="ID457" s="113"/>
      <c r="IE457" s="113"/>
      <c r="IF457" s="113"/>
      <c r="IG457" s="113"/>
      <c r="IH457" s="113"/>
      <c r="II457" s="113"/>
      <c r="IJ457" s="113"/>
      <c r="IK457" s="113"/>
      <c r="IL457" s="113"/>
      <c r="IM457" s="113"/>
      <c r="IN457" s="113"/>
      <c r="IO457" s="113"/>
      <c r="IP457" s="113"/>
      <c r="IQ457" s="113"/>
      <c r="IR457" s="113"/>
      <c r="IS457" s="113"/>
      <c r="IT457" s="113"/>
      <c r="IU457" s="113"/>
      <c r="IV457" s="113"/>
    </row>
    <row r="458" spans="1:256" ht="15.75" hidden="1">
      <c r="A458" s="141" t="s">
        <v>46</v>
      </c>
      <c r="B458" s="112">
        <v>4557.399</v>
      </c>
      <c r="C458" s="112">
        <v>8231.94</v>
      </c>
      <c r="D458" s="112">
        <v>0</v>
      </c>
      <c r="E458" s="112">
        <v>658.54</v>
      </c>
      <c r="F458" s="112">
        <v>98.52</v>
      </c>
      <c r="G458" s="112">
        <v>1335.918</v>
      </c>
      <c r="H458" s="112">
        <v>12.72</v>
      </c>
      <c r="I458" s="112">
        <v>281.8</v>
      </c>
      <c r="J458" s="112">
        <v>179.191</v>
      </c>
      <c r="K458" s="112"/>
      <c r="L458" s="112">
        <v>6858.396</v>
      </c>
      <c r="M458" s="112"/>
      <c r="N458" s="112"/>
      <c r="O458" s="112"/>
      <c r="P458" s="30">
        <v>22214.424</v>
      </c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3"/>
      <c r="AT458" s="113"/>
      <c r="AU458" s="113"/>
      <c r="AV458" s="113"/>
      <c r="AW458" s="113"/>
      <c r="AX458" s="113"/>
      <c r="AY458" s="113"/>
      <c r="AZ458" s="113"/>
      <c r="BA458" s="113"/>
      <c r="BB458" s="113"/>
      <c r="BC458" s="113"/>
      <c r="BD458" s="113"/>
      <c r="BE458" s="113"/>
      <c r="BF458" s="113"/>
      <c r="BG458" s="113"/>
      <c r="BH458" s="113"/>
      <c r="BI458" s="113"/>
      <c r="BJ458" s="113"/>
      <c r="BK458" s="113"/>
      <c r="BL458" s="113"/>
      <c r="BM458" s="113"/>
      <c r="BN458" s="113"/>
      <c r="BO458" s="113"/>
      <c r="BP458" s="113"/>
      <c r="BQ458" s="113"/>
      <c r="BR458" s="113"/>
      <c r="BS458" s="113"/>
      <c r="BT458" s="113"/>
      <c r="BU458" s="113"/>
      <c r="BV458" s="113"/>
      <c r="BW458" s="113"/>
      <c r="BX458" s="113"/>
      <c r="BY458" s="113"/>
      <c r="BZ458" s="113"/>
      <c r="CA458" s="113"/>
      <c r="CB458" s="113"/>
      <c r="CC458" s="113"/>
      <c r="CD458" s="113"/>
      <c r="CE458" s="113"/>
      <c r="CF458" s="113"/>
      <c r="CG458" s="113"/>
      <c r="CH458" s="113"/>
      <c r="CI458" s="113"/>
      <c r="CJ458" s="113"/>
      <c r="CK458" s="113"/>
      <c r="CL458" s="113"/>
      <c r="CM458" s="113"/>
      <c r="CN458" s="113"/>
      <c r="CO458" s="113"/>
      <c r="CP458" s="113"/>
      <c r="CQ458" s="113"/>
      <c r="CR458" s="113"/>
      <c r="CS458" s="113"/>
      <c r="CT458" s="113"/>
      <c r="CU458" s="113"/>
      <c r="CV458" s="113"/>
      <c r="CW458" s="113"/>
      <c r="CX458" s="113"/>
      <c r="CY458" s="113"/>
      <c r="CZ458" s="113"/>
      <c r="DA458" s="113"/>
      <c r="DB458" s="113"/>
      <c r="DC458" s="113"/>
      <c r="DD458" s="113"/>
      <c r="DE458" s="113"/>
      <c r="DF458" s="113"/>
      <c r="DG458" s="113"/>
      <c r="DH458" s="113"/>
      <c r="DI458" s="113"/>
      <c r="DJ458" s="113"/>
      <c r="DK458" s="113"/>
      <c r="DL458" s="113"/>
      <c r="DM458" s="113"/>
      <c r="DN458" s="113"/>
      <c r="DO458" s="113"/>
      <c r="DP458" s="113"/>
      <c r="DQ458" s="113"/>
      <c r="DR458" s="113"/>
      <c r="DS458" s="113"/>
      <c r="DT458" s="113"/>
      <c r="DU458" s="113"/>
      <c r="DV458" s="113"/>
      <c r="DW458" s="113"/>
      <c r="DX458" s="113"/>
      <c r="DY458" s="113"/>
      <c r="DZ458" s="113"/>
      <c r="EA458" s="113"/>
      <c r="EB458" s="113"/>
      <c r="EC458" s="113"/>
      <c r="ED458" s="113"/>
      <c r="EE458" s="113"/>
      <c r="EF458" s="113"/>
      <c r="EG458" s="113"/>
      <c r="EH458" s="113"/>
      <c r="EI458" s="113"/>
      <c r="EJ458" s="113"/>
      <c r="EK458" s="113"/>
      <c r="EL458" s="113"/>
      <c r="EM458" s="113"/>
      <c r="EN458" s="113"/>
      <c r="EO458" s="113"/>
      <c r="EP458" s="113"/>
      <c r="EQ458" s="113"/>
      <c r="ER458" s="113"/>
      <c r="ES458" s="113"/>
      <c r="ET458" s="113"/>
      <c r="EU458" s="113"/>
      <c r="EV458" s="113"/>
      <c r="EW458" s="113"/>
      <c r="EX458" s="113"/>
      <c r="EY458" s="113"/>
      <c r="EZ458" s="113"/>
      <c r="FA458" s="113"/>
      <c r="FB458" s="113"/>
      <c r="FC458" s="113"/>
      <c r="FD458" s="113"/>
      <c r="FE458" s="113"/>
      <c r="FF458" s="113"/>
      <c r="FG458" s="113"/>
      <c r="FH458" s="113"/>
      <c r="FI458" s="113"/>
      <c r="FJ458" s="113"/>
      <c r="FK458" s="113"/>
      <c r="FL458" s="113"/>
      <c r="FM458" s="113"/>
      <c r="FN458" s="113"/>
      <c r="FO458" s="113"/>
      <c r="FP458" s="113"/>
      <c r="FQ458" s="113"/>
      <c r="FR458" s="113"/>
      <c r="FS458" s="113"/>
      <c r="FT458" s="113"/>
      <c r="FU458" s="113"/>
      <c r="FV458" s="113"/>
      <c r="FW458" s="113"/>
      <c r="FX458" s="113"/>
      <c r="FY458" s="113"/>
      <c r="FZ458" s="113"/>
      <c r="GA458" s="113"/>
      <c r="GB458" s="113"/>
      <c r="GC458" s="113"/>
      <c r="GD458" s="113"/>
      <c r="GE458" s="113"/>
      <c r="GF458" s="113"/>
      <c r="GG458" s="113"/>
      <c r="GH458" s="113"/>
      <c r="GI458" s="113"/>
      <c r="GJ458" s="113"/>
      <c r="GK458" s="113"/>
      <c r="GL458" s="113"/>
      <c r="GM458" s="113"/>
      <c r="GN458" s="113"/>
      <c r="GO458" s="113"/>
      <c r="GP458" s="113"/>
      <c r="GQ458" s="113"/>
      <c r="GR458" s="113"/>
      <c r="GS458" s="113"/>
      <c r="GT458" s="113"/>
      <c r="GU458" s="113"/>
      <c r="GV458" s="113"/>
      <c r="GW458" s="113"/>
      <c r="GX458" s="113"/>
      <c r="GY458" s="113"/>
      <c r="GZ458" s="113"/>
      <c r="HA458" s="113"/>
      <c r="HB458" s="113"/>
      <c r="HC458" s="113"/>
      <c r="HD458" s="113"/>
      <c r="HE458" s="113"/>
      <c r="HF458" s="113"/>
      <c r="HG458" s="113"/>
      <c r="HH458" s="113"/>
      <c r="HI458" s="113"/>
      <c r="HJ458" s="113"/>
      <c r="HK458" s="113"/>
      <c r="HL458" s="113"/>
      <c r="HM458" s="113"/>
      <c r="HN458" s="113"/>
      <c r="HO458" s="113"/>
      <c r="HP458" s="113"/>
      <c r="HQ458" s="113"/>
      <c r="HR458" s="113"/>
      <c r="HS458" s="113"/>
      <c r="HT458" s="113"/>
      <c r="HU458" s="113"/>
      <c r="HV458" s="113"/>
      <c r="HW458" s="113"/>
      <c r="HX458" s="113"/>
      <c r="HY458" s="113"/>
      <c r="HZ458" s="113"/>
      <c r="IA458" s="113"/>
      <c r="IB458" s="113"/>
      <c r="IC458" s="113"/>
      <c r="ID458" s="113"/>
      <c r="IE458" s="113"/>
      <c r="IF458" s="113"/>
      <c r="IG458" s="113"/>
      <c r="IH458" s="113"/>
      <c r="II458" s="113"/>
      <c r="IJ458" s="113"/>
      <c r="IK458" s="113"/>
      <c r="IL458" s="113"/>
      <c r="IM458" s="113"/>
      <c r="IN458" s="113"/>
      <c r="IO458" s="113"/>
      <c r="IP458" s="113"/>
      <c r="IQ458" s="113"/>
      <c r="IR458" s="113"/>
      <c r="IS458" s="113"/>
      <c r="IT458" s="113"/>
      <c r="IU458" s="113"/>
      <c r="IV458" s="113"/>
    </row>
    <row r="459" spans="1:256" ht="15.75" hidden="1">
      <c r="A459" s="141" t="s">
        <v>47</v>
      </c>
      <c r="B459" s="112">
        <v>3667.965</v>
      </c>
      <c r="C459" s="112">
        <v>6807.65</v>
      </c>
      <c r="D459" s="112">
        <v>186.4</v>
      </c>
      <c r="E459" s="112">
        <v>262.58</v>
      </c>
      <c r="F459" s="112">
        <v>116.1</v>
      </c>
      <c r="G459" s="112">
        <v>1474.096</v>
      </c>
      <c r="H459" s="112">
        <v>10.32</v>
      </c>
      <c r="I459" s="112">
        <v>261.6</v>
      </c>
      <c r="J459" s="112">
        <v>209.819</v>
      </c>
      <c r="K459" s="112"/>
      <c r="L459" s="112">
        <v>9314.868</v>
      </c>
      <c r="M459" s="112"/>
      <c r="N459" s="112"/>
      <c r="O459" s="112"/>
      <c r="P459" s="30">
        <v>22311.398</v>
      </c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  <c r="BI459" s="113"/>
      <c r="BJ459" s="113"/>
      <c r="BK459" s="113"/>
      <c r="BL459" s="113"/>
      <c r="BM459" s="113"/>
      <c r="BN459" s="113"/>
      <c r="BO459" s="113"/>
      <c r="BP459" s="113"/>
      <c r="BQ459" s="113"/>
      <c r="BR459" s="113"/>
      <c r="BS459" s="113"/>
      <c r="BT459" s="113"/>
      <c r="BU459" s="113"/>
      <c r="BV459" s="113"/>
      <c r="BW459" s="113"/>
      <c r="BX459" s="113"/>
      <c r="BY459" s="113"/>
      <c r="BZ459" s="113"/>
      <c r="CA459" s="113"/>
      <c r="CB459" s="113"/>
      <c r="CC459" s="113"/>
      <c r="CD459" s="113"/>
      <c r="CE459" s="113"/>
      <c r="CF459" s="113"/>
      <c r="CG459" s="113"/>
      <c r="CH459" s="113"/>
      <c r="CI459" s="113"/>
      <c r="CJ459" s="113"/>
      <c r="CK459" s="113"/>
      <c r="CL459" s="113"/>
      <c r="CM459" s="113"/>
      <c r="CN459" s="113"/>
      <c r="CO459" s="113"/>
      <c r="CP459" s="113"/>
      <c r="CQ459" s="113"/>
      <c r="CR459" s="113"/>
      <c r="CS459" s="113"/>
      <c r="CT459" s="113"/>
      <c r="CU459" s="113"/>
      <c r="CV459" s="113"/>
      <c r="CW459" s="113"/>
      <c r="CX459" s="113"/>
      <c r="CY459" s="113"/>
      <c r="CZ459" s="113"/>
      <c r="DA459" s="113"/>
      <c r="DB459" s="113"/>
      <c r="DC459" s="113"/>
      <c r="DD459" s="113"/>
      <c r="DE459" s="113"/>
      <c r="DF459" s="113"/>
      <c r="DG459" s="113"/>
      <c r="DH459" s="113"/>
      <c r="DI459" s="113"/>
      <c r="DJ459" s="113"/>
      <c r="DK459" s="113"/>
      <c r="DL459" s="113"/>
      <c r="DM459" s="113"/>
      <c r="DN459" s="113"/>
      <c r="DO459" s="113"/>
      <c r="DP459" s="113"/>
      <c r="DQ459" s="113"/>
      <c r="DR459" s="113"/>
      <c r="DS459" s="113"/>
      <c r="DT459" s="113"/>
      <c r="DU459" s="113"/>
      <c r="DV459" s="113"/>
      <c r="DW459" s="113"/>
      <c r="DX459" s="113"/>
      <c r="DY459" s="113"/>
      <c r="DZ459" s="113"/>
      <c r="EA459" s="113"/>
      <c r="EB459" s="113"/>
      <c r="EC459" s="113"/>
      <c r="ED459" s="113"/>
      <c r="EE459" s="113"/>
      <c r="EF459" s="113"/>
      <c r="EG459" s="113"/>
      <c r="EH459" s="113"/>
      <c r="EI459" s="113"/>
      <c r="EJ459" s="113"/>
      <c r="EK459" s="113"/>
      <c r="EL459" s="113"/>
      <c r="EM459" s="113"/>
      <c r="EN459" s="113"/>
      <c r="EO459" s="113"/>
      <c r="EP459" s="113"/>
      <c r="EQ459" s="113"/>
      <c r="ER459" s="113"/>
      <c r="ES459" s="113"/>
      <c r="ET459" s="113"/>
      <c r="EU459" s="113"/>
      <c r="EV459" s="113"/>
      <c r="EW459" s="113"/>
      <c r="EX459" s="113"/>
      <c r="EY459" s="113"/>
      <c r="EZ459" s="113"/>
      <c r="FA459" s="113"/>
      <c r="FB459" s="113"/>
      <c r="FC459" s="113"/>
      <c r="FD459" s="113"/>
      <c r="FE459" s="113"/>
      <c r="FF459" s="113"/>
      <c r="FG459" s="113"/>
      <c r="FH459" s="113"/>
      <c r="FI459" s="113"/>
      <c r="FJ459" s="113"/>
      <c r="FK459" s="113"/>
      <c r="FL459" s="113"/>
      <c r="FM459" s="113"/>
      <c r="FN459" s="113"/>
      <c r="FO459" s="113"/>
      <c r="FP459" s="113"/>
      <c r="FQ459" s="113"/>
      <c r="FR459" s="113"/>
      <c r="FS459" s="113"/>
      <c r="FT459" s="113"/>
      <c r="FU459" s="113"/>
      <c r="FV459" s="113"/>
      <c r="FW459" s="113"/>
      <c r="FX459" s="113"/>
      <c r="FY459" s="113"/>
      <c r="FZ459" s="113"/>
      <c r="GA459" s="113"/>
      <c r="GB459" s="113"/>
      <c r="GC459" s="113"/>
      <c r="GD459" s="113"/>
      <c r="GE459" s="113"/>
      <c r="GF459" s="113"/>
      <c r="GG459" s="113"/>
      <c r="GH459" s="113"/>
      <c r="GI459" s="113"/>
      <c r="GJ459" s="113"/>
      <c r="GK459" s="113"/>
      <c r="GL459" s="113"/>
      <c r="GM459" s="113"/>
      <c r="GN459" s="113"/>
      <c r="GO459" s="113"/>
      <c r="GP459" s="113"/>
      <c r="GQ459" s="113"/>
      <c r="GR459" s="113"/>
      <c r="GS459" s="113"/>
      <c r="GT459" s="113"/>
      <c r="GU459" s="113"/>
      <c r="GV459" s="113"/>
      <c r="GW459" s="113"/>
      <c r="GX459" s="113"/>
      <c r="GY459" s="113"/>
      <c r="GZ459" s="113"/>
      <c r="HA459" s="113"/>
      <c r="HB459" s="113"/>
      <c r="HC459" s="113"/>
      <c r="HD459" s="113"/>
      <c r="HE459" s="113"/>
      <c r="HF459" s="113"/>
      <c r="HG459" s="113"/>
      <c r="HH459" s="113"/>
      <c r="HI459" s="113"/>
      <c r="HJ459" s="113"/>
      <c r="HK459" s="113"/>
      <c r="HL459" s="113"/>
      <c r="HM459" s="113"/>
      <c r="HN459" s="113"/>
      <c r="HO459" s="113"/>
      <c r="HP459" s="113"/>
      <c r="HQ459" s="113"/>
      <c r="HR459" s="113"/>
      <c r="HS459" s="113"/>
      <c r="HT459" s="113"/>
      <c r="HU459" s="113"/>
      <c r="HV459" s="113"/>
      <c r="HW459" s="113"/>
      <c r="HX459" s="113"/>
      <c r="HY459" s="113"/>
      <c r="HZ459" s="113"/>
      <c r="IA459" s="113"/>
      <c r="IB459" s="113"/>
      <c r="IC459" s="113"/>
      <c r="ID459" s="113"/>
      <c r="IE459" s="113"/>
      <c r="IF459" s="113"/>
      <c r="IG459" s="113"/>
      <c r="IH459" s="113"/>
      <c r="II459" s="113"/>
      <c r="IJ459" s="113"/>
      <c r="IK459" s="113"/>
      <c r="IL459" s="113"/>
      <c r="IM459" s="113"/>
      <c r="IN459" s="113"/>
      <c r="IO459" s="113"/>
      <c r="IP459" s="113"/>
      <c r="IQ459" s="113"/>
      <c r="IR459" s="113"/>
      <c r="IS459" s="113"/>
      <c r="IT459" s="113"/>
      <c r="IU459" s="113"/>
      <c r="IV459" s="113"/>
    </row>
    <row r="460" spans="1:256" ht="15.75" hidden="1">
      <c r="A460" s="141" t="s">
        <v>48</v>
      </c>
      <c r="B460" s="112">
        <v>2986.116</v>
      </c>
      <c r="C460" s="112">
        <v>6704.4</v>
      </c>
      <c r="D460" s="112">
        <v>479.4</v>
      </c>
      <c r="E460" s="112">
        <v>300.52</v>
      </c>
      <c r="F460" s="112">
        <v>58.785</v>
      </c>
      <c r="G460" s="112">
        <v>1364.5</v>
      </c>
      <c r="H460" s="112">
        <v>7.32</v>
      </c>
      <c r="I460" s="112">
        <v>242.5</v>
      </c>
      <c r="J460" s="112">
        <v>204.091</v>
      </c>
      <c r="K460" s="112"/>
      <c r="L460" s="112">
        <v>8914.443</v>
      </c>
      <c r="M460" s="112"/>
      <c r="N460" s="112"/>
      <c r="O460" s="112"/>
      <c r="P460" s="30">
        <v>21262.074999999997</v>
      </c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3"/>
      <c r="AT460" s="113"/>
      <c r="AU460" s="113"/>
      <c r="AV460" s="113"/>
      <c r="AW460" s="113"/>
      <c r="AX460" s="113"/>
      <c r="AY460" s="113"/>
      <c r="AZ460" s="113"/>
      <c r="BA460" s="113"/>
      <c r="BB460" s="113"/>
      <c r="BC460" s="113"/>
      <c r="BD460" s="113"/>
      <c r="BE460" s="113"/>
      <c r="BF460" s="113"/>
      <c r="BG460" s="113"/>
      <c r="BH460" s="113"/>
      <c r="BI460" s="113"/>
      <c r="BJ460" s="113"/>
      <c r="BK460" s="113"/>
      <c r="BL460" s="113"/>
      <c r="BM460" s="113"/>
      <c r="BN460" s="113"/>
      <c r="BO460" s="113"/>
      <c r="BP460" s="113"/>
      <c r="BQ460" s="113"/>
      <c r="BR460" s="113"/>
      <c r="BS460" s="113"/>
      <c r="BT460" s="113"/>
      <c r="BU460" s="113"/>
      <c r="BV460" s="113"/>
      <c r="BW460" s="113"/>
      <c r="BX460" s="113"/>
      <c r="BY460" s="113"/>
      <c r="BZ460" s="113"/>
      <c r="CA460" s="113"/>
      <c r="CB460" s="113"/>
      <c r="CC460" s="113"/>
      <c r="CD460" s="113"/>
      <c r="CE460" s="113"/>
      <c r="CF460" s="113"/>
      <c r="CG460" s="113"/>
      <c r="CH460" s="113"/>
      <c r="CI460" s="113"/>
      <c r="CJ460" s="113"/>
      <c r="CK460" s="113"/>
      <c r="CL460" s="113"/>
      <c r="CM460" s="113"/>
      <c r="CN460" s="113"/>
      <c r="CO460" s="113"/>
      <c r="CP460" s="113"/>
      <c r="CQ460" s="113"/>
      <c r="CR460" s="113"/>
      <c r="CS460" s="113"/>
      <c r="CT460" s="113"/>
      <c r="CU460" s="113"/>
      <c r="CV460" s="113"/>
      <c r="CW460" s="113"/>
      <c r="CX460" s="113"/>
      <c r="CY460" s="113"/>
      <c r="CZ460" s="113"/>
      <c r="DA460" s="113"/>
      <c r="DB460" s="113"/>
      <c r="DC460" s="113"/>
      <c r="DD460" s="113"/>
      <c r="DE460" s="113"/>
      <c r="DF460" s="113"/>
      <c r="DG460" s="113"/>
      <c r="DH460" s="113"/>
      <c r="DI460" s="113"/>
      <c r="DJ460" s="113"/>
      <c r="DK460" s="113"/>
      <c r="DL460" s="113"/>
      <c r="DM460" s="113"/>
      <c r="DN460" s="113"/>
      <c r="DO460" s="113"/>
      <c r="DP460" s="113"/>
      <c r="DQ460" s="113"/>
      <c r="DR460" s="113"/>
      <c r="DS460" s="113"/>
      <c r="DT460" s="113"/>
      <c r="DU460" s="113"/>
      <c r="DV460" s="113"/>
      <c r="DW460" s="113"/>
      <c r="DX460" s="113"/>
      <c r="DY460" s="113"/>
      <c r="DZ460" s="113"/>
      <c r="EA460" s="113"/>
      <c r="EB460" s="113"/>
      <c r="EC460" s="113"/>
      <c r="ED460" s="113"/>
      <c r="EE460" s="113"/>
      <c r="EF460" s="113"/>
      <c r="EG460" s="113"/>
      <c r="EH460" s="113"/>
      <c r="EI460" s="113"/>
      <c r="EJ460" s="113"/>
      <c r="EK460" s="113"/>
      <c r="EL460" s="113"/>
      <c r="EM460" s="113"/>
      <c r="EN460" s="113"/>
      <c r="EO460" s="113"/>
      <c r="EP460" s="113"/>
      <c r="EQ460" s="113"/>
      <c r="ER460" s="113"/>
      <c r="ES460" s="113"/>
      <c r="ET460" s="113"/>
      <c r="EU460" s="113"/>
      <c r="EV460" s="113"/>
      <c r="EW460" s="113"/>
      <c r="EX460" s="113"/>
      <c r="EY460" s="113"/>
      <c r="EZ460" s="113"/>
      <c r="FA460" s="113"/>
      <c r="FB460" s="113"/>
      <c r="FC460" s="113"/>
      <c r="FD460" s="113"/>
      <c r="FE460" s="113"/>
      <c r="FF460" s="113"/>
      <c r="FG460" s="113"/>
      <c r="FH460" s="113"/>
      <c r="FI460" s="113"/>
      <c r="FJ460" s="113"/>
      <c r="FK460" s="113"/>
      <c r="FL460" s="113"/>
      <c r="FM460" s="113"/>
      <c r="FN460" s="113"/>
      <c r="FO460" s="113"/>
      <c r="FP460" s="113"/>
      <c r="FQ460" s="113"/>
      <c r="FR460" s="113"/>
      <c r="FS460" s="113"/>
      <c r="FT460" s="113"/>
      <c r="FU460" s="113"/>
      <c r="FV460" s="113"/>
      <c r="FW460" s="113"/>
      <c r="FX460" s="113"/>
      <c r="FY460" s="113"/>
      <c r="FZ460" s="113"/>
      <c r="GA460" s="113"/>
      <c r="GB460" s="113"/>
      <c r="GC460" s="113"/>
      <c r="GD460" s="113"/>
      <c r="GE460" s="113"/>
      <c r="GF460" s="113"/>
      <c r="GG460" s="113"/>
      <c r="GH460" s="113"/>
      <c r="GI460" s="113"/>
      <c r="GJ460" s="113"/>
      <c r="GK460" s="113"/>
      <c r="GL460" s="113"/>
      <c r="GM460" s="113"/>
      <c r="GN460" s="113"/>
      <c r="GO460" s="113"/>
      <c r="GP460" s="113"/>
      <c r="GQ460" s="113"/>
      <c r="GR460" s="113"/>
      <c r="GS460" s="113"/>
      <c r="GT460" s="113"/>
      <c r="GU460" s="113"/>
      <c r="GV460" s="113"/>
      <c r="GW460" s="113"/>
      <c r="GX460" s="113"/>
      <c r="GY460" s="113"/>
      <c r="GZ460" s="113"/>
      <c r="HA460" s="113"/>
      <c r="HB460" s="113"/>
      <c r="HC460" s="113"/>
      <c r="HD460" s="113"/>
      <c r="HE460" s="113"/>
      <c r="HF460" s="113"/>
      <c r="HG460" s="113"/>
      <c r="HH460" s="113"/>
      <c r="HI460" s="113"/>
      <c r="HJ460" s="113"/>
      <c r="HK460" s="113"/>
      <c r="HL460" s="113"/>
      <c r="HM460" s="113"/>
      <c r="HN460" s="113"/>
      <c r="HO460" s="113"/>
      <c r="HP460" s="113"/>
      <c r="HQ460" s="113"/>
      <c r="HR460" s="113"/>
      <c r="HS460" s="113"/>
      <c r="HT460" s="113"/>
      <c r="HU460" s="113"/>
      <c r="HV460" s="113"/>
      <c r="HW460" s="113"/>
      <c r="HX460" s="113"/>
      <c r="HY460" s="113"/>
      <c r="HZ460" s="113"/>
      <c r="IA460" s="113"/>
      <c r="IB460" s="113"/>
      <c r="IC460" s="113"/>
      <c r="ID460" s="113"/>
      <c r="IE460" s="113"/>
      <c r="IF460" s="113"/>
      <c r="IG460" s="113"/>
      <c r="IH460" s="113"/>
      <c r="II460" s="113"/>
      <c r="IJ460" s="113"/>
      <c r="IK460" s="113"/>
      <c r="IL460" s="113"/>
      <c r="IM460" s="113"/>
      <c r="IN460" s="113"/>
      <c r="IO460" s="113"/>
      <c r="IP460" s="113"/>
      <c r="IQ460" s="113"/>
      <c r="IR460" s="113"/>
      <c r="IS460" s="113"/>
      <c r="IT460" s="113"/>
      <c r="IU460" s="113"/>
      <c r="IV460" s="113"/>
    </row>
    <row r="461" spans="1:256" ht="15.75" hidden="1">
      <c r="A461" s="141" t="s">
        <v>49</v>
      </c>
      <c r="B461" s="112">
        <v>2755.599</v>
      </c>
      <c r="C461" s="112">
        <v>6575.33</v>
      </c>
      <c r="D461" s="112">
        <v>166.5</v>
      </c>
      <c r="E461" s="112">
        <v>287.15</v>
      </c>
      <c r="F461" s="112">
        <v>84.465</v>
      </c>
      <c r="G461" s="112">
        <v>1253.3281200000001</v>
      </c>
      <c r="H461" s="112">
        <v>6.36</v>
      </c>
      <c r="I461" s="112">
        <v>229.6875</v>
      </c>
      <c r="J461" s="112">
        <v>204.805</v>
      </c>
      <c r="K461" s="112"/>
      <c r="L461" s="112">
        <v>9927.397</v>
      </c>
      <c r="M461" s="112"/>
      <c r="N461" s="112"/>
      <c r="O461" s="112"/>
      <c r="P461" s="30">
        <v>21490.62162</v>
      </c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3"/>
      <c r="AT461" s="113"/>
      <c r="AU461" s="113"/>
      <c r="AV461" s="113"/>
      <c r="AW461" s="113"/>
      <c r="AX461" s="113"/>
      <c r="AY461" s="113"/>
      <c r="AZ461" s="113"/>
      <c r="BA461" s="113"/>
      <c r="BB461" s="113"/>
      <c r="BC461" s="113"/>
      <c r="BD461" s="113"/>
      <c r="BE461" s="113"/>
      <c r="BF461" s="113"/>
      <c r="BG461" s="113"/>
      <c r="BH461" s="113"/>
      <c r="BI461" s="113"/>
      <c r="BJ461" s="113"/>
      <c r="BK461" s="113"/>
      <c r="BL461" s="113"/>
      <c r="BM461" s="113"/>
      <c r="BN461" s="113"/>
      <c r="BO461" s="113"/>
      <c r="BP461" s="113"/>
      <c r="BQ461" s="113"/>
      <c r="BR461" s="113"/>
      <c r="BS461" s="113"/>
      <c r="BT461" s="113"/>
      <c r="BU461" s="113"/>
      <c r="BV461" s="113"/>
      <c r="BW461" s="113"/>
      <c r="BX461" s="113"/>
      <c r="BY461" s="113"/>
      <c r="BZ461" s="113"/>
      <c r="CA461" s="113"/>
      <c r="CB461" s="113"/>
      <c r="CC461" s="113"/>
      <c r="CD461" s="113"/>
      <c r="CE461" s="113"/>
      <c r="CF461" s="113"/>
      <c r="CG461" s="113"/>
      <c r="CH461" s="113"/>
      <c r="CI461" s="113"/>
      <c r="CJ461" s="113"/>
      <c r="CK461" s="113"/>
      <c r="CL461" s="113"/>
      <c r="CM461" s="113"/>
      <c r="CN461" s="113"/>
      <c r="CO461" s="113"/>
      <c r="CP461" s="113"/>
      <c r="CQ461" s="113"/>
      <c r="CR461" s="113"/>
      <c r="CS461" s="113"/>
      <c r="CT461" s="113"/>
      <c r="CU461" s="113"/>
      <c r="CV461" s="113"/>
      <c r="CW461" s="113"/>
      <c r="CX461" s="113"/>
      <c r="CY461" s="113"/>
      <c r="CZ461" s="113"/>
      <c r="DA461" s="113"/>
      <c r="DB461" s="113"/>
      <c r="DC461" s="113"/>
      <c r="DD461" s="113"/>
      <c r="DE461" s="113"/>
      <c r="DF461" s="113"/>
      <c r="DG461" s="113"/>
      <c r="DH461" s="113"/>
      <c r="DI461" s="113"/>
      <c r="DJ461" s="113"/>
      <c r="DK461" s="113"/>
      <c r="DL461" s="113"/>
      <c r="DM461" s="113"/>
      <c r="DN461" s="113"/>
      <c r="DO461" s="113"/>
      <c r="DP461" s="113"/>
      <c r="DQ461" s="113"/>
      <c r="DR461" s="113"/>
      <c r="DS461" s="113"/>
      <c r="DT461" s="113"/>
      <c r="DU461" s="113"/>
      <c r="DV461" s="113"/>
      <c r="DW461" s="113"/>
      <c r="DX461" s="113"/>
      <c r="DY461" s="113"/>
      <c r="DZ461" s="113"/>
      <c r="EA461" s="113"/>
      <c r="EB461" s="113"/>
      <c r="EC461" s="113"/>
      <c r="ED461" s="113"/>
      <c r="EE461" s="113"/>
      <c r="EF461" s="113"/>
      <c r="EG461" s="113"/>
      <c r="EH461" s="113"/>
      <c r="EI461" s="113"/>
      <c r="EJ461" s="113"/>
      <c r="EK461" s="113"/>
      <c r="EL461" s="113"/>
      <c r="EM461" s="113"/>
      <c r="EN461" s="113"/>
      <c r="EO461" s="113"/>
      <c r="EP461" s="113"/>
      <c r="EQ461" s="113"/>
      <c r="ER461" s="113"/>
      <c r="ES461" s="113"/>
      <c r="ET461" s="113"/>
      <c r="EU461" s="113"/>
      <c r="EV461" s="113"/>
      <c r="EW461" s="113"/>
      <c r="EX461" s="113"/>
      <c r="EY461" s="113"/>
      <c r="EZ461" s="113"/>
      <c r="FA461" s="113"/>
      <c r="FB461" s="113"/>
      <c r="FC461" s="113"/>
      <c r="FD461" s="113"/>
      <c r="FE461" s="113"/>
      <c r="FF461" s="113"/>
      <c r="FG461" s="113"/>
      <c r="FH461" s="113"/>
      <c r="FI461" s="113"/>
      <c r="FJ461" s="113"/>
      <c r="FK461" s="113"/>
      <c r="FL461" s="113"/>
      <c r="FM461" s="113"/>
      <c r="FN461" s="113"/>
      <c r="FO461" s="113"/>
      <c r="FP461" s="113"/>
      <c r="FQ461" s="113"/>
      <c r="FR461" s="113"/>
      <c r="FS461" s="113"/>
      <c r="FT461" s="113"/>
      <c r="FU461" s="113"/>
      <c r="FV461" s="113"/>
      <c r="FW461" s="113"/>
      <c r="FX461" s="113"/>
      <c r="FY461" s="113"/>
      <c r="FZ461" s="113"/>
      <c r="GA461" s="113"/>
      <c r="GB461" s="113"/>
      <c r="GC461" s="113"/>
      <c r="GD461" s="113"/>
      <c r="GE461" s="113"/>
      <c r="GF461" s="113"/>
      <c r="GG461" s="113"/>
      <c r="GH461" s="113"/>
      <c r="GI461" s="113"/>
      <c r="GJ461" s="113"/>
      <c r="GK461" s="113"/>
      <c r="GL461" s="113"/>
      <c r="GM461" s="113"/>
      <c r="GN461" s="113"/>
      <c r="GO461" s="113"/>
      <c r="GP461" s="113"/>
      <c r="GQ461" s="113"/>
      <c r="GR461" s="113"/>
      <c r="GS461" s="113"/>
      <c r="GT461" s="113"/>
      <c r="GU461" s="113"/>
      <c r="GV461" s="113"/>
      <c r="GW461" s="113"/>
      <c r="GX461" s="113"/>
      <c r="GY461" s="113"/>
      <c r="GZ461" s="113"/>
      <c r="HA461" s="113"/>
      <c r="HB461" s="113"/>
      <c r="HC461" s="113"/>
      <c r="HD461" s="113"/>
      <c r="HE461" s="113"/>
      <c r="HF461" s="113"/>
      <c r="HG461" s="113"/>
      <c r="HH461" s="113"/>
      <c r="HI461" s="113"/>
      <c r="HJ461" s="113"/>
      <c r="HK461" s="113"/>
      <c r="HL461" s="113"/>
      <c r="HM461" s="113"/>
      <c r="HN461" s="113"/>
      <c r="HO461" s="113"/>
      <c r="HP461" s="113"/>
      <c r="HQ461" s="113"/>
      <c r="HR461" s="113"/>
      <c r="HS461" s="113"/>
      <c r="HT461" s="113"/>
      <c r="HU461" s="113"/>
      <c r="HV461" s="113"/>
      <c r="HW461" s="113"/>
      <c r="HX461" s="113"/>
      <c r="HY461" s="113"/>
      <c r="HZ461" s="113"/>
      <c r="IA461" s="113"/>
      <c r="IB461" s="113"/>
      <c r="IC461" s="113"/>
      <c r="ID461" s="113"/>
      <c r="IE461" s="113"/>
      <c r="IF461" s="113"/>
      <c r="IG461" s="113"/>
      <c r="IH461" s="113"/>
      <c r="II461" s="113"/>
      <c r="IJ461" s="113"/>
      <c r="IK461" s="113"/>
      <c r="IL461" s="113"/>
      <c r="IM461" s="113"/>
      <c r="IN461" s="113"/>
      <c r="IO461" s="113"/>
      <c r="IP461" s="113"/>
      <c r="IQ461" s="113"/>
      <c r="IR461" s="113"/>
      <c r="IS461" s="113"/>
      <c r="IT461" s="113"/>
      <c r="IU461" s="113"/>
      <c r="IV461" s="113"/>
    </row>
    <row r="462" spans="1:256" ht="15.75" hidden="1">
      <c r="A462" s="141" t="s">
        <v>50</v>
      </c>
      <c r="B462" s="112">
        <v>2713.935</v>
      </c>
      <c r="C462" s="112">
        <v>6633.51</v>
      </c>
      <c r="D462" s="112">
        <v>489.5</v>
      </c>
      <c r="E462" s="112">
        <v>297.77</v>
      </c>
      <c r="F462" s="112">
        <v>89.745</v>
      </c>
      <c r="G462" s="112">
        <v>1291.82</v>
      </c>
      <c r="H462" s="112">
        <v>42.36</v>
      </c>
      <c r="I462" s="112">
        <v>236.2</v>
      </c>
      <c r="J462" s="112">
        <v>187.069</v>
      </c>
      <c r="K462" s="112"/>
      <c r="L462" s="112">
        <v>9612.343</v>
      </c>
      <c r="M462" s="112"/>
      <c r="N462" s="112"/>
      <c r="O462" s="112"/>
      <c r="P462" s="30">
        <v>21594.252</v>
      </c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3"/>
      <c r="AT462" s="113"/>
      <c r="AU462" s="113"/>
      <c r="AV462" s="113"/>
      <c r="AW462" s="113"/>
      <c r="AX462" s="113"/>
      <c r="AY462" s="113"/>
      <c r="AZ462" s="113"/>
      <c r="BA462" s="113"/>
      <c r="BB462" s="113"/>
      <c r="BC462" s="113"/>
      <c r="BD462" s="113"/>
      <c r="BE462" s="113"/>
      <c r="BF462" s="113"/>
      <c r="BG462" s="113"/>
      <c r="BH462" s="113"/>
      <c r="BI462" s="113"/>
      <c r="BJ462" s="113"/>
      <c r="BK462" s="113"/>
      <c r="BL462" s="113"/>
      <c r="BM462" s="113"/>
      <c r="BN462" s="113"/>
      <c r="BO462" s="113"/>
      <c r="BP462" s="113"/>
      <c r="BQ462" s="113"/>
      <c r="BR462" s="113"/>
      <c r="BS462" s="113"/>
      <c r="BT462" s="113"/>
      <c r="BU462" s="113"/>
      <c r="BV462" s="113"/>
      <c r="BW462" s="113"/>
      <c r="BX462" s="113"/>
      <c r="BY462" s="113"/>
      <c r="BZ462" s="113"/>
      <c r="CA462" s="113"/>
      <c r="CB462" s="113"/>
      <c r="CC462" s="113"/>
      <c r="CD462" s="113"/>
      <c r="CE462" s="113"/>
      <c r="CF462" s="113"/>
      <c r="CG462" s="113"/>
      <c r="CH462" s="113"/>
      <c r="CI462" s="113"/>
      <c r="CJ462" s="113"/>
      <c r="CK462" s="113"/>
      <c r="CL462" s="113"/>
      <c r="CM462" s="113"/>
      <c r="CN462" s="113"/>
      <c r="CO462" s="113"/>
      <c r="CP462" s="113"/>
      <c r="CQ462" s="113"/>
      <c r="CR462" s="113"/>
      <c r="CS462" s="113"/>
      <c r="CT462" s="113"/>
      <c r="CU462" s="113"/>
      <c r="CV462" s="113"/>
      <c r="CW462" s="113"/>
      <c r="CX462" s="113"/>
      <c r="CY462" s="113"/>
      <c r="CZ462" s="113"/>
      <c r="DA462" s="113"/>
      <c r="DB462" s="113"/>
      <c r="DC462" s="113"/>
      <c r="DD462" s="113"/>
      <c r="DE462" s="113"/>
      <c r="DF462" s="113"/>
      <c r="DG462" s="113"/>
      <c r="DH462" s="113"/>
      <c r="DI462" s="113"/>
      <c r="DJ462" s="113"/>
      <c r="DK462" s="113"/>
      <c r="DL462" s="113"/>
      <c r="DM462" s="113"/>
      <c r="DN462" s="113"/>
      <c r="DO462" s="113"/>
      <c r="DP462" s="113"/>
      <c r="DQ462" s="113"/>
      <c r="DR462" s="113"/>
      <c r="DS462" s="113"/>
      <c r="DT462" s="113"/>
      <c r="DU462" s="113"/>
      <c r="DV462" s="113"/>
      <c r="DW462" s="113"/>
      <c r="DX462" s="113"/>
      <c r="DY462" s="113"/>
      <c r="DZ462" s="113"/>
      <c r="EA462" s="113"/>
      <c r="EB462" s="113"/>
      <c r="EC462" s="113"/>
      <c r="ED462" s="113"/>
      <c r="EE462" s="113"/>
      <c r="EF462" s="113"/>
      <c r="EG462" s="113"/>
      <c r="EH462" s="113"/>
      <c r="EI462" s="113"/>
      <c r="EJ462" s="113"/>
      <c r="EK462" s="113"/>
      <c r="EL462" s="113"/>
      <c r="EM462" s="113"/>
      <c r="EN462" s="113"/>
      <c r="EO462" s="113"/>
      <c r="EP462" s="113"/>
      <c r="EQ462" s="113"/>
      <c r="ER462" s="113"/>
      <c r="ES462" s="113"/>
      <c r="ET462" s="113"/>
      <c r="EU462" s="113"/>
      <c r="EV462" s="113"/>
      <c r="EW462" s="113"/>
      <c r="EX462" s="113"/>
      <c r="EY462" s="113"/>
      <c r="EZ462" s="113"/>
      <c r="FA462" s="113"/>
      <c r="FB462" s="113"/>
      <c r="FC462" s="113"/>
      <c r="FD462" s="113"/>
      <c r="FE462" s="113"/>
      <c r="FF462" s="113"/>
      <c r="FG462" s="113"/>
      <c r="FH462" s="113"/>
      <c r="FI462" s="113"/>
      <c r="FJ462" s="113"/>
      <c r="FK462" s="113"/>
      <c r="FL462" s="113"/>
      <c r="FM462" s="113"/>
      <c r="FN462" s="113"/>
      <c r="FO462" s="113"/>
      <c r="FP462" s="113"/>
      <c r="FQ462" s="113"/>
      <c r="FR462" s="113"/>
      <c r="FS462" s="113"/>
      <c r="FT462" s="113"/>
      <c r="FU462" s="113"/>
      <c r="FV462" s="113"/>
      <c r="FW462" s="113"/>
      <c r="FX462" s="113"/>
      <c r="FY462" s="113"/>
      <c r="FZ462" s="113"/>
      <c r="GA462" s="113"/>
      <c r="GB462" s="113"/>
      <c r="GC462" s="113"/>
      <c r="GD462" s="113"/>
      <c r="GE462" s="113"/>
      <c r="GF462" s="113"/>
      <c r="GG462" s="113"/>
      <c r="GH462" s="113"/>
      <c r="GI462" s="113"/>
      <c r="GJ462" s="113"/>
      <c r="GK462" s="113"/>
      <c r="GL462" s="113"/>
      <c r="GM462" s="113"/>
      <c r="GN462" s="113"/>
      <c r="GO462" s="113"/>
      <c r="GP462" s="113"/>
      <c r="GQ462" s="113"/>
      <c r="GR462" s="113"/>
      <c r="GS462" s="113"/>
      <c r="GT462" s="113"/>
      <c r="GU462" s="113"/>
      <c r="GV462" s="113"/>
      <c r="GW462" s="113"/>
      <c r="GX462" s="113"/>
      <c r="GY462" s="113"/>
      <c r="GZ462" s="113"/>
      <c r="HA462" s="113"/>
      <c r="HB462" s="113"/>
      <c r="HC462" s="113"/>
      <c r="HD462" s="113"/>
      <c r="HE462" s="113"/>
      <c r="HF462" s="113"/>
      <c r="HG462" s="113"/>
      <c r="HH462" s="113"/>
      <c r="HI462" s="113"/>
      <c r="HJ462" s="113"/>
      <c r="HK462" s="113"/>
      <c r="HL462" s="113"/>
      <c r="HM462" s="113"/>
      <c r="HN462" s="113"/>
      <c r="HO462" s="113"/>
      <c r="HP462" s="113"/>
      <c r="HQ462" s="113"/>
      <c r="HR462" s="113"/>
      <c r="HS462" s="113"/>
      <c r="HT462" s="113"/>
      <c r="HU462" s="113"/>
      <c r="HV462" s="113"/>
      <c r="HW462" s="113"/>
      <c r="HX462" s="113"/>
      <c r="HY462" s="113"/>
      <c r="HZ462" s="113"/>
      <c r="IA462" s="113"/>
      <c r="IB462" s="113"/>
      <c r="IC462" s="113"/>
      <c r="ID462" s="113"/>
      <c r="IE462" s="113"/>
      <c r="IF462" s="113"/>
      <c r="IG462" s="113"/>
      <c r="IH462" s="113"/>
      <c r="II462" s="113"/>
      <c r="IJ462" s="113"/>
      <c r="IK462" s="113"/>
      <c r="IL462" s="113"/>
      <c r="IM462" s="113"/>
      <c r="IN462" s="113"/>
      <c r="IO462" s="113"/>
      <c r="IP462" s="113"/>
      <c r="IQ462" s="113"/>
      <c r="IR462" s="113"/>
      <c r="IS462" s="113"/>
      <c r="IT462" s="113"/>
      <c r="IU462" s="113"/>
      <c r="IV462" s="113"/>
    </row>
    <row r="463" spans="1:256" ht="15.75" hidden="1">
      <c r="A463" s="141" t="s">
        <v>51</v>
      </c>
      <c r="B463" s="112">
        <v>2891.175</v>
      </c>
      <c r="C463" s="112">
        <v>5245.73</v>
      </c>
      <c r="D463" s="112">
        <v>584.6</v>
      </c>
      <c r="E463" s="112">
        <v>307.55</v>
      </c>
      <c r="F463" s="112">
        <v>130.875</v>
      </c>
      <c r="G463" s="112">
        <v>1254.83936</v>
      </c>
      <c r="H463" s="112">
        <v>30.36</v>
      </c>
      <c r="I463" s="112">
        <v>252.1</v>
      </c>
      <c r="J463" s="112">
        <v>134.53</v>
      </c>
      <c r="K463" s="112"/>
      <c r="L463" s="112">
        <v>9467.03</v>
      </c>
      <c r="M463" s="112"/>
      <c r="N463" s="112"/>
      <c r="O463" s="112"/>
      <c r="P463" s="30">
        <v>20298.789360000002</v>
      </c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3"/>
      <c r="AT463" s="113"/>
      <c r="AU463" s="113"/>
      <c r="AV463" s="113"/>
      <c r="AW463" s="113"/>
      <c r="AX463" s="113"/>
      <c r="AY463" s="113"/>
      <c r="AZ463" s="113"/>
      <c r="BA463" s="113"/>
      <c r="BB463" s="113"/>
      <c r="BC463" s="113"/>
      <c r="BD463" s="113"/>
      <c r="BE463" s="113"/>
      <c r="BF463" s="113"/>
      <c r="BG463" s="113"/>
      <c r="BH463" s="113"/>
      <c r="BI463" s="113"/>
      <c r="BJ463" s="113"/>
      <c r="BK463" s="113"/>
      <c r="BL463" s="113"/>
      <c r="BM463" s="113"/>
      <c r="BN463" s="113"/>
      <c r="BO463" s="113"/>
      <c r="BP463" s="113"/>
      <c r="BQ463" s="113"/>
      <c r="BR463" s="113"/>
      <c r="BS463" s="113"/>
      <c r="BT463" s="113"/>
      <c r="BU463" s="113"/>
      <c r="BV463" s="113"/>
      <c r="BW463" s="113"/>
      <c r="BX463" s="113"/>
      <c r="BY463" s="113"/>
      <c r="BZ463" s="113"/>
      <c r="CA463" s="113"/>
      <c r="CB463" s="113"/>
      <c r="CC463" s="113"/>
      <c r="CD463" s="113"/>
      <c r="CE463" s="113"/>
      <c r="CF463" s="113"/>
      <c r="CG463" s="113"/>
      <c r="CH463" s="113"/>
      <c r="CI463" s="113"/>
      <c r="CJ463" s="113"/>
      <c r="CK463" s="113"/>
      <c r="CL463" s="113"/>
      <c r="CM463" s="113"/>
      <c r="CN463" s="113"/>
      <c r="CO463" s="113"/>
      <c r="CP463" s="113"/>
      <c r="CQ463" s="113"/>
      <c r="CR463" s="113"/>
      <c r="CS463" s="113"/>
      <c r="CT463" s="113"/>
      <c r="CU463" s="113"/>
      <c r="CV463" s="113"/>
      <c r="CW463" s="113"/>
      <c r="CX463" s="113"/>
      <c r="CY463" s="113"/>
      <c r="CZ463" s="113"/>
      <c r="DA463" s="113"/>
      <c r="DB463" s="113"/>
      <c r="DC463" s="113"/>
      <c r="DD463" s="113"/>
      <c r="DE463" s="113"/>
      <c r="DF463" s="113"/>
      <c r="DG463" s="113"/>
      <c r="DH463" s="113"/>
      <c r="DI463" s="113"/>
      <c r="DJ463" s="113"/>
      <c r="DK463" s="113"/>
      <c r="DL463" s="113"/>
      <c r="DM463" s="113"/>
      <c r="DN463" s="113"/>
      <c r="DO463" s="113"/>
      <c r="DP463" s="113"/>
      <c r="DQ463" s="113"/>
      <c r="DR463" s="113"/>
      <c r="DS463" s="113"/>
      <c r="DT463" s="113"/>
      <c r="DU463" s="113"/>
      <c r="DV463" s="113"/>
      <c r="DW463" s="113"/>
      <c r="DX463" s="113"/>
      <c r="DY463" s="113"/>
      <c r="DZ463" s="113"/>
      <c r="EA463" s="113"/>
      <c r="EB463" s="113"/>
      <c r="EC463" s="113"/>
      <c r="ED463" s="113"/>
      <c r="EE463" s="113"/>
      <c r="EF463" s="113"/>
      <c r="EG463" s="113"/>
      <c r="EH463" s="113"/>
      <c r="EI463" s="113"/>
      <c r="EJ463" s="113"/>
      <c r="EK463" s="113"/>
      <c r="EL463" s="113"/>
      <c r="EM463" s="113"/>
      <c r="EN463" s="113"/>
      <c r="EO463" s="113"/>
      <c r="EP463" s="113"/>
      <c r="EQ463" s="113"/>
      <c r="ER463" s="113"/>
      <c r="ES463" s="113"/>
      <c r="ET463" s="113"/>
      <c r="EU463" s="113"/>
      <c r="EV463" s="113"/>
      <c r="EW463" s="113"/>
      <c r="EX463" s="113"/>
      <c r="EY463" s="113"/>
      <c r="EZ463" s="113"/>
      <c r="FA463" s="113"/>
      <c r="FB463" s="113"/>
      <c r="FC463" s="113"/>
      <c r="FD463" s="113"/>
      <c r="FE463" s="113"/>
      <c r="FF463" s="113"/>
      <c r="FG463" s="113"/>
      <c r="FH463" s="113"/>
      <c r="FI463" s="113"/>
      <c r="FJ463" s="113"/>
      <c r="FK463" s="113"/>
      <c r="FL463" s="113"/>
      <c r="FM463" s="113"/>
      <c r="FN463" s="113"/>
      <c r="FO463" s="113"/>
      <c r="FP463" s="113"/>
      <c r="FQ463" s="113"/>
      <c r="FR463" s="113"/>
      <c r="FS463" s="113"/>
      <c r="FT463" s="113"/>
      <c r="FU463" s="113"/>
      <c r="FV463" s="113"/>
      <c r="FW463" s="113"/>
      <c r="FX463" s="113"/>
      <c r="FY463" s="113"/>
      <c r="FZ463" s="113"/>
      <c r="GA463" s="113"/>
      <c r="GB463" s="113"/>
      <c r="GC463" s="113"/>
      <c r="GD463" s="113"/>
      <c r="GE463" s="113"/>
      <c r="GF463" s="113"/>
      <c r="GG463" s="113"/>
      <c r="GH463" s="113"/>
      <c r="GI463" s="113"/>
      <c r="GJ463" s="113"/>
      <c r="GK463" s="113"/>
      <c r="GL463" s="113"/>
      <c r="GM463" s="113"/>
      <c r="GN463" s="113"/>
      <c r="GO463" s="113"/>
      <c r="GP463" s="113"/>
      <c r="GQ463" s="113"/>
      <c r="GR463" s="113"/>
      <c r="GS463" s="113"/>
      <c r="GT463" s="113"/>
      <c r="GU463" s="113"/>
      <c r="GV463" s="113"/>
      <c r="GW463" s="113"/>
      <c r="GX463" s="113"/>
      <c r="GY463" s="113"/>
      <c r="GZ463" s="113"/>
      <c r="HA463" s="113"/>
      <c r="HB463" s="113"/>
      <c r="HC463" s="113"/>
      <c r="HD463" s="113"/>
      <c r="HE463" s="113"/>
      <c r="HF463" s="113"/>
      <c r="HG463" s="113"/>
      <c r="HH463" s="113"/>
      <c r="HI463" s="113"/>
      <c r="HJ463" s="113"/>
      <c r="HK463" s="113"/>
      <c r="HL463" s="113"/>
      <c r="HM463" s="113"/>
      <c r="HN463" s="113"/>
      <c r="HO463" s="113"/>
      <c r="HP463" s="113"/>
      <c r="HQ463" s="113"/>
      <c r="HR463" s="113"/>
      <c r="HS463" s="113"/>
      <c r="HT463" s="113"/>
      <c r="HU463" s="113"/>
      <c r="HV463" s="113"/>
      <c r="HW463" s="113"/>
      <c r="HX463" s="113"/>
      <c r="HY463" s="113"/>
      <c r="HZ463" s="113"/>
      <c r="IA463" s="113"/>
      <c r="IB463" s="113"/>
      <c r="IC463" s="113"/>
      <c r="ID463" s="113"/>
      <c r="IE463" s="113"/>
      <c r="IF463" s="113"/>
      <c r="IG463" s="113"/>
      <c r="IH463" s="113"/>
      <c r="II463" s="113"/>
      <c r="IJ463" s="113"/>
      <c r="IK463" s="113"/>
      <c r="IL463" s="113"/>
      <c r="IM463" s="113"/>
      <c r="IN463" s="113"/>
      <c r="IO463" s="113"/>
      <c r="IP463" s="113"/>
      <c r="IQ463" s="113"/>
      <c r="IR463" s="113"/>
      <c r="IS463" s="113"/>
      <c r="IT463" s="113"/>
      <c r="IU463" s="113"/>
      <c r="IV463" s="113"/>
    </row>
    <row r="464" spans="1:256" ht="15.75" hidden="1">
      <c r="A464" s="141" t="s">
        <v>52</v>
      </c>
      <c r="B464" s="112">
        <v>3063.942</v>
      </c>
      <c r="C464" s="112">
        <v>5049.1</v>
      </c>
      <c r="D464" s="112">
        <v>567.3</v>
      </c>
      <c r="E464" s="112">
        <v>343.55</v>
      </c>
      <c r="F464" s="112">
        <v>180.975</v>
      </c>
      <c r="G464" s="112">
        <v>1277.48224</v>
      </c>
      <c r="H464" s="112">
        <v>0</v>
      </c>
      <c r="I464" s="112">
        <v>294</v>
      </c>
      <c r="J464" s="112">
        <v>99.475</v>
      </c>
      <c r="K464" s="112"/>
      <c r="L464" s="112">
        <v>10068.139</v>
      </c>
      <c r="M464" s="112"/>
      <c r="N464" s="112"/>
      <c r="O464" s="112"/>
      <c r="P464" s="30">
        <v>20943.963239999997</v>
      </c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  <c r="AU464" s="113"/>
      <c r="AV464" s="113"/>
      <c r="AW464" s="113"/>
      <c r="AX464" s="113"/>
      <c r="AY464" s="113"/>
      <c r="AZ464" s="113"/>
      <c r="BA464" s="113"/>
      <c r="BB464" s="113"/>
      <c r="BC464" s="113"/>
      <c r="BD464" s="113"/>
      <c r="BE464" s="113"/>
      <c r="BF464" s="113"/>
      <c r="BG464" s="113"/>
      <c r="BH464" s="113"/>
      <c r="BI464" s="113"/>
      <c r="BJ464" s="113"/>
      <c r="BK464" s="113"/>
      <c r="BL464" s="113"/>
      <c r="BM464" s="113"/>
      <c r="BN464" s="113"/>
      <c r="BO464" s="113"/>
      <c r="BP464" s="113"/>
      <c r="BQ464" s="113"/>
      <c r="BR464" s="113"/>
      <c r="BS464" s="113"/>
      <c r="BT464" s="113"/>
      <c r="BU464" s="113"/>
      <c r="BV464" s="113"/>
      <c r="BW464" s="113"/>
      <c r="BX464" s="113"/>
      <c r="BY464" s="113"/>
      <c r="BZ464" s="113"/>
      <c r="CA464" s="113"/>
      <c r="CB464" s="113"/>
      <c r="CC464" s="113"/>
      <c r="CD464" s="113"/>
      <c r="CE464" s="113"/>
      <c r="CF464" s="113"/>
      <c r="CG464" s="113"/>
      <c r="CH464" s="113"/>
      <c r="CI464" s="113"/>
      <c r="CJ464" s="113"/>
      <c r="CK464" s="113"/>
      <c r="CL464" s="113"/>
      <c r="CM464" s="113"/>
      <c r="CN464" s="113"/>
      <c r="CO464" s="113"/>
      <c r="CP464" s="113"/>
      <c r="CQ464" s="113"/>
      <c r="CR464" s="113"/>
      <c r="CS464" s="113"/>
      <c r="CT464" s="113"/>
      <c r="CU464" s="113"/>
      <c r="CV464" s="113"/>
      <c r="CW464" s="113"/>
      <c r="CX464" s="113"/>
      <c r="CY464" s="113"/>
      <c r="CZ464" s="113"/>
      <c r="DA464" s="113"/>
      <c r="DB464" s="113"/>
      <c r="DC464" s="113"/>
      <c r="DD464" s="113"/>
      <c r="DE464" s="113"/>
      <c r="DF464" s="113"/>
      <c r="DG464" s="113"/>
      <c r="DH464" s="113"/>
      <c r="DI464" s="113"/>
      <c r="DJ464" s="113"/>
      <c r="DK464" s="113"/>
      <c r="DL464" s="113"/>
      <c r="DM464" s="113"/>
      <c r="DN464" s="113"/>
      <c r="DO464" s="113"/>
      <c r="DP464" s="113"/>
      <c r="DQ464" s="113"/>
      <c r="DR464" s="113"/>
      <c r="DS464" s="113"/>
      <c r="DT464" s="113"/>
      <c r="DU464" s="113"/>
      <c r="DV464" s="113"/>
      <c r="DW464" s="113"/>
      <c r="DX464" s="113"/>
      <c r="DY464" s="113"/>
      <c r="DZ464" s="113"/>
      <c r="EA464" s="113"/>
      <c r="EB464" s="113"/>
      <c r="EC464" s="113"/>
      <c r="ED464" s="113"/>
      <c r="EE464" s="113"/>
      <c r="EF464" s="113"/>
      <c r="EG464" s="113"/>
      <c r="EH464" s="113"/>
      <c r="EI464" s="113"/>
      <c r="EJ464" s="113"/>
      <c r="EK464" s="113"/>
      <c r="EL464" s="113"/>
      <c r="EM464" s="113"/>
      <c r="EN464" s="113"/>
      <c r="EO464" s="113"/>
      <c r="EP464" s="113"/>
      <c r="EQ464" s="113"/>
      <c r="ER464" s="113"/>
      <c r="ES464" s="113"/>
      <c r="ET464" s="113"/>
      <c r="EU464" s="113"/>
      <c r="EV464" s="113"/>
      <c r="EW464" s="113"/>
      <c r="EX464" s="113"/>
      <c r="EY464" s="113"/>
      <c r="EZ464" s="113"/>
      <c r="FA464" s="113"/>
      <c r="FB464" s="113"/>
      <c r="FC464" s="113"/>
      <c r="FD464" s="113"/>
      <c r="FE464" s="113"/>
      <c r="FF464" s="113"/>
      <c r="FG464" s="113"/>
      <c r="FH464" s="113"/>
      <c r="FI464" s="113"/>
      <c r="FJ464" s="113"/>
      <c r="FK464" s="113"/>
      <c r="FL464" s="113"/>
      <c r="FM464" s="113"/>
      <c r="FN464" s="113"/>
      <c r="FO464" s="113"/>
      <c r="FP464" s="113"/>
      <c r="FQ464" s="113"/>
      <c r="FR464" s="113"/>
      <c r="FS464" s="113"/>
      <c r="FT464" s="113"/>
      <c r="FU464" s="113"/>
      <c r="FV464" s="113"/>
      <c r="FW464" s="113"/>
      <c r="FX464" s="113"/>
      <c r="FY464" s="113"/>
      <c r="FZ464" s="113"/>
      <c r="GA464" s="113"/>
      <c r="GB464" s="113"/>
      <c r="GC464" s="113"/>
      <c r="GD464" s="113"/>
      <c r="GE464" s="113"/>
      <c r="GF464" s="113"/>
      <c r="GG464" s="113"/>
      <c r="GH464" s="113"/>
      <c r="GI464" s="113"/>
      <c r="GJ464" s="113"/>
      <c r="GK464" s="113"/>
      <c r="GL464" s="113"/>
      <c r="GM464" s="113"/>
      <c r="GN464" s="113"/>
      <c r="GO464" s="113"/>
      <c r="GP464" s="113"/>
      <c r="GQ464" s="113"/>
      <c r="GR464" s="113"/>
      <c r="GS464" s="113"/>
      <c r="GT464" s="113"/>
      <c r="GU464" s="113"/>
      <c r="GV464" s="113"/>
      <c r="GW464" s="113"/>
      <c r="GX464" s="113"/>
      <c r="GY464" s="113"/>
      <c r="GZ464" s="113"/>
      <c r="HA464" s="113"/>
      <c r="HB464" s="113"/>
      <c r="HC464" s="113"/>
      <c r="HD464" s="113"/>
      <c r="HE464" s="113"/>
      <c r="HF464" s="113"/>
      <c r="HG464" s="113"/>
      <c r="HH464" s="113"/>
      <c r="HI464" s="113"/>
      <c r="HJ464" s="113"/>
      <c r="HK464" s="113"/>
      <c r="HL464" s="113"/>
      <c r="HM464" s="113"/>
      <c r="HN464" s="113"/>
      <c r="HO464" s="113"/>
      <c r="HP464" s="113"/>
      <c r="HQ464" s="113"/>
      <c r="HR464" s="113"/>
      <c r="HS464" s="113"/>
      <c r="HT464" s="113"/>
      <c r="HU464" s="113"/>
      <c r="HV464" s="113"/>
      <c r="HW464" s="113"/>
      <c r="HX464" s="113"/>
      <c r="HY464" s="113"/>
      <c r="HZ464" s="113"/>
      <c r="IA464" s="113"/>
      <c r="IB464" s="113"/>
      <c r="IC464" s="113"/>
      <c r="ID464" s="113"/>
      <c r="IE464" s="113"/>
      <c r="IF464" s="113"/>
      <c r="IG464" s="113"/>
      <c r="IH464" s="113"/>
      <c r="II464" s="113"/>
      <c r="IJ464" s="113"/>
      <c r="IK464" s="113"/>
      <c r="IL464" s="113"/>
      <c r="IM464" s="113"/>
      <c r="IN464" s="113"/>
      <c r="IO464" s="113"/>
      <c r="IP464" s="113"/>
      <c r="IQ464" s="113"/>
      <c r="IR464" s="113"/>
      <c r="IS464" s="113"/>
      <c r="IT464" s="113"/>
      <c r="IU464" s="113"/>
      <c r="IV464" s="113"/>
    </row>
    <row r="465" spans="1:256" ht="15.75" hidden="1">
      <c r="A465" s="14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30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3"/>
      <c r="AT465" s="113"/>
      <c r="AU465" s="113"/>
      <c r="AV465" s="113"/>
      <c r="AW465" s="113"/>
      <c r="AX465" s="113"/>
      <c r="AY465" s="113"/>
      <c r="AZ465" s="113"/>
      <c r="BA465" s="113"/>
      <c r="BB465" s="113"/>
      <c r="BC465" s="113"/>
      <c r="BD465" s="113"/>
      <c r="BE465" s="113"/>
      <c r="BF465" s="113"/>
      <c r="BG465" s="113"/>
      <c r="BH465" s="113"/>
      <c r="BI465" s="113"/>
      <c r="BJ465" s="113"/>
      <c r="BK465" s="113"/>
      <c r="BL465" s="113"/>
      <c r="BM465" s="113"/>
      <c r="BN465" s="113"/>
      <c r="BO465" s="113"/>
      <c r="BP465" s="113"/>
      <c r="BQ465" s="113"/>
      <c r="BR465" s="113"/>
      <c r="BS465" s="113"/>
      <c r="BT465" s="113"/>
      <c r="BU465" s="113"/>
      <c r="BV465" s="113"/>
      <c r="BW465" s="113"/>
      <c r="BX465" s="113"/>
      <c r="BY465" s="113"/>
      <c r="BZ465" s="113"/>
      <c r="CA465" s="113"/>
      <c r="CB465" s="113"/>
      <c r="CC465" s="113"/>
      <c r="CD465" s="113"/>
      <c r="CE465" s="113"/>
      <c r="CF465" s="113"/>
      <c r="CG465" s="113"/>
      <c r="CH465" s="113"/>
      <c r="CI465" s="113"/>
      <c r="CJ465" s="113"/>
      <c r="CK465" s="113"/>
      <c r="CL465" s="113"/>
      <c r="CM465" s="113"/>
      <c r="CN465" s="113"/>
      <c r="CO465" s="113"/>
      <c r="CP465" s="113"/>
      <c r="CQ465" s="113"/>
      <c r="CR465" s="113"/>
      <c r="CS465" s="113"/>
      <c r="CT465" s="113"/>
      <c r="CU465" s="113"/>
      <c r="CV465" s="113"/>
      <c r="CW465" s="113"/>
      <c r="CX465" s="113"/>
      <c r="CY465" s="113"/>
      <c r="CZ465" s="113"/>
      <c r="DA465" s="113"/>
      <c r="DB465" s="113"/>
      <c r="DC465" s="113"/>
      <c r="DD465" s="113"/>
      <c r="DE465" s="113"/>
      <c r="DF465" s="113"/>
      <c r="DG465" s="113"/>
      <c r="DH465" s="113"/>
      <c r="DI465" s="113"/>
      <c r="DJ465" s="113"/>
      <c r="DK465" s="113"/>
      <c r="DL465" s="113"/>
      <c r="DM465" s="113"/>
      <c r="DN465" s="113"/>
      <c r="DO465" s="113"/>
      <c r="DP465" s="113"/>
      <c r="DQ465" s="113"/>
      <c r="DR465" s="113"/>
      <c r="DS465" s="113"/>
      <c r="DT465" s="113"/>
      <c r="DU465" s="113"/>
      <c r="DV465" s="113"/>
      <c r="DW465" s="113"/>
      <c r="DX465" s="113"/>
      <c r="DY465" s="113"/>
      <c r="DZ465" s="113"/>
      <c r="EA465" s="113"/>
      <c r="EB465" s="113"/>
      <c r="EC465" s="113"/>
      <c r="ED465" s="113"/>
      <c r="EE465" s="113"/>
      <c r="EF465" s="113"/>
      <c r="EG465" s="113"/>
      <c r="EH465" s="113"/>
      <c r="EI465" s="113"/>
      <c r="EJ465" s="113"/>
      <c r="EK465" s="113"/>
      <c r="EL465" s="113"/>
      <c r="EM465" s="113"/>
      <c r="EN465" s="113"/>
      <c r="EO465" s="113"/>
      <c r="EP465" s="113"/>
      <c r="EQ465" s="113"/>
      <c r="ER465" s="113"/>
      <c r="ES465" s="113"/>
      <c r="ET465" s="113"/>
      <c r="EU465" s="113"/>
      <c r="EV465" s="113"/>
      <c r="EW465" s="113"/>
      <c r="EX465" s="113"/>
      <c r="EY465" s="113"/>
      <c r="EZ465" s="113"/>
      <c r="FA465" s="113"/>
      <c r="FB465" s="113"/>
      <c r="FC465" s="113"/>
      <c r="FD465" s="113"/>
      <c r="FE465" s="113"/>
      <c r="FF465" s="113"/>
      <c r="FG465" s="113"/>
      <c r="FH465" s="113"/>
      <c r="FI465" s="113"/>
      <c r="FJ465" s="113"/>
      <c r="FK465" s="113"/>
      <c r="FL465" s="113"/>
      <c r="FM465" s="113"/>
      <c r="FN465" s="113"/>
      <c r="FO465" s="113"/>
      <c r="FP465" s="113"/>
      <c r="FQ465" s="113"/>
      <c r="FR465" s="113"/>
      <c r="FS465" s="113"/>
      <c r="FT465" s="113"/>
      <c r="FU465" s="113"/>
      <c r="FV465" s="113"/>
      <c r="FW465" s="113"/>
      <c r="FX465" s="113"/>
      <c r="FY465" s="113"/>
      <c r="FZ465" s="113"/>
      <c r="GA465" s="113"/>
      <c r="GB465" s="113"/>
      <c r="GC465" s="113"/>
      <c r="GD465" s="113"/>
      <c r="GE465" s="113"/>
      <c r="GF465" s="113"/>
      <c r="GG465" s="113"/>
      <c r="GH465" s="113"/>
      <c r="GI465" s="113"/>
      <c r="GJ465" s="113"/>
      <c r="GK465" s="113"/>
      <c r="GL465" s="113"/>
      <c r="GM465" s="113"/>
      <c r="GN465" s="113"/>
      <c r="GO465" s="113"/>
      <c r="GP465" s="113"/>
      <c r="GQ465" s="113"/>
      <c r="GR465" s="113"/>
      <c r="GS465" s="113"/>
      <c r="GT465" s="113"/>
      <c r="GU465" s="113"/>
      <c r="GV465" s="113"/>
      <c r="GW465" s="113"/>
      <c r="GX465" s="113"/>
      <c r="GY465" s="113"/>
      <c r="GZ465" s="113"/>
      <c r="HA465" s="113"/>
      <c r="HB465" s="113"/>
      <c r="HC465" s="113"/>
      <c r="HD465" s="113"/>
      <c r="HE465" s="113"/>
      <c r="HF465" s="113"/>
      <c r="HG465" s="113"/>
      <c r="HH465" s="113"/>
      <c r="HI465" s="113"/>
      <c r="HJ465" s="113"/>
      <c r="HK465" s="113"/>
      <c r="HL465" s="113"/>
      <c r="HM465" s="113"/>
      <c r="HN465" s="113"/>
      <c r="HO465" s="113"/>
      <c r="HP465" s="113"/>
      <c r="HQ465" s="113"/>
      <c r="HR465" s="113"/>
      <c r="HS465" s="113"/>
      <c r="HT465" s="113"/>
      <c r="HU465" s="113"/>
      <c r="HV465" s="113"/>
      <c r="HW465" s="113"/>
      <c r="HX465" s="113"/>
      <c r="HY465" s="113"/>
      <c r="HZ465" s="113"/>
      <c r="IA465" s="113"/>
      <c r="IB465" s="113"/>
      <c r="IC465" s="113"/>
      <c r="ID465" s="113"/>
      <c r="IE465" s="113"/>
      <c r="IF465" s="113"/>
      <c r="IG465" s="113"/>
      <c r="IH465" s="113"/>
      <c r="II465" s="113"/>
      <c r="IJ465" s="113"/>
      <c r="IK465" s="113"/>
      <c r="IL465" s="113"/>
      <c r="IM465" s="113"/>
      <c r="IN465" s="113"/>
      <c r="IO465" s="113"/>
      <c r="IP465" s="113"/>
      <c r="IQ465" s="113"/>
      <c r="IR465" s="113"/>
      <c r="IS465" s="113"/>
      <c r="IT465" s="113"/>
      <c r="IU465" s="113"/>
      <c r="IV465" s="113"/>
    </row>
    <row r="466" spans="1:256" ht="15.75" hidden="1">
      <c r="A466" s="14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30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  <c r="AK466" s="113"/>
      <c r="AL466" s="113"/>
      <c r="AM466" s="113"/>
      <c r="AN466" s="113"/>
      <c r="AO466" s="113"/>
      <c r="AP466" s="113"/>
      <c r="AQ466" s="113"/>
      <c r="AR466" s="113"/>
      <c r="AS466" s="113"/>
      <c r="AT466" s="113"/>
      <c r="AU466" s="113"/>
      <c r="AV466" s="113"/>
      <c r="AW466" s="113"/>
      <c r="AX466" s="113"/>
      <c r="AY466" s="113"/>
      <c r="AZ466" s="113"/>
      <c r="BA466" s="113"/>
      <c r="BB466" s="113"/>
      <c r="BC466" s="113"/>
      <c r="BD466" s="113"/>
      <c r="BE466" s="113"/>
      <c r="BF466" s="113"/>
      <c r="BG466" s="113"/>
      <c r="BH466" s="113"/>
      <c r="BI466" s="113"/>
      <c r="BJ466" s="113"/>
      <c r="BK466" s="113"/>
      <c r="BL466" s="113"/>
      <c r="BM466" s="113"/>
      <c r="BN466" s="113"/>
      <c r="BO466" s="113"/>
      <c r="BP466" s="113"/>
      <c r="BQ466" s="113"/>
      <c r="BR466" s="113"/>
      <c r="BS466" s="113"/>
      <c r="BT466" s="113"/>
      <c r="BU466" s="113"/>
      <c r="BV466" s="113"/>
      <c r="BW466" s="113"/>
      <c r="BX466" s="113"/>
      <c r="BY466" s="113"/>
      <c r="BZ466" s="113"/>
      <c r="CA466" s="113"/>
      <c r="CB466" s="113"/>
      <c r="CC466" s="113"/>
      <c r="CD466" s="113"/>
      <c r="CE466" s="113"/>
      <c r="CF466" s="113"/>
      <c r="CG466" s="113"/>
      <c r="CH466" s="113"/>
      <c r="CI466" s="113"/>
      <c r="CJ466" s="113"/>
      <c r="CK466" s="113"/>
      <c r="CL466" s="113"/>
      <c r="CM466" s="113"/>
      <c r="CN466" s="113"/>
      <c r="CO466" s="113"/>
      <c r="CP466" s="113"/>
      <c r="CQ466" s="113"/>
      <c r="CR466" s="113"/>
      <c r="CS466" s="113"/>
      <c r="CT466" s="113"/>
      <c r="CU466" s="113"/>
      <c r="CV466" s="113"/>
      <c r="CW466" s="113"/>
      <c r="CX466" s="113"/>
      <c r="CY466" s="113"/>
      <c r="CZ466" s="113"/>
      <c r="DA466" s="113"/>
      <c r="DB466" s="113"/>
      <c r="DC466" s="113"/>
      <c r="DD466" s="113"/>
      <c r="DE466" s="113"/>
      <c r="DF466" s="113"/>
      <c r="DG466" s="113"/>
      <c r="DH466" s="113"/>
      <c r="DI466" s="113"/>
      <c r="DJ466" s="113"/>
      <c r="DK466" s="113"/>
      <c r="DL466" s="113"/>
      <c r="DM466" s="113"/>
      <c r="DN466" s="113"/>
      <c r="DO466" s="113"/>
      <c r="DP466" s="113"/>
      <c r="DQ466" s="113"/>
      <c r="DR466" s="113"/>
      <c r="DS466" s="113"/>
      <c r="DT466" s="113"/>
      <c r="DU466" s="113"/>
      <c r="DV466" s="113"/>
      <c r="DW466" s="113"/>
      <c r="DX466" s="113"/>
      <c r="DY466" s="113"/>
      <c r="DZ466" s="113"/>
      <c r="EA466" s="113"/>
      <c r="EB466" s="113"/>
      <c r="EC466" s="113"/>
      <c r="ED466" s="113"/>
      <c r="EE466" s="113"/>
      <c r="EF466" s="113"/>
      <c r="EG466" s="113"/>
      <c r="EH466" s="113"/>
      <c r="EI466" s="113"/>
      <c r="EJ466" s="113"/>
      <c r="EK466" s="113"/>
      <c r="EL466" s="113"/>
      <c r="EM466" s="113"/>
      <c r="EN466" s="113"/>
      <c r="EO466" s="113"/>
      <c r="EP466" s="113"/>
      <c r="EQ466" s="113"/>
      <c r="ER466" s="113"/>
      <c r="ES466" s="113"/>
      <c r="ET466" s="113"/>
      <c r="EU466" s="113"/>
      <c r="EV466" s="113"/>
      <c r="EW466" s="113"/>
      <c r="EX466" s="113"/>
      <c r="EY466" s="113"/>
      <c r="EZ466" s="113"/>
      <c r="FA466" s="113"/>
      <c r="FB466" s="113"/>
      <c r="FC466" s="113"/>
      <c r="FD466" s="113"/>
      <c r="FE466" s="113"/>
      <c r="FF466" s="113"/>
      <c r="FG466" s="113"/>
      <c r="FH466" s="113"/>
      <c r="FI466" s="113"/>
      <c r="FJ466" s="113"/>
      <c r="FK466" s="113"/>
      <c r="FL466" s="113"/>
      <c r="FM466" s="113"/>
      <c r="FN466" s="113"/>
      <c r="FO466" s="113"/>
      <c r="FP466" s="113"/>
      <c r="FQ466" s="113"/>
      <c r="FR466" s="113"/>
      <c r="FS466" s="113"/>
      <c r="FT466" s="113"/>
      <c r="FU466" s="113"/>
      <c r="FV466" s="113"/>
      <c r="FW466" s="113"/>
      <c r="FX466" s="113"/>
      <c r="FY466" s="113"/>
      <c r="FZ466" s="113"/>
      <c r="GA466" s="113"/>
      <c r="GB466" s="113"/>
      <c r="GC466" s="113"/>
      <c r="GD466" s="113"/>
      <c r="GE466" s="113"/>
      <c r="GF466" s="113"/>
      <c r="GG466" s="113"/>
      <c r="GH466" s="113"/>
      <c r="GI466" s="113"/>
      <c r="GJ466" s="113"/>
      <c r="GK466" s="113"/>
      <c r="GL466" s="113"/>
      <c r="GM466" s="113"/>
      <c r="GN466" s="113"/>
      <c r="GO466" s="113"/>
      <c r="GP466" s="113"/>
      <c r="GQ466" s="113"/>
      <c r="GR466" s="113"/>
      <c r="GS466" s="113"/>
      <c r="GT466" s="113"/>
      <c r="GU466" s="113"/>
      <c r="GV466" s="113"/>
      <c r="GW466" s="113"/>
      <c r="GX466" s="113"/>
      <c r="GY466" s="113"/>
      <c r="GZ466" s="113"/>
      <c r="HA466" s="113"/>
      <c r="HB466" s="113"/>
      <c r="HC466" s="113"/>
      <c r="HD466" s="113"/>
      <c r="HE466" s="113"/>
      <c r="HF466" s="113"/>
      <c r="HG466" s="113"/>
      <c r="HH466" s="113"/>
      <c r="HI466" s="113"/>
      <c r="HJ466" s="113"/>
      <c r="HK466" s="113"/>
      <c r="HL466" s="113"/>
      <c r="HM466" s="113"/>
      <c r="HN466" s="113"/>
      <c r="HO466" s="113"/>
      <c r="HP466" s="113"/>
      <c r="HQ466" s="113"/>
      <c r="HR466" s="113"/>
      <c r="HS466" s="113"/>
      <c r="HT466" s="113"/>
      <c r="HU466" s="113"/>
      <c r="HV466" s="113"/>
      <c r="HW466" s="113"/>
      <c r="HX466" s="113"/>
      <c r="HY466" s="113"/>
      <c r="HZ466" s="113"/>
      <c r="IA466" s="113"/>
      <c r="IB466" s="113"/>
      <c r="IC466" s="113"/>
      <c r="ID466" s="113"/>
      <c r="IE466" s="113"/>
      <c r="IF466" s="113"/>
      <c r="IG466" s="113"/>
      <c r="IH466" s="113"/>
      <c r="II466" s="113"/>
      <c r="IJ466" s="113"/>
      <c r="IK466" s="113"/>
      <c r="IL466" s="113"/>
      <c r="IM466" s="113"/>
      <c r="IN466" s="113"/>
      <c r="IO466" s="113"/>
      <c r="IP466" s="113"/>
      <c r="IQ466" s="113"/>
      <c r="IR466" s="113"/>
      <c r="IS466" s="113"/>
      <c r="IT466" s="113"/>
      <c r="IU466" s="113"/>
      <c r="IV466" s="113"/>
    </row>
    <row r="467" spans="1:256" ht="15.75" hidden="1">
      <c r="A467" s="141">
        <v>2021</v>
      </c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30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  <c r="AK467" s="113"/>
      <c r="AL467" s="113"/>
      <c r="AM467" s="113"/>
      <c r="AN467" s="113"/>
      <c r="AO467" s="113"/>
      <c r="AP467" s="113"/>
      <c r="AQ467" s="113"/>
      <c r="AR467" s="113"/>
      <c r="AS467" s="113"/>
      <c r="AT467" s="113"/>
      <c r="AU467" s="113"/>
      <c r="AV467" s="113"/>
      <c r="AW467" s="113"/>
      <c r="AX467" s="113"/>
      <c r="AY467" s="113"/>
      <c r="AZ467" s="113"/>
      <c r="BA467" s="113"/>
      <c r="BB467" s="113"/>
      <c r="BC467" s="113"/>
      <c r="BD467" s="113"/>
      <c r="BE467" s="113"/>
      <c r="BF467" s="113"/>
      <c r="BG467" s="113"/>
      <c r="BH467" s="113"/>
      <c r="BI467" s="113"/>
      <c r="BJ467" s="113"/>
      <c r="BK467" s="113"/>
      <c r="BL467" s="113"/>
      <c r="BM467" s="113"/>
      <c r="BN467" s="113"/>
      <c r="BO467" s="113"/>
      <c r="BP467" s="113"/>
      <c r="BQ467" s="113"/>
      <c r="BR467" s="113"/>
      <c r="BS467" s="113"/>
      <c r="BT467" s="113"/>
      <c r="BU467" s="113"/>
      <c r="BV467" s="113"/>
      <c r="BW467" s="113"/>
      <c r="BX467" s="113"/>
      <c r="BY467" s="113"/>
      <c r="BZ467" s="113"/>
      <c r="CA467" s="113"/>
      <c r="CB467" s="113"/>
      <c r="CC467" s="113"/>
      <c r="CD467" s="113"/>
      <c r="CE467" s="113"/>
      <c r="CF467" s="113"/>
      <c r="CG467" s="113"/>
      <c r="CH467" s="113"/>
      <c r="CI467" s="113"/>
      <c r="CJ467" s="113"/>
      <c r="CK467" s="113"/>
      <c r="CL467" s="113"/>
      <c r="CM467" s="113"/>
      <c r="CN467" s="113"/>
      <c r="CO467" s="113"/>
      <c r="CP467" s="113"/>
      <c r="CQ467" s="113"/>
      <c r="CR467" s="113"/>
      <c r="CS467" s="113"/>
      <c r="CT467" s="113"/>
      <c r="CU467" s="113"/>
      <c r="CV467" s="113"/>
      <c r="CW467" s="113"/>
      <c r="CX467" s="113"/>
      <c r="CY467" s="113"/>
      <c r="CZ467" s="113"/>
      <c r="DA467" s="113"/>
      <c r="DB467" s="113"/>
      <c r="DC467" s="113"/>
      <c r="DD467" s="113"/>
      <c r="DE467" s="113"/>
      <c r="DF467" s="113"/>
      <c r="DG467" s="113"/>
      <c r="DH467" s="113"/>
      <c r="DI467" s="113"/>
      <c r="DJ467" s="113"/>
      <c r="DK467" s="113"/>
      <c r="DL467" s="113"/>
      <c r="DM467" s="113"/>
      <c r="DN467" s="113"/>
      <c r="DO467" s="113"/>
      <c r="DP467" s="113"/>
      <c r="DQ467" s="113"/>
      <c r="DR467" s="113"/>
      <c r="DS467" s="113"/>
      <c r="DT467" s="113"/>
      <c r="DU467" s="113"/>
      <c r="DV467" s="113"/>
      <c r="DW467" s="113"/>
      <c r="DX467" s="113"/>
      <c r="DY467" s="113"/>
      <c r="DZ467" s="113"/>
      <c r="EA467" s="113"/>
      <c r="EB467" s="113"/>
      <c r="EC467" s="113"/>
      <c r="ED467" s="113"/>
      <c r="EE467" s="113"/>
      <c r="EF467" s="113"/>
      <c r="EG467" s="113"/>
      <c r="EH467" s="113"/>
      <c r="EI467" s="113"/>
      <c r="EJ467" s="113"/>
      <c r="EK467" s="113"/>
      <c r="EL467" s="113"/>
      <c r="EM467" s="113"/>
      <c r="EN467" s="113"/>
      <c r="EO467" s="113"/>
      <c r="EP467" s="113"/>
      <c r="EQ467" s="113"/>
      <c r="ER467" s="113"/>
      <c r="ES467" s="113"/>
      <c r="ET467" s="113"/>
      <c r="EU467" s="113"/>
      <c r="EV467" s="113"/>
      <c r="EW467" s="113"/>
      <c r="EX467" s="113"/>
      <c r="EY467" s="113"/>
      <c r="EZ467" s="113"/>
      <c r="FA467" s="113"/>
      <c r="FB467" s="113"/>
      <c r="FC467" s="113"/>
      <c r="FD467" s="113"/>
      <c r="FE467" s="113"/>
      <c r="FF467" s="113"/>
      <c r="FG467" s="113"/>
      <c r="FH467" s="113"/>
      <c r="FI467" s="113"/>
      <c r="FJ467" s="113"/>
      <c r="FK467" s="113"/>
      <c r="FL467" s="113"/>
      <c r="FM467" s="113"/>
      <c r="FN467" s="113"/>
      <c r="FO467" s="113"/>
      <c r="FP467" s="113"/>
      <c r="FQ467" s="113"/>
      <c r="FR467" s="113"/>
      <c r="FS467" s="113"/>
      <c r="FT467" s="113"/>
      <c r="FU467" s="113"/>
      <c r="FV467" s="113"/>
      <c r="FW467" s="113"/>
      <c r="FX467" s="113"/>
      <c r="FY467" s="113"/>
      <c r="FZ467" s="113"/>
      <c r="GA467" s="113"/>
      <c r="GB467" s="113"/>
      <c r="GC467" s="113"/>
      <c r="GD467" s="113"/>
      <c r="GE467" s="113"/>
      <c r="GF467" s="113"/>
      <c r="GG467" s="113"/>
      <c r="GH467" s="113"/>
      <c r="GI467" s="113"/>
      <c r="GJ467" s="113"/>
      <c r="GK467" s="113"/>
      <c r="GL467" s="113"/>
      <c r="GM467" s="113"/>
      <c r="GN467" s="113"/>
      <c r="GO467" s="113"/>
      <c r="GP467" s="113"/>
      <c r="GQ467" s="113"/>
      <c r="GR467" s="113"/>
      <c r="GS467" s="113"/>
      <c r="GT467" s="113"/>
      <c r="GU467" s="113"/>
      <c r="GV467" s="113"/>
      <c r="GW467" s="113"/>
      <c r="GX467" s="113"/>
      <c r="GY467" s="113"/>
      <c r="GZ467" s="113"/>
      <c r="HA467" s="113"/>
      <c r="HB467" s="113"/>
      <c r="HC467" s="113"/>
      <c r="HD467" s="113"/>
      <c r="HE467" s="113"/>
      <c r="HF467" s="113"/>
      <c r="HG467" s="113"/>
      <c r="HH467" s="113"/>
      <c r="HI467" s="113"/>
      <c r="HJ467" s="113"/>
      <c r="HK467" s="113"/>
      <c r="HL467" s="113"/>
      <c r="HM467" s="113"/>
      <c r="HN467" s="113"/>
      <c r="HO467" s="113"/>
      <c r="HP467" s="113"/>
      <c r="HQ467" s="113"/>
      <c r="HR467" s="113"/>
      <c r="HS467" s="113"/>
      <c r="HT467" s="113"/>
      <c r="HU467" s="113"/>
      <c r="HV467" s="113"/>
      <c r="HW467" s="113"/>
      <c r="HX467" s="113"/>
      <c r="HY467" s="113"/>
      <c r="HZ467" s="113"/>
      <c r="IA467" s="113"/>
      <c r="IB467" s="113"/>
      <c r="IC467" s="113"/>
      <c r="ID467" s="113"/>
      <c r="IE467" s="113"/>
      <c r="IF467" s="113"/>
      <c r="IG467" s="113"/>
      <c r="IH467" s="113"/>
      <c r="II467" s="113"/>
      <c r="IJ467" s="113"/>
      <c r="IK467" s="113"/>
      <c r="IL467" s="113"/>
      <c r="IM467" s="113"/>
      <c r="IN467" s="113"/>
      <c r="IO467" s="113"/>
      <c r="IP467" s="113"/>
      <c r="IQ467" s="113"/>
      <c r="IR467" s="113"/>
      <c r="IS467" s="113"/>
      <c r="IT467" s="113"/>
      <c r="IU467" s="113"/>
      <c r="IV467" s="113"/>
    </row>
    <row r="468" spans="1:256" ht="15.75" hidden="1">
      <c r="A468" s="141" t="s">
        <v>41</v>
      </c>
      <c r="B468" s="112">
        <v>2803.626</v>
      </c>
      <c r="C468" s="112">
        <v>4723.2</v>
      </c>
      <c r="D468" s="112">
        <v>569.1</v>
      </c>
      <c r="E468" s="112">
        <v>314.54</v>
      </c>
      <c r="F468" s="112">
        <v>106.77</v>
      </c>
      <c r="G468" s="112">
        <v>1109.58376</v>
      </c>
      <c r="H468" s="112">
        <v>0</v>
      </c>
      <c r="I468" s="112">
        <v>283.3</v>
      </c>
      <c r="J468" s="112">
        <v>180.568</v>
      </c>
      <c r="K468" s="112"/>
      <c r="L468" s="112">
        <v>10087.832</v>
      </c>
      <c r="M468" s="112"/>
      <c r="N468" s="112"/>
      <c r="O468" s="112"/>
      <c r="P468" s="30">
        <v>20178.51976</v>
      </c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  <c r="AK468" s="113"/>
      <c r="AL468" s="113"/>
      <c r="AM468" s="113"/>
      <c r="AN468" s="113"/>
      <c r="AO468" s="113"/>
      <c r="AP468" s="113"/>
      <c r="AQ468" s="113"/>
      <c r="AR468" s="113"/>
      <c r="AS468" s="113"/>
      <c r="AT468" s="113"/>
      <c r="AU468" s="113"/>
      <c r="AV468" s="113"/>
      <c r="AW468" s="113"/>
      <c r="AX468" s="113"/>
      <c r="AY468" s="113"/>
      <c r="AZ468" s="113"/>
      <c r="BA468" s="113"/>
      <c r="BB468" s="113"/>
      <c r="BC468" s="113"/>
      <c r="BD468" s="113"/>
      <c r="BE468" s="113"/>
      <c r="BF468" s="113"/>
      <c r="BG468" s="113"/>
      <c r="BH468" s="113"/>
      <c r="BI468" s="113"/>
      <c r="BJ468" s="113"/>
      <c r="BK468" s="113"/>
      <c r="BL468" s="113"/>
      <c r="BM468" s="113"/>
      <c r="BN468" s="113"/>
      <c r="BO468" s="113"/>
      <c r="BP468" s="113"/>
      <c r="BQ468" s="113"/>
      <c r="BR468" s="113"/>
      <c r="BS468" s="113"/>
      <c r="BT468" s="113"/>
      <c r="BU468" s="113"/>
      <c r="BV468" s="113"/>
      <c r="BW468" s="113"/>
      <c r="BX468" s="113"/>
      <c r="BY468" s="113"/>
      <c r="BZ468" s="113"/>
      <c r="CA468" s="113"/>
      <c r="CB468" s="113"/>
      <c r="CC468" s="113"/>
      <c r="CD468" s="113"/>
      <c r="CE468" s="113"/>
      <c r="CF468" s="113"/>
      <c r="CG468" s="113"/>
      <c r="CH468" s="113"/>
      <c r="CI468" s="113"/>
      <c r="CJ468" s="113"/>
      <c r="CK468" s="113"/>
      <c r="CL468" s="113"/>
      <c r="CM468" s="113"/>
      <c r="CN468" s="113"/>
      <c r="CO468" s="113"/>
      <c r="CP468" s="113"/>
      <c r="CQ468" s="113"/>
      <c r="CR468" s="113"/>
      <c r="CS468" s="113"/>
      <c r="CT468" s="113"/>
      <c r="CU468" s="113"/>
      <c r="CV468" s="113"/>
      <c r="CW468" s="113"/>
      <c r="CX468" s="113"/>
      <c r="CY468" s="113"/>
      <c r="CZ468" s="113"/>
      <c r="DA468" s="113"/>
      <c r="DB468" s="113"/>
      <c r="DC468" s="113"/>
      <c r="DD468" s="113"/>
      <c r="DE468" s="113"/>
      <c r="DF468" s="113"/>
      <c r="DG468" s="113"/>
      <c r="DH468" s="113"/>
      <c r="DI468" s="113"/>
      <c r="DJ468" s="113"/>
      <c r="DK468" s="113"/>
      <c r="DL468" s="113"/>
      <c r="DM468" s="113"/>
      <c r="DN468" s="113"/>
      <c r="DO468" s="113"/>
      <c r="DP468" s="113"/>
      <c r="DQ468" s="113"/>
      <c r="DR468" s="113"/>
      <c r="DS468" s="113"/>
      <c r="DT468" s="113"/>
      <c r="DU468" s="113"/>
      <c r="DV468" s="113"/>
      <c r="DW468" s="113"/>
      <c r="DX468" s="113"/>
      <c r="DY468" s="113"/>
      <c r="DZ468" s="113"/>
      <c r="EA468" s="113"/>
      <c r="EB468" s="113"/>
      <c r="EC468" s="113"/>
      <c r="ED468" s="113"/>
      <c r="EE468" s="113"/>
      <c r="EF468" s="113"/>
      <c r="EG468" s="113"/>
      <c r="EH468" s="113"/>
      <c r="EI468" s="113"/>
      <c r="EJ468" s="113"/>
      <c r="EK468" s="113"/>
      <c r="EL468" s="113"/>
      <c r="EM468" s="113"/>
      <c r="EN468" s="113"/>
      <c r="EO468" s="113"/>
      <c r="EP468" s="113"/>
      <c r="EQ468" s="113"/>
      <c r="ER468" s="113"/>
      <c r="ES468" s="113"/>
      <c r="ET468" s="113"/>
      <c r="EU468" s="113"/>
      <c r="EV468" s="113"/>
      <c r="EW468" s="113"/>
      <c r="EX468" s="113"/>
      <c r="EY468" s="113"/>
      <c r="EZ468" s="113"/>
      <c r="FA468" s="113"/>
      <c r="FB468" s="113"/>
      <c r="FC468" s="113"/>
      <c r="FD468" s="113"/>
      <c r="FE468" s="113"/>
      <c r="FF468" s="113"/>
      <c r="FG468" s="113"/>
      <c r="FH468" s="113"/>
      <c r="FI468" s="113"/>
      <c r="FJ468" s="113"/>
      <c r="FK468" s="113"/>
      <c r="FL468" s="113"/>
      <c r="FM468" s="113"/>
      <c r="FN468" s="113"/>
      <c r="FO468" s="113"/>
      <c r="FP468" s="113"/>
      <c r="FQ468" s="113"/>
      <c r="FR468" s="113"/>
      <c r="FS468" s="113"/>
      <c r="FT468" s="113"/>
      <c r="FU468" s="113"/>
      <c r="FV468" s="113"/>
      <c r="FW468" s="113"/>
      <c r="FX468" s="113"/>
      <c r="FY468" s="113"/>
      <c r="FZ468" s="113"/>
      <c r="GA468" s="113"/>
      <c r="GB468" s="113"/>
      <c r="GC468" s="113"/>
      <c r="GD468" s="113"/>
      <c r="GE468" s="113"/>
      <c r="GF468" s="113"/>
      <c r="GG468" s="113"/>
      <c r="GH468" s="113"/>
      <c r="GI468" s="113"/>
      <c r="GJ468" s="113"/>
      <c r="GK468" s="113"/>
      <c r="GL468" s="113"/>
      <c r="GM468" s="113"/>
      <c r="GN468" s="113"/>
      <c r="GO468" s="113"/>
      <c r="GP468" s="113"/>
      <c r="GQ468" s="113"/>
      <c r="GR468" s="113"/>
      <c r="GS468" s="113"/>
      <c r="GT468" s="113"/>
      <c r="GU468" s="113"/>
      <c r="GV468" s="113"/>
      <c r="GW468" s="113"/>
      <c r="GX468" s="113"/>
      <c r="GY468" s="113"/>
      <c r="GZ468" s="113"/>
      <c r="HA468" s="113"/>
      <c r="HB468" s="113"/>
      <c r="HC468" s="113"/>
      <c r="HD468" s="113"/>
      <c r="HE468" s="113"/>
      <c r="HF468" s="113"/>
      <c r="HG468" s="113"/>
      <c r="HH468" s="113"/>
      <c r="HI468" s="113"/>
      <c r="HJ468" s="113"/>
      <c r="HK468" s="113"/>
      <c r="HL468" s="113"/>
      <c r="HM468" s="113"/>
      <c r="HN468" s="113"/>
      <c r="HO468" s="113"/>
      <c r="HP468" s="113"/>
      <c r="HQ468" s="113"/>
      <c r="HR468" s="113"/>
      <c r="HS468" s="113"/>
      <c r="HT468" s="113"/>
      <c r="HU468" s="113"/>
      <c r="HV468" s="113"/>
      <c r="HW468" s="113"/>
      <c r="HX468" s="113"/>
      <c r="HY468" s="113"/>
      <c r="HZ468" s="113"/>
      <c r="IA468" s="113"/>
      <c r="IB468" s="113"/>
      <c r="IC468" s="113"/>
      <c r="ID468" s="113"/>
      <c r="IE468" s="113"/>
      <c r="IF468" s="113"/>
      <c r="IG468" s="113"/>
      <c r="IH468" s="113"/>
      <c r="II468" s="113"/>
      <c r="IJ468" s="113"/>
      <c r="IK468" s="113"/>
      <c r="IL468" s="113"/>
      <c r="IM468" s="113"/>
      <c r="IN468" s="113"/>
      <c r="IO468" s="113"/>
      <c r="IP468" s="113"/>
      <c r="IQ468" s="113"/>
      <c r="IR468" s="113"/>
      <c r="IS468" s="113"/>
      <c r="IT468" s="113"/>
      <c r="IU468" s="113"/>
      <c r="IV468" s="113"/>
    </row>
    <row r="469" spans="1:256" ht="15.75" hidden="1">
      <c r="A469" s="141" t="s">
        <v>42</v>
      </c>
      <c r="B469" s="112">
        <v>2125.326</v>
      </c>
      <c r="C469" s="112">
        <v>6830.59</v>
      </c>
      <c r="D469" s="112">
        <v>416.2</v>
      </c>
      <c r="E469" s="112">
        <v>159.12</v>
      </c>
      <c r="F469" s="112">
        <v>105.42</v>
      </c>
      <c r="G469" s="112">
        <v>1048.0648</v>
      </c>
      <c r="H469" s="112">
        <v>0</v>
      </c>
      <c r="I469" s="112">
        <v>255.3</v>
      </c>
      <c r="J469" s="112">
        <v>158.024</v>
      </c>
      <c r="K469" s="112"/>
      <c r="L469" s="112">
        <v>8207.0665</v>
      </c>
      <c r="M469" s="112"/>
      <c r="N469" s="112"/>
      <c r="O469" s="112"/>
      <c r="P469" s="30">
        <v>19305.111300000004</v>
      </c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  <c r="AK469" s="113"/>
      <c r="AL469" s="113"/>
      <c r="AM469" s="113"/>
      <c r="AN469" s="113"/>
      <c r="AO469" s="113"/>
      <c r="AP469" s="113"/>
      <c r="AQ469" s="113"/>
      <c r="AR469" s="113"/>
      <c r="AS469" s="113"/>
      <c r="AT469" s="113"/>
      <c r="AU469" s="113"/>
      <c r="AV469" s="113"/>
      <c r="AW469" s="113"/>
      <c r="AX469" s="113"/>
      <c r="AY469" s="113"/>
      <c r="AZ469" s="113"/>
      <c r="BA469" s="113"/>
      <c r="BB469" s="113"/>
      <c r="BC469" s="113"/>
      <c r="BD469" s="113"/>
      <c r="BE469" s="113"/>
      <c r="BF469" s="113"/>
      <c r="BG469" s="113"/>
      <c r="BH469" s="113"/>
      <c r="BI469" s="113"/>
      <c r="BJ469" s="113"/>
      <c r="BK469" s="113"/>
      <c r="BL469" s="113"/>
      <c r="BM469" s="113"/>
      <c r="BN469" s="113"/>
      <c r="BO469" s="113"/>
      <c r="BP469" s="113"/>
      <c r="BQ469" s="113"/>
      <c r="BR469" s="113"/>
      <c r="BS469" s="113"/>
      <c r="BT469" s="113"/>
      <c r="BU469" s="113"/>
      <c r="BV469" s="113"/>
      <c r="BW469" s="113"/>
      <c r="BX469" s="113"/>
      <c r="BY469" s="113"/>
      <c r="BZ469" s="113"/>
      <c r="CA469" s="113"/>
      <c r="CB469" s="113"/>
      <c r="CC469" s="113"/>
      <c r="CD469" s="113"/>
      <c r="CE469" s="113"/>
      <c r="CF469" s="113"/>
      <c r="CG469" s="113"/>
      <c r="CH469" s="113"/>
      <c r="CI469" s="113"/>
      <c r="CJ469" s="113"/>
      <c r="CK469" s="113"/>
      <c r="CL469" s="113"/>
      <c r="CM469" s="113"/>
      <c r="CN469" s="113"/>
      <c r="CO469" s="113"/>
      <c r="CP469" s="113"/>
      <c r="CQ469" s="113"/>
      <c r="CR469" s="113"/>
      <c r="CS469" s="113"/>
      <c r="CT469" s="113"/>
      <c r="CU469" s="113"/>
      <c r="CV469" s="113"/>
      <c r="CW469" s="113"/>
      <c r="CX469" s="113"/>
      <c r="CY469" s="113"/>
      <c r="CZ469" s="113"/>
      <c r="DA469" s="113"/>
      <c r="DB469" s="113"/>
      <c r="DC469" s="113"/>
      <c r="DD469" s="113"/>
      <c r="DE469" s="113"/>
      <c r="DF469" s="113"/>
      <c r="DG469" s="113"/>
      <c r="DH469" s="113"/>
      <c r="DI469" s="113"/>
      <c r="DJ469" s="113"/>
      <c r="DK469" s="113"/>
      <c r="DL469" s="113"/>
      <c r="DM469" s="113"/>
      <c r="DN469" s="113"/>
      <c r="DO469" s="113"/>
      <c r="DP469" s="113"/>
      <c r="DQ469" s="113"/>
      <c r="DR469" s="113"/>
      <c r="DS469" s="113"/>
      <c r="DT469" s="113"/>
      <c r="DU469" s="113"/>
      <c r="DV469" s="113"/>
      <c r="DW469" s="113"/>
      <c r="DX469" s="113"/>
      <c r="DY469" s="113"/>
      <c r="DZ469" s="113"/>
      <c r="EA469" s="113"/>
      <c r="EB469" s="113"/>
      <c r="EC469" s="113"/>
      <c r="ED469" s="113"/>
      <c r="EE469" s="113"/>
      <c r="EF469" s="113"/>
      <c r="EG469" s="113"/>
      <c r="EH469" s="113"/>
      <c r="EI469" s="113"/>
      <c r="EJ469" s="113"/>
      <c r="EK469" s="113"/>
      <c r="EL469" s="113"/>
      <c r="EM469" s="113"/>
      <c r="EN469" s="113"/>
      <c r="EO469" s="113"/>
      <c r="EP469" s="113"/>
      <c r="EQ469" s="113"/>
      <c r="ER469" s="113"/>
      <c r="ES469" s="113"/>
      <c r="ET469" s="113"/>
      <c r="EU469" s="113"/>
      <c r="EV469" s="113"/>
      <c r="EW469" s="113"/>
      <c r="EX469" s="113"/>
      <c r="EY469" s="113"/>
      <c r="EZ469" s="113"/>
      <c r="FA469" s="113"/>
      <c r="FB469" s="113"/>
      <c r="FC469" s="113"/>
      <c r="FD469" s="113"/>
      <c r="FE469" s="113"/>
      <c r="FF469" s="113"/>
      <c r="FG469" s="113"/>
      <c r="FH469" s="113"/>
      <c r="FI469" s="113"/>
      <c r="FJ469" s="113"/>
      <c r="FK469" s="113"/>
      <c r="FL469" s="113"/>
      <c r="FM469" s="113"/>
      <c r="FN469" s="113"/>
      <c r="FO469" s="113"/>
      <c r="FP469" s="113"/>
      <c r="FQ469" s="113"/>
      <c r="FR469" s="113"/>
      <c r="FS469" s="113"/>
      <c r="FT469" s="113"/>
      <c r="FU469" s="113"/>
      <c r="FV469" s="113"/>
      <c r="FW469" s="113"/>
      <c r="FX469" s="113"/>
      <c r="FY469" s="113"/>
      <c r="FZ469" s="113"/>
      <c r="GA469" s="113"/>
      <c r="GB469" s="113"/>
      <c r="GC469" s="113"/>
      <c r="GD469" s="113"/>
      <c r="GE469" s="113"/>
      <c r="GF469" s="113"/>
      <c r="GG469" s="113"/>
      <c r="GH469" s="113"/>
      <c r="GI469" s="113"/>
      <c r="GJ469" s="113"/>
      <c r="GK469" s="113"/>
      <c r="GL469" s="113"/>
      <c r="GM469" s="113"/>
      <c r="GN469" s="113"/>
      <c r="GO469" s="113"/>
      <c r="GP469" s="113"/>
      <c r="GQ469" s="113"/>
      <c r="GR469" s="113"/>
      <c r="GS469" s="113"/>
      <c r="GT469" s="113"/>
      <c r="GU469" s="113"/>
      <c r="GV469" s="113"/>
      <c r="GW469" s="113"/>
      <c r="GX469" s="113"/>
      <c r="GY469" s="113"/>
      <c r="GZ469" s="113"/>
      <c r="HA469" s="113"/>
      <c r="HB469" s="113"/>
      <c r="HC469" s="113"/>
      <c r="HD469" s="113"/>
      <c r="HE469" s="113"/>
      <c r="HF469" s="113"/>
      <c r="HG469" s="113"/>
      <c r="HH469" s="113"/>
      <c r="HI469" s="113"/>
      <c r="HJ469" s="113"/>
      <c r="HK469" s="113"/>
      <c r="HL469" s="113"/>
      <c r="HM469" s="113"/>
      <c r="HN469" s="113"/>
      <c r="HO469" s="113"/>
      <c r="HP469" s="113"/>
      <c r="HQ469" s="113"/>
      <c r="HR469" s="113"/>
      <c r="HS469" s="113"/>
      <c r="HT469" s="113"/>
      <c r="HU469" s="113"/>
      <c r="HV469" s="113"/>
      <c r="HW469" s="113"/>
      <c r="HX469" s="113"/>
      <c r="HY469" s="113"/>
      <c r="HZ469" s="113"/>
      <c r="IA469" s="113"/>
      <c r="IB469" s="113"/>
      <c r="IC469" s="113"/>
      <c r="ID469" s="113"/>
      <c r="IE469" s="113"/>
      <c r="IF469" s="113"/>
      <c r="IG469" s="113"/>
      <c r="IH469" s="113"/>
      <c r="II469" s="113"/>
      <c r="IJ469" s="113"/>
      <c r="IK469" s="113"/>
      <c r="IL469" s="113"/>
      <c r="IM469" s="113"/>
      <c r="IN469" s="113"/>
      <c r="IO469" s="113"/>
      <c r="IP469" s="113"/>
      <c r="IQ469" s="113"/>
      <c r="IR469" s="113"/>
      <c r="IS469" s="113"/>
      <c r="IT469" s="113"/>
      <c r="IU469" s="113"/>
      <c r="IV469" s="113"/>
    </row>
    <row r="470" spans="1:256" ht="15.75" hidden="1">
      <c r="A470" s="141" t="s">
        <v>43</v>
      </c>
      <c r="B470" s="112">
        <v>2990.211</v>
      </c>
      <c r="C470" s="112">
        <v>8603.33</v>
      </c>
      <c r="D470" s="112">
        <v>363.6</v>
      </c>
      <c r="E470" s="112">
        <v>341.35</v>
      </c>
      <c r="F470" s="112">
        <v>108.075</v>
      </c>
      <c r="G470" s="112">
        <v>1244.859</v>
      </c>
      <c r="H470" s="112">
        <v>0</v>
      </c>
      <c r="I470" s="112">
        <v>195</v>
      </c>
      <c r="J470" s="112">
        <v>209.385</v>
      </c>
      <c r="K470" s="112"/>
      <c r="L470" s="112">
        <v>6874.857</v>
      </c>
      <c r="M470" s="112"/>
      <c r="N470" s="112"/>
      <c r="O470" s="112"/>
      <c r="P470" s="30">
        <v>20930.667</v>
      </c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  <c r="AK470" s="113"/>
      <c r="AL470" s="113"/>
      <c r="AM470" s="113"/>
      <c r="AN470" s="113"/>
      <c r="AO470" s="113"/>
      <c r="AP470" s="113"/>
      <c r="AQ470" s="113"/>
      <c r="AR470" s="113"/>
      <c r="AS470" s="113"/>
      <c r="AT470" s="113"/>
      <c r="AU470" s="113"/>
      <c r="AV470" s="113"/>
      <c r="AW470" s="113"/>
      <c r="AX470" s="113"/>
      <c r="AY470" s="113"/>
      <c r="AZ470" s="113"/>
      <c r="BA470" s="113"/>
      <c r="BB470" s="113"/>
      <c r="BC470" s="113"/>
      <c r="BD470" s="113"/>
      <c r="BE470" s="113"/>
      <c r="BF470" s="113"/>
      <c r="BG470" s="113"/>
      <c r="BH470" s="113"/>
      <c r="BI470" s="113"/>
      <c r="BJ470" s="113"/>
      <c r="BK470" s="113"/>
      <c r="BL470" s="113"/>
      <c r="BM470" s="113"/>
      <c r="BN470" s="113"/>
      <c r="BO470" s="113"/>
      <c r="BP470" s="113"/>
      <c r="BQ470" s="113"/>
      <c r="BR470" s="113"/>
      <c r="BS470" s="113"/>
      <c r="BT470" s="113"/>
      <c r="BU470" s="113"/>
      <c r="BV470" s="113"/>
      <c r="BW470" s="113"/>
      <c r="BX470" s="113"/>
      <c r="BY470" s="113"/>
      <c r="BZ470" s="113"/>
      <c r="CA470" s="113"/>
      <c r="CB470" s="113"/>
      <c r="CC470" s="113"/>
      <c r="CD470" s="113"/>
      <c r="CE470" s="113"/>
      <c r="CF470" s="113"/>
      <c r="CG470" s="113"/>
      <c r="CH470" s="113"/>
      <c r="CI470" s="113"/>
      <c r="CJ470" s="113"/>
      <c r="CK470" s="113"/>
      <c r="CL470" s="113"/>
      <c r="CM470" s="113"/>
      <c r="CN470" s="113"/>
      <c r="CO470" s="113"/>
      <c r="CP470" s="113"/>
      <c r="CQ470" s="113"/>
      <c r="CR470" s="113"/>
      <c r="CS470" s="113"/>
      <c r="CT470" s="113"/>
      <c r="CU470" s="113"/>
      <c r="CV470" s="113"/>
      <c r="CW470" s="113"/>
      <c r="CX470" s="113"/>
      <c r="CY470" s="113"/>
      <c r="CZ470" s="113"/>
      <c r="DA470" s="113"/>
      <c r="DB470" s="113"/>
      <c r="DC470" s="113"/>
      <c r="DD470" s="113"/>
      <c r="DE470" s="113"/>
      <c r="DF470" s="113"/>
      <c r="DG470" s="113"/>
      <c r="DH470" s="113"/>
      <c r="DI470" s="113"/>
      <c r="DJ470" s="113"/>
      <c r="DK470" s="113"/>
      <c r="DL470" s="113"/>
      <c r="DM470" s="113"/>
      <c r="DN470" s="113"/>
      <c r="DO470" s="113"/>
      <c r="DP470" s="113"/>
      <c r="DQ470" s="113"/>
      <c r="DR470" s="113"/>
      <c r="DS470" s="113"/>
      <c r="DT470" s="113"/>
      <c r="DU470" s="113"/>
      <c r="DV470" s="113"/>
      <c r="DW470" s="113"/>
      <c r="DX470" s="113"/>
      <c r="DY470" s="113"/>
      <c r="DZ470" s="113"/>
      <c r="EA470" s="113"/>
      <c r="EB470" s="113"/>
      <c r="EC470" s="113"/>
      <c r="ED470" s="113"/>
      <c r="EE470" s="113"/>
      <c r="EF470" s="113"/>
      <c r="EG470" s="113"/>
      <c r="EH470" s="113"/>
      <c r="EI470" s="113"/>
      <c r="EJ470" s="113"/>
      <c r="EK470" s="113"/>
      <c r="EL470" s="113"/>
      <c r="EM470" s="113"/>
      <c r="EN470" s="113"/>
      <c r="EO470" s="113"/>
      <c r="EP470" s="113"/>
      <c r="EQ470" s="113"/>
      <c r="ER470" s="113"/>
      <c r="ES470" s="113"/>
      <c r="ET470" s="113"/>
      <c r="EU470" s="113"/>
      <c r="EV470" s="113"/>
      <c r="EW470" s="113"/>
      <c r="EX470" s="113"/>
      <c r="EY470" s="113"/>
      <c r="EZ470" s="113"/>
      <c r="FA470" s="113"/>
      <c r="FB470" s="113"/>
      <c r="FC470" s="113"/>
      <c r="FD470" s="113"/>
      <c r="FE470" s="113"/>
      <c r="FF470" s="113"/>
      <c r="FG470" s="113"/>
      <c r="FH470" s="113"/>
      <c r="FI470" s="113"/>
      <c r="FJ470" s="113"/>
      <c r="FK470" s="113"/>
      <c r="FL470" s="113"/>
      <c r="FM470" s="113"/>
      <c r="FN470" s="113"/>
      <c r="FO470" s="113"/>
      <c r="FP470" s="113"/>
      <c r="FQ470" s="113"/>
      <c r="FR470" s="113"/>
      <c r="FS470" s="113"/>
      <c r="FT470" s="113"/>
      <c r="FU470" s="113"/>
      <c r="FV470" s="113"/>
      <c r="FW470" s="113"/>
      <c r="FX470" s="113"/>
      <c r="FY470" s="113"/>
      <c r="FZ470" s="113"/>
      <c r="GA470" s="113"/>
      <c r="GB470" s="113"/>
      <c r="GC470" s="113"/>
      <c r="GD470" s="113"/>
      <c r="GE470" s="113"/>
      <c r="GF470" s="113"/>
      <c r="GG470" s="113"/>
      <c r="GH470" s="113"/>
      <c r="GI470" s="113"/>
      <c r="GJ470" s="113"/>
      <c r="GK470" s="113"/>
      <c r="GL470" s="113"/>
      <c r="GM470" s="113"/>
      <c r="GN470" s="113"/>
      <c r="GO470" s="113"/>
      <c r="GP470" s="113"/>
      <c r="GQ470" s="113"/>
      <c r="GR470" s="113"/>
      <c r="GS470" s="113"/>
      <c r="GT470" s="113"/>
      <c r="GU470" s="113"/>
      <c r="GV470" s="113"/>
      <c r="GW470" s="113"/>
      <c r="GX470" s="113"/>
      <c r="GY470" s="113"/>
      <c r="GZ470" s="113"/>
      <c r="HA470" s="113"/>
      <c r="HB470" s="113"/>
      <c r="HC470" s="113"/>
      <c r="HD470" s="113"/>
      <c r="HE470" s="113"/>
      <c r="HF470" s="113"/>
      <c r="HG470" s="113"/>
      <c r="HH470" s="113"/>
      <c r="HI470" s="113"/>
      <c r="HJ470" s="113"/>
      <c r="HK470" s="113"/>
      <c r="HL470" s="113"/>
      <c r="HM470" s="113"/>
      <c r="HN470" s="113"/>
      <c r="HO470" s="113"/>
      <c r="HP470" s="113"/>
      <c r="HQ470" s="113"/>
      <c r="HR470" s="113"/>
      <c r="HS470" s="113"/>
      <c r="HT470" s="113"/>
      <c r="HU470" s="113"/>
      <c r="HV470" s="113"/>
      <c r="HW470" s="113"/>
      <c r="HX470" s="113"/>
      <c r="HY470" s="113"/>
      <c r="HZ470" s="113"/>
      <c r="IA470" s="113"/>
      <c r="IB470" s="113"/>
      <c r="IC470" s="113"/>
      <c r="ID470" s="113"/>
      <c r="IE470" s="113"/>
      <c r="IF470" s="113"/>
      <c r="IG470" s="113"/>
      <c r="IH470" s="113"/>
      <c r="II470" s="113"/>
      <c r="IJ470" s="113"/>
      <c r="IK470" s="113"/>
      <c r="IL470" s="113"/>
      <c r="IM470" s="113"/>
      <c r="IN470" s="113"/>
      <c r="IO470" s="113"/>
      <c r="IP470" s="113"/>
      <c r="IQ470" s="113"/>
      <c r="IR470" s="113"/>
      <c r="IS470" s="113"/>
      <c r="IT470" s="113"/>
      <c r="IU470" s="113"/>
      <c r="IV470" s="113"/>
    </row>
    <row r="471" spans="1:256" ht="15.75" hidden="1">
      <c r="A471" s="141" t="s">
        <v>44</v>
      </c>
      <c r="B471" s="112">
        <v>3055.017</v>
      </c>
      <c r="C471" s="112">
        <v>6729.9</v>
      </c>
      <c r="D471" s="112">
        <v>288.6</v>
      </c>
      <c r="E471" s="112">
        <v>318.98</v>
      </c>
      <c r="F471" s="112">
        <v>0</v>
      </c>
      <c r="G471" s="112">
        <v>1070.35864</v>
      </c>
      <c r="H471" s="112">
        <v>0</v>
      </c>
      <c r="I471" s="112">
        <v>89.7</v>
      </c>
      <c r="J471" s="112">
        <v>202.378</v>
      </c>
      <c r="K471" s="112"/>
      <c r="L471" s="112">
        <v>7828.0375</v>
      </c>
      <c r="M471" s="112"/>
      <c r="N471" s="112"/>
      <c r="O471" s="112"/>
      <c r="P471" s="30">
        <v>19582.97114</v>
      </c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  <c r="AK471" s="113"/>
      <c r="AL471" s="113"/>
      <c r="AM471" s="113"/>
      <c r="AN471" s="113"/>
      <c r="AO471" s="113"/>
      <c r="AP471" s="113"/>
      <c r="AQ471" s="113"/>
      <c r="AR471" s="113"/>
      <c r="AS471" s="113"/>
      <c r="AT471" s="113"/>
      <c r="AU471" s="113"/>
      <c r="AV471" s="113"/>
      <c r="AW471" s="113"/>
      <c r="AX471" s="113"/>
      <c r="AY471" s="113"/>
      <c r="AZ471" s="113"/>
      <c r="BA471" s="113"/>
      <c r="BB471" s="113"/>
      <c r="BC471" s="113"/>
      <c r="BD471" s="113"/>
      <c r="BE471" s="113"/>
      <c r="BF471" s="113"/>
      <c r="BG471" s="113"/>
      <c r="BH471" s="113"/>
      <c r="BI471" s="113"/>
      <c r="BJ471" s="113"/>
      <c r="BK471" s="113"/>
      <c r="BL471" s="113"/>
      <c r="BM471" s="113"/>
      <c r="BN471" s="113"/>
      <c r="BO471" s="113"/>
      <c r="BP471" s="113"/>
      <c r="BQ471" s="113"/>
      <c r="BR471" s="113"/>
      <c r="BS471" s="113"/>
      <c r="BT471" s="113"/>
      <c r="BU471" s="113"/>
      <c r="BV471" s="113"/>
      <c r="BW471" s="113"/>
      <c r="BX471" s="113"/>
      <c r="BY471" s="113"/>
      <c r="BZ471" s="113"/>
      <c r="CA471" s="113"/>
      <c r="CB471" s="113"/>
      <c r="CC471" s="113"/>
      <c r="CD471" s="113"/>
      <c r="CE471" s="113"/>
      <c r="CF471" s="113"/>
      <c r="CG471" s="113"/>
      <c r="CH471" s="113"/>
      <c r="CI471" s="113"/>
      <c r="CJ471" s="113"/>
      <c r="CK471" s="113"/>
      <c r="CL471" s="113"/>
      <c r="CM471" s="113"/>
      <c r="CN471" s="113"/>
      <c r="CO471" s="113"/>
      <c r="CP471" s="113"/>
      <c r="CQ471" s="113"/>
      <c r="CR471" s="113"/>
      <c r="CS471" s="113"/>
      <c r="CT471" s="113"/>
      <c r="CU471" s="113"/>
      <c r="CV471" s="113"/>
      <c r="CW471" s="113"/>
      <c r="CX471" s="113"/>
      <c r="CY471" s="113"/>
      <c r="CZ471" s="113"/>
      <c r="DA471" s="113"/>
      <c r="DB471" s="113"/>
      <c r="DC471" s="113"/>
      <c r="DD471" s="113"/>
      <c r="DE471" s="113"/>
      <c r="DF471" s="113"/>
      <c r="DG471" s="113"/>
      <c r="DH471" s="113"/>
      <c r="DI471" s="113"/>
      <c r="DJ471" s="113"/>
      <c r="DK471" s="113"/>
      <c r="DL471" s="113"/>
      <c r="DM471" s="113"/>
      <c r="DN471" s="113"/>
      <c r="DO471" s="113"/>
      <c r="DP471" s="113"/>
      <c r="DQ471" s="113"/>
      <c r="DR471" s="113"/>
      <c r="DS471" s="113"/>
      <c r="DT471" s="113"/>
      <c r="DU471" s="113"/>
      <c r="DV471" s="113"/>
      <c r="DW471" s="113"/>
      <c r="DX471" s="113"/>
      <c r="DY471" s="113"/>
      <c r="DZ471" s="113"/>
      <c r="EA471" s="113"/>
      <c r="EB471" s="113"/>
      <c r="EC471" s="113"/>
      <c r="ED471" s="113"/>
      <c r="EE471" s="113"/>
      <c r="EF471" s="113"/>
      <c r="EG471" s="113"/>
      <c r="EH471" s="113"/>
      <c r="EI471" s="113"/>
      <c r="EJ471" s="113"/>
      <c r="EK471" s="113"/>
      <c r="EL471" s="113"/>
      <c r="EM471" s="113"/>
      <c r="EN471" s="113"/>
      <c r="EO471" s="113"/>
      <c r="EP471" s="113"/>
      <c r="EQ471" s="113"/>
      <c r="ER471" s="113"/>
      <c r="ES471" s="113"/>
      <c r="ET471" s="113"/>
      <c r="EU471" s="113"/>
      <c r="EV471" s="113"/>
      <c r="EW471" s="113"/>
      <c r="EX471" s="113"/>
      <c r="EY471" s="113"/>
      <c r="EZ471" s="113"/>
      <c r="FA471" s="113"/>
      <c r="FB471" s="113"/>
      <c r="FC471" s="113"/>
      <c r="FD471" s="113"/>
      <c r="FE471" s="113"/>
      <c r="FF471" s="113"/>
      <c r="FG471" s="113"/>
      <c r="FH471" s="113"/>
      <c r="FI471" s="113"/>
      <c r="FJ471" s="113"/>
      <c r="FK471" s="113"/>
      <c r="FL471" s="113"/>
      <c r="FM471" s="113"/>
      <c r="FN471" s="113"/>
      <c r="FO471" s="113"/>
      <c r="FP471" s="113"/>
      <c r="FQ471" s="113"/>
      <c r="FR471" s="113"/>
      <c r="FS471" s="113"/>
      <c r="FT471" s="113"/>
      <c r="FU471" s="113"/>
      <c r="FV471" s="113"/>
      <c r="FW471" s="113"/>
      <c r="FX471" s="113"/>
      <c r="FY471" s="113"/>
      <c r="FZ471" s="113"/>
      <c r="GA471" s="113"/>
      <c r="GB471" s="113"/>
      <c r="GC471" s="113"/>
      <c r="GD471" s="113"/>
      <c r="GE471" s="113"/>
      <c r="GF471" s="113"/>
      <c r="GG471" s="113"/>
      <c r="GH471" s="113"/>
      <c r="GI471" s="113"/>
      <c r="GJ471" s="113"/>
      <c r="GK471" s="113"/>
      <c r="GL471" s="113"/>
      <c r="GM471" s="113"/>
      <c r="GN471" s="113"/>
      <c r="GO471" s="113"/>
      <c r="GP471" s="113"/>
      <c r="GQ471" s="113"/>
      <c r="GR471" s="113"/>
      <c r="GS471" s="113"/>
      <c r="GT471" s="113"/>
      <c r="GU471" s="113"/>
      <c r="GV471" s="113"/>
      <c r="GW471" s="113"/>
      <c r="GX471" s="113"/>
      <c r="GY471" s="113"/>
      <c r="GZ471" s="113"/>
      <c r="HA471" s="113"/>
      <c r="HB471" s="113"/>
      <c r="HC471" s="113"/>
      <c r="HD471" s="113"/>
      <c r="HE471" s="113"/>
      <c r="HF471" s="113"/>
      <c r="HG471" s="113"/>
      <c r="HH471" s="113"/>
      <c r="HI471" s="113"/>
      <c r="HJ471" s="113"/>
      <c r="HK471" s="113"/>
      <c r="HL471" s="113"/>
      <c r="HM471" s="113"/>
      <c r="HN471" s="113"/>
      <c r="HO471" s="113"/>
      <c r="HP471" s="113"/>
      <c r="HQ471" s="113"/>
      <c r="HR471" s="113"/>
      <c r="HS471" s="113"/>
      <c r="HT471" s="113"/>
      <c r="HU471" s="113"/>
      <c r="HV471" s="113"/>
      <c r="HW471" s="113"/>
      <c r="HX471" s="113"/>
      <c r="HY471" s="113"/>
      <c r="HZ471" s="113"/>
      <c r="IA471" s="113"/>
      <c r="IB471" s="113"/>
      <c r="IC471" s="113"/>
      <c r="ID471" s="113"/>
      <c r="IE471" s="113"/>
      <c r="IF471" s="113"/>
      <c r="IG471" s="113"/>
      <c r="IH471" s="113"/>
      <c r="II471" s="113"/>
      <c r="IJ471" s="113"/>
      <c r="IK471" s="113"/>
      <c r="IL471" s="113"/>
      <c r="IM471" s="113"/>
      <c r="IN471" s="113"/>
      <c r="IO471" s="113"/>
      <c r="IP471" s="113"/>
      <c r="IQ471" s="113"/>
      <c r="IR471" s="113"/>
      <c r="IS471" s="113"/>
      <c r="IT471" s="113"/>
      <c r="IU471" s="113"/>
      <c r="IV471" s="113"/>
    </row>
    <row r="472" spans="1:256" ht="15.75" hidden="1">
      <c r="A472" s="141" t="s">
        <v>45</v>
      </c>
      <c r="B472" s="112">
        <v>3343.116</v>
      </c>
      <c r="C472" s="112">
        <v>7228.5</v>
      </c>
      <c r="D472" s="112">
        <v>300.5</v>
      </c>
      <c r="E472" s="112">
        <v>307.77</v>
      </c>
      <c r="F472" s="112">
        <v>0</v>
      </c>
      <c r="G472" s="112">
        <v>1170.38712</v>
      </c>
      <c r="H472" s="112">
        <v>0</v>
      </c>
      <c r="I472" s="112">
        <v>271.6</v>
      </c>
      <c r="J472" s="112">
        <v>267.287</v>
      </c>
      <c r="K472" s="112"/>
      <c r="L472" s="112">
        <v>6794.2365</v>
      </c>
      <c r="M472" s="112"/>
      <c r="N472" s="112"/>
      <c r="O472" s="112"/>
      <c r="P472" s="30">
        <v>19683.39662</v>
      </c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  <c r="AK472" s="113"/>
      <c r="AL472" s="113"/>
      <c r="AM472" s="113"/>
      <c r="AN472" s="113"/>
      <c r="AO472" s="113"/>
      <c r="AP472" s="113"/>
      <c r="AQ472" s="113"/>
      <c r="AR472" s="113"/>
      <c r="AS472" s="113"/>
      <c r="AT472" s="113"/>
      <c r="AU472" s="113"/>
      <c r="AV472" s="113"/>
      <c r="AW472" s="113"/>
      <c r="AX472" s="113"/>
      <c r="AY472" s="113"/>
      <c r="AZ472" s="113"/>
      <c r="BA472" s="113"/>
      <c r="BB472" s="113"/>
      <c r="BC472" s="113"/>
      <c r="BD472" s="113"/>
      <c r="BE472" s="113"/>
      <c r="BF472" s="113"/>
      <c r="BG472" s="113"/>
      <c r="BH472" s="113"/>
      <c r="BI472" s="113"/>
      <c r="BJ472" s="113"/>
      <c r="BK472" s="113"/>
      <c r="BL472" s="113"/>
      <c r="BM472" s="113"/>
      <c r="BN472" s="113"/>
      <c r="BO472" s="113"/>
      <c r="BP472" s="113"/>
      <c r="BQ472" s="113"/>
      <c r="BR472" s="113"/>
      <c r="BS472" s="113"/>
      <c r="BT472" s="113"/>
      <c r="BU472" s="113"/>
      <c r="BV472" s="113"/>
      <c r="BW472" s="113"/>
      <c r="BX472" s="113"/>
      <c r="BY472" s="113"/>
      <c r="BZ472" s="113"/>
      <c r="CA472" s="113"/>
      <c r="CB472" s="113"/>
      <c r="CC472" s="113"/>
      <c r="CD472" s="113"/>
      <c r="CE472" s="113"/>
      <c r="CF472" s="113"/>
      <c r="CG472" s="113"/>
      <c r="CH472" s="113"/>
      <c r="CI472" s="113"/>
      <c r="CJ472" s="113"/>
      <c r="CK472" s="113"/>
      <c r="CL472" s="113"/>
      <c r="CM472" s="113"/>
      <c r="CN472" s="113"/>
      <c r="CO472" s="113"/>
      <c r="CP472" s="113"/>
      <c r="CQ472" s="113"/>
      <c r="CR472" s="113"/>
      <c r="CS472" s="113"/>
      <c r="CT472" s="113"/>
      <c r="CU472" s="113"/>
      <c r="CV472" s="113"/>
      <c r="CW472" s="113"/>
      <c r="CX472" s="113"/>
      <c r="CY472" s="113"/>
      <c r="CZ472" s="113"/>
      <c r="DA472" s="113"/>
      <c r="DB472" s="113"/>
      <c r="DC472" s="113"/>
      <c r="DD472" s="113"/>
      <c r="DE472" s="113"/>
      <c r="DF472" s="113"/>
      <c r="DG472" s="113"/>
      <c r="DH472" s="113"/>
      <c r="DI472" s="113"/>
      <c r="DJ472" s="113"/>
      <c r="DK472" s="113"/>
      <c r="DL472" s="113"/>
      <c r="DM472" s="113"/>
      <c r="DN472" s="113"/>
      <c r="DO472" s="113"/>
      <c r="DP472" s="113"/>
      <c r="DQ472" s="113"/>
      <c r="DR472" s="113"/>
      <c r="DS472" s="113"/>
      <c r="DT472" s="113"/>
      <c r="DU472" s="113"/>
      <c r="DV472" s="113"/>
      <c r="DW472" s="113"/>
      <c r="DX472" s="113"/>
      <c r="DY472" s="113"/>
      <c r="DZ472" s="113"/>
      <c r="EA472" s="113"/>
      <c r="EB472" s="113"/>
      <c r="EC472" s="113"/>
      <c r="ED472" s="113"/>
      <c r="EE472" s="113"/>
      <c r="EF472" s="113"/>
      <c r="EG472" s="113"/>
      <c r="EH472" s="113"/>
      <c r="EI472" s="113"/>
      <c r="EJ472" s="113"/>
      <c r="EK472" s="113"/>
      <c r="EL472" s="113"/>
      <c r="EM472" s="113"/>
      <c r="EN472" s="113"/>
      <c r="EO472" s="113"/>
      <c r="EP472" s="113"/>
      <c r="EQ472" s="113"/>
      <c r="ER472" s="113"/>
      <c r="ES472" s="113"/>
      <c r="ET472" s="113"/>
      <c r="EU472" s="113"/>
      <c r="EV472" s="113"/>
      <c r="EW472" s="113"/>
      <c r="EX472" s="113"/>
      <c r="EY472" s="113"/>
      <c r="EZ472" s="113"/>
      <c r="FA472" s="113"/>
      <c r="FB472" s="113"/>
      <c r="FC472" s="113"/>
      <c r="FD472" s="113"/>
      <c r="FE472" s="113"/>
      <c r="FF472" s="113"/>
      <c r="FG472" s="113"/>
      <c r="FH472" s="113"/>
      <c r="FI472" s="113"/>
      <c r="FJ472" s="113"/>
      <c r="FK472" s="113"/>
      <c r="FL472" s="113"/>
      <c r="FM472" s="113"/>
      <c r="FN472" s="113"/>
      <c r="FO472" s="113"/>
      <c r="FP472" s="113"/>
      <c r="FQ472" s="113"/>
      <c r="FR472" s="113"/>
      <c r="FS472" s="113"/>
      <c r="FT472" s="113"/>
      <c r="FU472" s="113"/>
      <c r="FV472" s="113"/>
      <c r="FW472" s="113"/>
      <c r="FX472" s="113"/>
      <c r="FY472" s="113"/>
      <c r="FZ472" s="113"/>
      <c r="GA472" s="113"/>
      <c r="GB472" s="113"/>
      <c r="GC472" s="113"/>
      <c r="GD472" s="113"/>
      <c r="GE472" s="113"/>
      <c r="GF472" s="113"/>
      <c r="GG472" s="113"/>
      <c r="GH472" s="113"/>
      <c r="GI472" s="113"/>
      <c r="GJ472" s="113"/>
      <c r="GK472" s="113"/>
      <c r="GL472" s="113"/>
      <c r="GM472" s="113"/>
      <c r="GN472" s="113"/>
      <c r="GO472" s="113"/>
      <c r="GP472" s="113"/>
      <c r="GQ472" s="113"/>
      <c r="GR472" s="113"/>
      <c r="GS472" s="113"/>
      <c r="GT472" s="113"/>
      <c r="GU472" s="113"/>
      <c r="GV472" s="113"/>
      <c r="GW472" s="113"/>
      <c r="GX472" s="113"/>
      <c r="GY472" s="113"/>
      <c r="GZ472" s="113"/>
      <c r="HA472" s="113"/>
      <c r="HB472" s="113"/>
      <c r="HC472" s="113"/>
      <c r="HD472" s="113"/>
      <c r="HE472" s="113"/>
      <c r="HF472" s="113"/>
      <c r="HG472" s="113"/>
      <c r="HH472" s="113"/>
      <c r="HI472" s="113"/>
      <c r="HJ472" s="113"/>
      <c r="HK472" s="113"/>
      <c r="HL472" s="113"/>
      <c r="HM472" s="113"/>
      <c r="HN472" s="113"/>
      <c r="HO472" s="113"/>
      <c r="HP472" s="113"/>
      <c r="HQ472" s="113"/>
      <c r="HR472" s="113"/>
      <c r="HS472" s="113"/>
      <c r="HT472" s="113"/>
      <c r="HU472" s="113"/>
      <c r="HV472" s="113"/>
      <c r="HW472" s="113"/>
      <c r="HX472" s="113"/>
      <c r="HY472" s="113"/>
      <c r="HZ472" s="113"/>
      <c r="IA472" s="113"/>
      <c r="IB472" s="113"/>
      <c r="IC472" s="113"/>
      <c r="ID472" s="113"/>
      <c r="IE472" s="113"/>
      <c r="IF472" s="113"/>
      <c r="IG472" s="113"/>
      <c r="IH472" s="113"/>
      <c r="II472" s="113"/>
      <c r="IJ472" s="113"/>
      <c r="IK472" s="113"/>
      <c r="IL472" s="113"/>
      <c r="IM472" s="113"/>
      <c r="IN472" s="113"/>
      <c r="IO472" s="113"/>
      <c r="IP472" s="113"/>
      <c r="IQ472" s="113"/>
      <c r="IR472" s="113"/>
      <c r="IS472" s="113"/>
      <c r="IT472" s="113"/>
      <c r="IU472" s="113"/>
      <c r="IV472" s="113"/>
    </row>
    <row r="473" spans="1:256" ht="15.75" hidden="1">
      <c r="A473" s="141" t="s">
        <v>46</v>
      </c>
      <c r="B473" s="112">
        <v>2252.25</v>
      </c>
      <c r="C473" s="112">
        <v>6049.4</v>
      </c>
      <c r="D473" s="112">
        <v>261.7</v>
      </c>
      <c r="E473" s="112">
        <v>328.48</v>
      </c>
      <c r="F473" s="112">
        <v>0</v>
      </c>
      <c r="G473" s="112">
        <v>1178.34368</v>
      </c>
      <c r="H473" s="112">
        <v>31.08</v>
      </c>
      <c r="I473" s="112">
        <v>283</v>
      </c>
      <c r="J473" s="112">
        <v>129.735</v>
      </c>
      <c r="K473" s="112"/>
      <c r="L473" s="112">
        <v>10179.792</v>
      </c>
      <c r="M473" s="112"/>
      <c r="N473" s="112"/>
      <c r="O473" s="112"/>
      <c r="P473" s="30">
        <v>20693.78068</v>
      </c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  <c r="AK473" s="113"/>
      <c r="AL473" s="113"/>
      <c r="AM473" s="113"/>
      <c r="AN473" s="113"/>
      <c r="AO473" s="113"/>
      <c r="AP473" s="113"/>
      <c r="AQ473" s="113"/>
      <c r="AR473" s="113"/>
      <c r="AS473" s="113"/>
      <c r="AT473" s="113"/>
      <c r="AU473" s="113"/>
      <c r="AV473" s="113"/>
      <c r="AW473" s="113"/>
      <c r="AX473" s="113"/>
      <c r="AY473" s="113"/>
      <c r="AZ473" s="113"/>
      <c r="BA473" s="113"/>
      <c r="BB473" s="113"/>
      <c r="BC473" s="113"/>
      <c r="BD473" s="113"/>
      <c r="BE473" s="113"/>
      <c r="BF473" s="113"/>
      <c r="BG473" s="113"/>
      <c r="BH473" s="113"/>
      <c r="BI473" s="113"/>
      <c r="BJ473" s="113"/>
      <c r="BK473" s="113"/>
      <c r="BL473" s="113"/>
      <c r="BM473" s="113"/>
      <c r="BN473" s="113"/>
      <c r="BO473" s="113"/>
      <c r="BP473" s="113"/>
      <c r="BQ473" s="113"/>
      <c r="BR473" s="113"/>
      <c r="BS473" s="113"/>
      <c r="BT473" s="113"/>
      <c r="BU473" s="113"/>
      <c r="BV473" s="113"/>
      <c r="BW473" s="113"/>
      <c r="BX473" s="113"/>
      <c r="BY473" s="113"/>
      <c r="BZ473" s="113"/>
      <c r="CA473" s="113"/>
      <c r="CB473" s="113"/>
      <c r="CC473" s="113"/>
      <c r="CD473" s="113"/>
      <c r="CE473" s="113"/>
      <c r="CF473" s="113"/>
      <c r="CG473" s="113"/>
      <c r="CH473" s="113"/>
      <c r="CI473" s="113"/>
      <c r="CJ473" s="113"/>
      <c r="CK473" s="113"/>
      <c r="CL473" s="113"/>
      <c r="CM473" s="113"/>
      <c r="CN473" s="113"/>
      <c r="CO473" s="113"/>
      <c r="CP473" s="113"/>
      <c r="CQ473" s="113"/>
      <c r="CR473" s="113"/>
      <c r="CS473" s="113"/>
      <c r="CT473" s="113"/>
      <c r="CU473" s="113"/>
      <c r="CV473" s="113"/>
      <c r="CW473" s="113"/>
      <c r="CX473" s="113"/>
      <c r="CY473" s="113"/>
      <c r="CZ473" s="113"/>
      <c r="DA473" s="113"/>
      <c r="DB473" s="113"/>
      <c r="DC473" s="113"/>
      <c r="DD473" s="113"/>
      <c r="DE473" s="113"/>
      <c r="DF473" s="113"/>
      <c r="DG473" s="113"/>
      <c r="DH473" s="113"/>
      <c r="DI473" s="113"/>
      <c r="DJ473" s="113"/>
      <c r="DK473" s="113"/>
      <c r="DL473" s="113"/>
      <c r="DM473" s="113"/>
      <c r="DN473" s="113"/>
      <c r="DO473" s="113"/>
      <c r="DP473" s="113"/>
      <c r="DQ473" s="113"/>
      <c r="DR473" s="113"/>
      <c r="DS473" s="113"/>
      <c r="DT473" s="113"/>
      <c r="DU473" s="113"/>
      <c r="DV473" s="113"/>
      <c r="DW473" s="113"/>
      <c r="DX473" s="113"/>
      <c r="DY473" s="113"/>
      <c r="DZ473" s="113"/>
      <c r="EA473" s="113"/>
      <c r="EB473" s="113"/>
      <c r="EC473" s="113"/>
      <c r="ED473" s="113"/>
      <c r="EE473" s="113"/>
      <c r="EF473" s="113"/>
      <c r="EG473" s="113"/>
      <c r="EH473" s="113"/>
      <c r="EI473" s="113"/>
      <c r="EJ473" s="113"/>
      <c r="EK473" s="113"/>
      <c r="EL473" s="113"/>
      <c r="EM473" s="113"/>
      <c r="EN473" s="113"/>
      <c r="EO473" s="113"/>
      <c r="EP473" s="113"/>
      <c r="EQ473" s="113"/>
      <c r="ER473" s="113"/>
      <c r="ES473" s="113"/>
      <c r="ET473" s="113"/>
      <c r="EU473" s="113"/>
      <c r="EV473" s="113"/>
      <c r="EW473" s="113"/>
      <c r="EX473" s="113"/>
      <c r="EY473" s="113"/>
      <c r="EZ473" s="113"/>
      <c r="FA473" s="113"/>
      <c r="FB473" s="113"/>
      <c r="FC473" s="113"/>
      <c r="FD473" s="113"/>
      <c r="FE473" s="113"/>
      <c r="FF473" s="113"/>
      <c r="FG473" s="113"/>
      <c r="FH473" s="113"/>
      <c r="FI473" s="113"/>
      <c r="FJ473" s="113"/>
      <c r="FK473" s="113"/>
      <c r="FL473" s="113"/>
      <c r="FM473" s="113"/>
      <c r="FN473" s="113"/>
      <c r="FO473" s="113"/>
      <c r="FP473" s="113"/>
      <c r="FQ473" s="113"/>
      <c r="FR473" s="113"/>
      <c r="FS473" s="113"/>
      <c r="FT473" s="113"/>
      <c r="FU473" s="113"/>
      <c r="FV473" s="113"/>
      <c r="FW473" s="113"/>
      <c r="FX473" s="113"/>
      <c r="FY473" s="113"/>
      <c r="FZ473" s="113"/>
      <c r="GA473" s="113"/>
      <c r="GB473" s="113"/>
      <c r="GC473" s="113"/>
      <c r="GD473" s="113"/>
      <c r="GE473" s="113"/>
      <c r="GF473" s="113"/>
      <c r="GG473" s="113"/>
      <c r="GH473" s="113"/>
      <c r="GI473" s="113"/>
      <c r="GJ473" s="113"/>
      <c r="GK473" s="113"/>
      <c r="GL473" s="113"/>
      <c r="GM473" s="113"/>
      <c r="GN473" s="113"/>
      <c r="GO473" s="113"/>
      <c r="GP473" s="113"/>
      <c r="GQ473" s="113"/>
      <c r="GR473" s="113"/>
      <c r="GS473" s="113"/>
      <c r="GT473" s="113"/>
      <c r="GU473" s="113"/>
      <c r="GV473" s="113"/>
      <c r="GW473" s="113"/>
      <c r="GX473" s="113"/>
      <c r="GY473" s="113"/>
      <c r="GZ473" s="113"/>
      <c r="HA473" s="113"/>
      <c r="HB473" s="113"/>
      <c r="HC473" s="113"/>
      <c r="HD473" s="113"/>
      <c r="HE473" s="113"/>
      <c r="HF473" s="113"/>
      <c r="HG473" s="113"/>
      <c r="HH473" s="113"/>
      <c r="HI473" s="113"/>
      <c r="HJ473" s="113"/>
      <c r="HK473" s="113"/>
      <c r="HL473" s="113"/>
      <c r="HM473" s="113"/>
      <c r="HN473" s="113"/>
      <c r="HO473" s="113"/>
      <c r="HP473" s="113"/>
      <c r="HQ473" s="113"/>
      <c r="HR473" s="113"/>
      <c r="HS473" s="113"/>
      <c r="HT473" s="113"/>
      <c r="HU473" s="113"/>
      <c r="HV473" s="113"/>
      <c r="HW473" s="113"/>
      <c r="HX473" s="113"/>
      <c r="HY473" s="113"/>
      <c r="HZ473" s="113"/>
      <c r="IA473" s="113"/>
      <c r="IB473" s="113"/>
      <c r="IC473" s="113"/>
      <c r="ID473" s="113"/>
      <c r="IE473" s="113"/>
      <c r="IF473" s="113"/>
      <c r="IG473" s="113"/>
      <c r="IH473" s="113"/>
      <c r="II473" s="113"/>
      <c r="IJ473" s="113"/>
      <c r="IK473" s="113"/>
      <c r="IL473" s="113"/>
      <c r="IM473" s="113"/>
      <c r="IN473" s="113"/>
      <c r="IO473" s="113"/>
      <c r="IP473" s="113"/>
      <c r="IQ473" s="113"/>
      <c r="IR473" s="113"/>
      <c r="IS473" s="113"/>
      <c r="IT473" s="113"/>
      <c r="IU473" s="113"/>
      <c r="IV473" s="113"/>
    </row>
    <row r="474" spans="1:256" ht="15.75" hidden="1">
      <c r="A474" s="141" t="s">
        <v>47</v>
      </c>
      <c r="B474" s="112">
        <v>1931.214</v>
      </c>
      <c r="C474" s="112">
        <v>6077.52</v>
      </c>
      <c r="D474" s="112">
        <v>334.2</v>
      </c>
      <c r="E474" s="112">
        <v>345.08</v>
      </c>
      <c r="F474" s="112">
        <v>44.025</v>
      </c>
      <c r="G474" s="112">
        <v>1451.71264</v>
      </c>
      <c r="H474" s="112">
        <v>48.36</v>
      </c>
      <c r="I474" s="112">
        <v>191</v>
      </c>
      <c r="J474" s="112">
        <v>206.78</v>
      </c>
      <c r="K474" s="112"/>
      <c r="L474" s="112">
        <v>10332.4185</v>
      </c>
      <c r="M474" s="112"/>
      <c r="N474" s="112"/>
      <c r="O474" s="112"/>
      <c r="P474" s="30">
        <v>20962.31014</v>
      </c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  <c r="AK474" s="113"/>
      <c r="AL474" s="113"/>
      <c r="AM474" s="113"/>
      <c r="AN474" s="113"/>
      <c r="AO474" s="113"/>
      <c r="AP474" s="113"/>
      <c r="AQ474" s="113"/>
      <c r="AR474" s="113"/>
      <c r="AS474" s="113"/>
      <c r="AT474" s="113"/>
      <c r="AU474" s="113"/>
      <c r="AV474" s="113"/>
      <c r="AW474" s="113"/>
      <c r="AX474" s="113"/>
      <c r="AY474" s="113"/>
      <c r="AZ474" s="113"/>
      <c r="BA474" s="113"/>
      <c r="BB474" s="113"/>
      <c r="BC474" s="113"/>
      <c r="BD474" s="113"/>
      <c r="BE474" s="113"/>
      <c r="BF474" s="113"/>
      <c r="BG474" s="113"/>
      <c r="BH474" s="113"/>
      <c r="BI474" s="113"/>
      <c r="BJ474" s="113"/>
      <c r="BK474" s="113"/>
      <c r="BL474" s="113"/>
      <c r="BM474" s="113"/>
      <c r="BN474" s="113"/>
      <c r="BO474" s="113"/>
      <c r="BP474" s="113"/>
      <c r="BQ474" s="113"/>
      <c r="BR474" s="113"/>
      <c r="BS474" s="113"/>
      <c r="BT474" s="113"/>
      <c r="BU474" s="113"/>
      <c r="BV474" s="113"/>
      <c r="BW474" s="113"/>
      <c r="BX474" s="113"/>
      <c r="BY474" s="113"/>
      <c r="BZ474" s="113"/>
      <c r="CA474" s="113"/>
      <c r="CB474" s="113"/>
      <c r="CC474" s="113"/>
      <c r="CD474" s="113"/>
      <c r="CE474" s="113"/>
      <c r="CF474" s="113"/>
      <c r="CG474" s="113"/>
      <c r="CH474" s="113"/>
      <c r="CI474" s="113"/>
      <c r="CJ474" s="113"/>
      <c r="CK474" s="113"/>
      <c r="CL474" s="113"/>
      <c r="CM474" s="113"/>
      <c r="CN474" s="113"/>
      <c r="CO474" s="113"/>
      <c r="CP474" s="113"/>
      <c r="CQ474" s="113"/>
      <c r="CR474" s="113"/>
      <c r="CS474" s="113"/>
      <c r="CT474" s="113"/>
      <c r="CU474" s="113"/>
      <c r="CV474" s="113"/>
      <c r="CW474" s="113"/>
      <c r="CX474" s="113"/>
      <c r="CY474" s="113"/>
      <c r="CZ474" s="113"/>
      <c r="DA474" s="113"/>
      <c r="DB474" s="113"/>
      <c r="DC474" s="113"/>
      <c r="DD474" s="113"/>
      <c r="DE474" s="113"/>
      <c r="DF474" s="113"/>
      <c r="DG474" s="113"/>
      <c r="DH474" s="113"/>
      <c r="DI474" s="113"/>
      <c r="DJ474" s="113"/>
      <c r="DK474" s="113"/>
      <c r="DL474" s="113"/>
      <c r="DM474" s="113"/>
      <c r="DN474" s="113"/>
      <c r="DO474" s="113"/>
      <c r="DP474" s="113"/>
      <c r="DQ474" s="113"/>
      <c r="DR474" s="113"/>
      <c r="DS474" s="113"/>
      <c r="DT474" s="113"/>
      <c r="DU474" s="113"/>
      <c r="DV474" s="113"/>
      <c r="DW474" s="113"/>
      <c r="DX474" s="113"/>
      <c r="DY474" s="113"/>
      <c r="DZ474" s="113"/>
      <c r="EA474" s="113"/>
      <c r="EB474" s="113"/>
      <c r="EC474" s="113"/>
      <c r="ED474" s="113"/>
      <c r="EE474" s="113"/>
      <c r="EF474" s="113"/>
      <c r="EG474" s="113"/>
      <c r="EH474" s="113"/>
      <c r="EI474" s="113"/>
      <c r="EJ474" s="113"/>
      <c r="EK474" s="113"/>
      <c r="EL474" s="113"/>
      <c r="EM474" s="113"/>
      <c r="EN474" s="113"/>
      <c r="EO474" s="113"/>
      <c r="EP474" s="113"/>
      <c r="EQ474" s="113"/>
      <c r="ER474" s="113"/>
      <c r="ES474" s="113"/>
      <c r="ET474" s="113"/>
      <c r="EU474" s="113"/>
      <c r="EV474" s="113"/>
      <c r="EW474" s="113"/>
      <c r="EX474" s="113"/>
      <c r="EY474" s="113"/>
      <c r="EZ474" s="113"/>
      <c r="FA474" s="113"/>
      <c r="FB474" s="113"/>
      <c r="FC474" s="113"/>
      <c r="FD474" s="113"/>
      <c r="FE474" s="113"/>
      <c r="FF474" s="113"/>
      <c r="FG474" s="113"/>
      <c r="FH474" s="113"/>
      <c r="FI474" s="113"/>
      <c r="FJ474" s="113"/>
      <c r="FK474" s="113"/>
      <c r="FL474" s="113"/>
      <c r="FM474" s="113"/>
      <c r="FN474" s="113"/>
      <c r="FO474" s="113"/>
      <c r="FP474" s="113"/>
      <c r="FQ474" s="113"/>
      <c r="FR474" s="113"/>
      <c r="FS474" s="113"/>
      <c r="FT474" s="113"/>
      <c r="FU474" s="113"/>
      <c r="FV474" s="113"/>
      <c r="FW474" s="113"/>
      <c r="FX474" s="113"/>
      <c r="FY474" s="113"/>
      <c r="FZ474" s="113"/>
      <c r="GA474" s="113"/>
      <c r="GB474" s="113"/>
      <c r="GC474" s="113"/>
      <c r="GD474" s="113"/>
      <c r="GE474" s="113"/>
      <c r="GF474" s="113"/>
      <c r="GG474" s="113"/>
      <c r="GH474" s="113"/>
      <c r="GI474" s="113"/>
      <c r="GJ474" s="113"/>
      <c r="GK474" s="113"/>
      <c r="GL474" s="113"/>
      <c r="GM474" s="113"/>
      <c r="GN474" s="113"/>
      <c r="GO474" s="113"/>
      <c r="GP474" s="113"/>
      <c r="GQ474" s="113"/>
      <c r="GR474" s="113"/>
      <c r="GS474" s="113"/>
      <c r="GT474" s="113"/>
      <c r="GU474" s="113"/>
      <c r="GV474" s="113"/>
      <c r="GW474" s="113"/>
      <c r="GX474" s="113"/>
      <c r="GY474" s="113"/>
      <c r="GZ474" s="113"/>
      <c r="HA474" s="113"/>
      <c r="HB474" s="113"/>
      <c r="HC474" s="113"/>
      <c r="HD474" s="113"/>
      <c r="HE474" s="113"/>
      <c r="HF474" s="113"/>
      <c r="HG474" s="113"/>
      <c r="HH474" s="113"/>
      <c r="HI474" s="113"/>
      <c r="HJ474" s="113"/>
      <c r="HK474" s="113"/>
      <c r="HL474" s="113"/>
      <c r="HM474" s="113"/>
      <c r="HN474" s="113"/>
      <c r="HO474" s="113"/>
      <c r="HP474" s="113"/>
      <c r="HQ474" s="113"/>
      <c r="HR474" s="113"/>
      <c r="HS474" s="113"/>
      <c r="HT474" s="113"/>
      <c r="HU474" s="113"/>
      <c r="HV474" s="113"/>
      <c r="HW474" s="113"/>
      <c r="HX474" s="113"/>
      <c r="HY474" s="113"/>
      <c r="HZ474" s="113"/>
      <c r="IA474" s="113"/>
      <c r="IB474" s="113"/>
      <c r="IC474" s="113"/>
      <c r="ID474" s="113"/>
      <c r="IE474" s="113"/>
      <c r="IF474" s="113"/>
      <c r="IG474" s="113"/>
      <c r="IH474" s="113"/>
      <c r="II474" s="113"/>
      <c r="IJ474" s="113"/>
      <c r="IK474" s="113"/>
      <c r="IL474" s="113"/>
      <c r="IM474" s="113"/>
      <c r="IN474" s="113"/>
      <c r="IO474" s="113"/>
      <c r="IP474" s="113"/>
      <c r="IQ474" s="113"/>
      <c r="IR474" s="113"/>
      <c r="IS474" s="113"/>
      <c r="IT474" s="113"/>
      <c r="IU474" s="113"/>
      <c r="IV474" s="113"/>
    </row>
    <row r="475" spans="1:256" ht="15.75" hidden="1">
      <c r="A475" s="141" t="s">
        <v>48</v>
      </c>
      <c r="B475" s="112">
        <v>1698.291</v>
      </c>
      <c r="C475" s="112">
        <v>6644.93</v>
      </c>
      <c r="D475" s="112">
        <v>328.9</v>
      </c>
      <c r="E475" s="112">
        <v>347.21</v>
      </c>
      <c r="F475" s="112">
        <v>107.52</v>
      </c>
      <c r="G475" s="112">
        <v>1666.3023999999998</v>
      </c>
      <c r="H475" s="112">
        <v>47.76</v>
      </c>
      <c r="I475" s="112">
        <v>225</v>
      </c>
      <c r="J475" s="112">
        <v>199.505</v>
      </c>
      <c r="K475" s="112"/>
      <c r="L475" s="112">
        <v>10693.0905</v>
      </c>
      <c r="M475" s="112"/>
      <c r="N475" s="112"/>
      <c r="O475" s="112"/>
      <c r="P475" s="30">
        <v>21958.5089</v>
      </c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  <c r="AK475" s="113"/>
      <c r="AL475" s="113"/>
      <c r="AM475" s="113"/>
      <c r="AN475" s="113"/>
      <c r="AO475" s="113"/>
      <c r="AP475" s="113"/>
      <c r="AQ475" s="113"/>
      <c r="AR475" s="113"/>
      <c r="AS475" s="113"/>
      <c r="AT475" s="113"/>
      <c r="AU475" s="113"/>
      <c r="AV475" s="113"/>
      <c r="AW475" s="113"/>
      <c r="AX475" s="113"/>
      <c r="AY475" s="113"/>
      <c r="AZ475" s="113"/>
      <c r="BA475" s="113"/>
      <c r="BB475" s="113"/>
      <c r="BC475" s="113"/>
      <c r="BD475" s="113"/>
      <c r="BE475" s="113"/>
      <c r="BF475" s="113"/>
      <c r="BG475" s="113"/>
      <c r="BH475" s="113"/>
      <c r="BI475" s="113"/>
      <c r="BJ475" s="113"/>
      <c r="BK475" s="113"/>
      <c r="BL475" s="113"/>
      <c r="BM475" s="113"/>
      <c r="BN475" s="113"/>
      <c r="BO475" s="113"/>
      <c r="BP475" s="113"/>
      <c r="BQ475" s="113"/>
      <c r="BR475" s="113"/>
      <c r="BS475" s="113"/>
      <c r="BT475" s="113"/>
      <c r="BU475" s="113"/>
      <c r="BV475" s="113"/>
      <c r="BW475" s="113"/>
      <c r="BX475" s="113"/>
      <c r="BY475" s="113"/>
      <c r="BZ475" s="113"/>
      <c r="CA475" s="113"/>
      <c r="CB475" s="113"/>
      <c r="CC475" s="113"/>
      <c r="CD475" s="113"/>
      <c r="CE475" s="113"/>
      <c r="CF475" s="113"/>
      <c r="CG475" s="113"/>
      <c r="CH475" s="113"/>
      <c r="CI475" s="113"/>
      <c r="CJ475" s="113"/>
      <c r="CK475" s="113"/>
      <c r="CL475" s="113"/>
      <c r="CM475" s="113"/>
      <c r="CN475" s="113"/>
      <c r="CO475" s="113"/>
      <c r="CP475" s="113"/>
      <c r="CQ475" s="113"/>
      <c r="CR475" s="113"/>
      <c r="CS475" s="113"/>
      <c r="CT475" s="113"/>
      <c r="CU475" s="113"/>
      <c r="CV475" s="113"/>
      <c r="CW475" s="113"/>
      <c r="CX475" s="113"/>
      <c r="CY475" s="113"/>
      <c r="CZ475" s="113"/>
      <c r="DA475" s="113"/>
      <c r="DB475" s="113"/>
      <c r="DC475" s="113"/>
      <c r="DD475" s="113"/>
      <c r="DE475" s="113"/>
      <c r="DF475" s="113"/>
      <c r="DG475" s="113"/>
      <c r="DH475" s="113"/>
      <c r="DI475" s="113"/>
      <c r="DJ475" s="113"/>
      <c r="DK475" s="113"/>
      <c r="DL475" s="113"/>
      <c r="DM475" s="113"/>
      <c r="DN475" s="113"/>
      <c r="DO475" s="113"/>
      <c r="DP475" s="113"/>
      <c r="DQ475" s="113"/>
      <c r="DR475" s="113"/>
      <c r="DS475" s="113"/>
      <c r="DT475" s="113"/>
      <c r="DU475" s="113"/>
      <c r="DV475" s="113"/>
      <c r="DW475" s="113"/>
      <c r="DX475" s="113"/>
      <c r="DY475" s="113"/>
      <c r="DZ475" s="113"/>
      <c r="EA475" s="113"/>
      <c r="EB475" s="113"/>
      <c r="EC475" s="113"/>
      <c r="ED475" s="113"/>
      <c r="EE475" s="113"/>
      <c r="EF475" s="113"/>
      <c r="EG475" s="113"/>
      <c r="EH475" s="113"/>
      <c r="EI475" s="113"/>
      <c r="EJ475" s="113"/>
      <c r="EK475" s="113"/>
      <c r="EL475" s="113"/>
      <c r="EM475" s="113"/>
      <c r="EN475" s="113"/>
      <c r="EO475" s="113"/>
      <c r="EP475" s="113"/>
      <c r="EQ475" s="113"/>
      <c r="ER475" s="113"/>
      <c r="ES475" s="113"/>
      <c r="ET475" s="113"/>
      <c r="EU475" s="113"/>
      <c r="EV475" s="113"/>
      <c r="EW475" s="113"/>
      <c r="EX475" s="113"/>
      <c r="EY475" s="113"/>
      <c r="EZ475" s="113"/>
      <c r="FA475" s="113"/>
      <c r="FB475" s="113"/>
      <c r="FC475" s="113"/>
      <c r="FD475" s="113"/>
      <c r="FE475" s="113"/>
      <c r="FF475" s="113"/>
      <c r="FG475" s="113"/>
      <c r="FH475" s="113"/>
      <c r="FI475" s="113"/>
      <c r="FJ475" s="113"/>
      <c r="FK475" s="113"/>
      <c r="FL475" s="113"/>
      <c r="FM475" s="113"/>
      <c r="FN475" s="113"/>
      <c r="FO475" s="113"/>
      <c r="FP475" s="113"/>
      <c r="FQ475" s="113"/>
      <c r="FR475" s="113"/>
      <c r="FS475" s="113"/>
      <c r="FT475" s="113"/>
      <c r="FU475" s="113"/>
      <c r="FV475" s="113"/>
      <c r="FW475" s="113"/>
      <c r="FX475" s="113"/>
      <c r="FY475" s="113"/>
      <c r="FZ475" s="113"/>
      <c r="GA475" s="113"/>
      <c r="GB475" s="113"/>
      <c r="GC475" s="113"/>
      <c r="GD475" s="113"/>
      <c r="GE475" s="113"/>
      <c r="GF475" s="113"/>
      <c r="GG475" s="113"/>
      <c r="GH475" s="113"/>
      <c r="GI475" s="113"/>
      <c r="GJ475" s="113"/>
      <c r="GK475" s="113"/>
      <c r="GL475" s="113"/>
      <c r="GM475" s="113"/>
      <c r="GN475" s="113"/>
      <c r="GO475" s="113"/>
      <c r="GP475" s="113"/>
      <c r="GQ475" s="113"/>
      <c r="GR475" s="113"/>
      <c r="GS475" s="113"/>
      <c r="GT475" s="113"/>
      <c r="GU475" s="113"/>
      <c r="GV475" s="113"/>
      <c r="GW475" s="113"/>
      <c r="GX475" s="113"/>
      <c r="GY475" s="113"/>
      <c r="GZ475" s="113"/>
      <c r="HA475" s="113"/>
      <c r="HB475" s="113"/>
      <c r="HC475" s="113"/>
      <c r="HD475" s="113"/>
      <c r="HE475" s="113"/>
      <c r="HF475" s="113"/>
      <c r="HG475" s="113"/>
      <c r="HH475" s="113"/>
      <c r="HI475" s="113"/>
      <c r="HJ475" s="113"/>
      <c r="HK475" s="113"/>
      <c r="HL475" s="113"/>
      <c r="HM475" s="113"/>
      <c r="HN475" s="113"/>
      <c r="HO475" s="113"/>
      <c r="HP475" s="113"/>
      <c r="HQ475" s="113"/>
      <c r="HR475" s="113"/>
      <c r="HS475" s="113"/>
      <c r="HT475" s="113"/>
      <c r="HU475" s="113"/>
      <c r="HV475" s="113"/>
      <c r="HW475" s="113"/>
      <c r="HX475" s="113"/>
      <c r="HY475" s="113"/>
      <c r="HZ475" s="113"/>
      <c r="IA475" s="113"/>
      <c r="IB475" s="113"/>
      <c r="IC475" s="113"/>
      <c r="ID475" s="113"/>
      <c r="IE475" s="113"/>
      <c r="IF475" s="113"/>
      <c r="IG475" s="113"/>
      <c r="IH475" s="113"/>
      <c r="II475" s="113"/>
      <c r="IJ475" s="113"/>
      <c r="IK475" s="113"/>
      <c r="IL475" s="113"/>
      <c r="IM475" s="113"/>
      <c r="IN475" s="113"/>
      <c r="IO475" s="113"/>
      <c r="IP475" s="113"/>
      <c r="IQ475" s="113"/>
      <c r="IR475" s="113"/>
      <c r="IS475" s="113"/>
      <c r="IT475" s="113"/>
      <c r="IU475" s="113"/>
      <c r="IV475" s="113"/>
    </row>
    <row r="476" spans="1:256" ht="15.75" hidden="1">
      <c r="A476" s="141" t="s">
        <v>49</v>
      </c>
      <c r="B476" s="112">
        <v>1774.038</v>
      </c>
      <c r="C476" s="112">
        <v>6609.5</v>
      </c>
      <c r="D476" s="112">
        <v>296.2</v>
      </c>
      <c r="E476" s="112">
        <v>33.222</v>
      </c>
      <c r="F476" s="112">
        <v>106.23</v>
      </c>
      <c r="G476" s="112">
        <v>1155.6936</v>
      </c>
      <c r="H476" s="112">
        <v>45</v>
      </c>
      <c r="I476" s="112">
        <v>223</v>
      </c>
      <c r="J476" s="112">
        <v>172.51</v>
      </c>
      <c r="K476" s="112"/>
      <c r="L476" s="112">
        <v>11264.383</v>
      </c>
      <c r="M476" s="112"/>
      <c r="N476" s="112"/>
      <c r="O476" s="112"/>
      <c r="P476" s="30">
        <v>21679.7766</v>
      </c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  <c r="AK476" s="113"/>
      <c r="AL476" s="113"/>
      <c r="AM476" s="113"/>
      <c r="AN476" s="113"/>
      <c r="AO476" s="113"/>
      <c r="AP476" s="113"/>
      <c r="AQ476" s="113"/>
      <c r="AR476" s="113"/>
      <c r="AS476" s="113"/>
      <c r="AT476" s="113"/>
      <c r="AU476" s="113"/>
      <c r="AV476" s="113"/>
      <c r="AW476" s="113"/>
      <c r="AX476" s="113"/>
      <c r="AY476" s="113"/>
      <c r="AZ476" s="113"/>
      <c r="BA476" s="113"/>
      <c r="BB476" s="113"/>
      <c r="BC476" s="113"/>
      <c r="BD476" s="113"/>
      <c r="BE476" s="113"/>
      <c r="BF476" s="113"/>
      <c r="BG476" s="113"/>
      <c r="BH476" s="113"/>
      <c r="BI476" s="113"/>
      <c r="BJ476" s="113"/>
      <c r="BK476" s="113"/>
      <c r="BL476" s="113"/>
      <c r="BM476" s="113"/>
      <c r="BN476" s="113"/>
      <c r="BO476" s="113"/>
      <c r="BP476" s="113"/>
      <c r="BQ476" s="113"/>
      <c r="BR476" s="113"/>
      <c r="BS476" s="113"/>
      <c r="BT476" s="113"/>
      <c r="BU476" s="113"/>
      <c r="BV476" s="113"/>
      <c r="BW476" s="113"/>
      <c r="BX476" s="113"/>
      <c r="BY476" s="113"/>
      <c r="BZ476" s="113"/>
      <c r="CA476" s="113"/>
      <c r="CB476" s="113"/>
      <c r="CC476" s="113"/>
      <c r="CD476" s="113"/>
      <c r="CE476" s="113"/>
      <c r="CF476" s="113"/>
      <c r="CG476" s="113"/>
      <c r="CH476" s="113"/>
      <c r="CI476" s="113"/>
      <c r="CJ476" s="113"/>
      <c r="CK476" s="113"/>
      <c r="CL476" s="113"/>
      <c r="CM476" s="113"/>
      <c r="CN476" s="113"/>
      <c r="CO476" s="113"/>
      <c r="CP476" s="113"/>
      <c r="CQ476" s="113"/>
      <c r="CR476" s="113"/>
      <c r="CS476" s="113"/>
      <c r="CT476" s="113"/>
      <c r="CU476" s="113"/>
      <c r="CV476" s="113"/>
      <c r="CW476" s="113"/>
      <c r="CX476" s="113"/>
      <c r="CY476" s="113"/>
      <c r="CZ476" s="113"/>
      <c r="DA476" s="113"/>
      <c r="DB476" s="113"/>
      <c r="DC476" s="113"/>
      <c r="DD476" s="113"/>
      <c r="DE476" s="113"/>
      <c r="DF476" s="113"/>
      <c r="DG476" s="113"/>
      <c r="DH476" s="113"/>
      <c r="DI476" s="113"/>
      <c r="DJ476" s="113"/>
      <c r="DK476" s="113"/>
      <c r="DL476" s="113"/>
      <c r="DM476" s="113"/>
      <c r="DN476" s="113"/>
      <c r="DO476" s="113"/>
      <c r="DP476" s="113"/>
      <c r="DQ476" s="113"/>
      <c r="DR476" s="113"/>
      <c r="DS476" s="113"/>
      <c r="DT476" s="113"/>
      <c r="DU476" s="113"/>
      <c r="DV476" s="113"/>
      <c r="DW476" s="113"/>
      <c r="DX476" s="113"/>
      <c r="DY476" s="113"/>
      <c r="DZ476" s="113"/>
      <c r="EA476" s="113"/>
      <c r="EB476" s="113"/>
      <c r="EC476" s="113"/>
      <c r="ED476" s="113"/>
      <c r="EE476" s="113"/>
      <c r="EF476" s="113"/>
      <c r="EG476" s="113"/>
      <c r="EH476" s="113"/>
      <c r="EI476" s="113"/>
      <c r="EJ476" s="113"/>
      <c r="EK476" s="113"/>
      <c r="EL476" s="113"/>
      <c r="EM476" s="113"/>
      <c r="EN476" s="113"/>
      <c r="EO476" s="113"/>
      <c r="EP476" s="113"/>
      <c r="EQ476" s="113"/>
      <c r="ER476" s="113"/>
      <c r="ES476" s="113"/>
      <c r="ET476" s="113"/>
      <c r="EU476" s="113"/>
      <c r="EV476" s="113"/>
      <c r="EW476" s="113"/>
      <c r="EX476" s="113"/>
      <c r="EY476" s="113"/>
      <c r="EZ476" s="113"/>
      <c r="FA476" s="113"/>
      <c r="FB476" s="113"/>
      <c r="FC476" s="113"/>
      <c r="FD476" s="113"/>
      <c r="FE476" s="113"/>
      <c r="FF476" s="113"/>
      <c r="FG476" s="113"/>
      <c r="FH476" s="113"/>
      <c r="FI476" s="113"/>
      <c r="FJ476" s="113"/>
      <c r="FK476" s="113"/>
      <c r="FL476" s="113"/>
      <c r="FM476" s="113"/>
      <c r="FN476" s="113"/>
      <c r="FO476" s="113"/>
      <c r="FP476" s="113"/>
      <c r="FQ476" s="113"/>
      <c r="FR476" s="113"/>
      <c r="FS476" s="113"/>
      <c r="FT476" s="113"/>
      <c r="FU476" s="113"/>
      <c r="FV476" s="113"/>
      <c r="FW476" s="113"/>
      <c r="FX476" s="113"/>
      <c r="FY476" s="113"/>
      <c r="FZ476" s="113"/>
      <c r="GA476" s="113"/>
      <c r="GB476" s="113"/>
      <c r="GC476" s="113"/>
      <c r="GD476" s="113"/>
      <c r="GE476" s="113"/>
      <c r="GF476" s="113"/>
      <c r="GG476" s="113"/>
      <c r="GH476" s="113"/>
      <c r="GI476" s="113"/>
      <c r="GJ476" s="113"/>
      <c r="GK476" s="113"/>
      <c r="GL476" s="113"/>
      <c r="GM476" s="113"/>
      <c r="GN476" s="113"/>
      <c r="GO476" s="113"/>
      <c r="GP476" s="113"/>
      <c r="GQ476" s="113"/>
      <c r="GR476" s="113"/>
      <c r="GS476" s="113"/>
      <c r="GT476" s="113"/>
      <c r="GU476" s="113"/>
      <c r="GV476" s="113"/>
      <c r="GW476" s="113"/>
      <c r="GX476" s="113"/>
      <c r="GY476" s="113"/>
      <c r="GZ476" s="113"/>
      <c r="HA476" s="113"/>
      <c r="HB476" s="113"/>
      <c r="HC476" s="113"/>
      <c r="HD476" s="113"/>
      <c r="HE476" s="113"/>
      <c r="HF476" s="113"/>
      <c r="HG476" s="113"/>
      <c r="HH476" s="113"/>
      <c r="HI476" s="113"/>
      <c r="HJ476" s="113"/>
      <c r="HK476" s="113"/>
      <c r="HL476" s="113"/>
      <c r="HM476" s="113"/>
      <c r="HN476" s="113"/>
      <c r="HO476" s="113"/>
      <c r="HP476" s="113"/>
      <c r="HQ476" s="113"/>
      <c r="HR476" s="113"/>
      <c r="HS476" s="113"/>
      <c r="HT476" s="113"/>
      <c r="HU476" s="113"/>
      <c r="HV476" s="113"/>
      <c r="HW476" s="113"/>
      <c r="HX476" s="113"/>
      <c r="HY476" s="113"/>
      <c r="HZ476" s="113"/>
      <c r="IA476" s="113"/>
      <c r="IB476" s="113"/>
      <c r="IC476" s="113"/>
      <c r="ID476" s="113"/>
      <c r="IE476" s="113"/>
      <c r="IF476" s="113"/>
      <c r="IG476" s="113"/>
      <c r="IH476" s="113"/>
      <c r="II476" s="113"/>
      <c r="IJ476" s="113"/>
      <c r="IK476" s="113"/>
      <c r="IL476" s="113"/>
      <c r="IM476" s="113"/>
      <c r="IN476" s="113"/>
      <c r="IO476" s="113"/>
      <c r="IP476" s="113"/>
      <c r="IQ476" s="113"/>
      <c r="IR476" s="113"/>
      <c r="IS476" s="113"/>
      <c r="IT476" s="113"/>
      <c r="IU476" s="113"/>
      <c r="IV476" s="113"/>
    </row>
    <row r="477" spans="1:256" ht="15.75" hidden="1">
      <c r="A477" s="141" t="s">
        <v>50</v>
      </c>
      <c r="B477" s="112">
        <v>1935.234</v>
      </c>
      <c r="C477" s="112">
        <v>4873.82</v>
      </c>
      <c r="D477" s="112">
        <v>342.7</v>
      </c>
      <c r="E477" s="112">
        <v>316.23</v>
      </c>
      <c r="F477" s="112">
        <v>53.265</v>
      </c>
      <c r="G477" s="112">
        <v>1168.0819199999999</v>
      </c>
      <c r="H477" s="112">
        <v>41.64</v>
      </c>
      <c r="I477" s="112">
        <v>185</v>
      </c>
      <c r="J477" s="112">
        <v>159.75</v>
      </c>
      <c r="K477" s="112"/>
      <c r="L477" s="112">
        <v>11342.257</v>
      </c>
      <c r="M477" s="112"/>
      <c r="N477" s="112"/>
      <c r="O477" s="112"/>
      <c r="P477" s="30">
        <v>20417.977919999998</v>
      </c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  <c r="AK477" s="113"/>
      <c r="AL477" s="113"/>
      <c r="AM477" s="113"/>
      <c r="AN477" s="113"/>
      <c r="AO477" s="113"/>
      <c r="AP477" s="113"/>
      <c r="AQ477" s="113"/>
      <c r="AR477" s="113"/>
      <c r="AS477" s="113"/>
      <c r="AT477" s="113"/>
      <c r="AU477" s="113"/>
      <c r="AV477" s="113"/>
      <c r="AW477" s="113"/>
      <c r="AX477" s="113"/>
      <c r="AY477" s="113"/>
      <c r="AZ477" s="113"/>
      <c r="BA477" s="113"/>
      <c r="BB477" s="113"/>
      <c r="BC477" s="113"/>
      <c r="BD477" s="113"/>
      <c r="BE477" s="113"/>
      <c r="BF477" s="113"/>
      <c r="BG477" s="113"/>
      <c r="BH477" s="113"/>
      <c r="BI477" s="113"/>
      <c r="BJ477" s="113"/>
      <c r="BK477" s="113"/>
      <c r="BL477" s="113"/>
      <c r="BM477" s="113"/>
      <c r="BN477" s="113"/>
      <c r="BO477" s="113"/>
      <c r="BP477" s="113"/>
      <c r="BQ477" s="113"/>
      <c r="BR477" s="113"/>
      <c r="BS477" s="113"/>
      <c r="BT477" s="113"/>
      <c r="BU477" s="113"/>
      <c r="BV477" s="113"/>
      <c r="BW477" s="113"/>
      <c r="BX477" s="113"/>
      <c r="BY477" s="113"/>
      <c r="BZ477" s="113"/>
      <c r="CA477" s="113"/>
      <c r="CB477" s="113"/>
      <c r="CC477" s="113"/>
      <c r="CD477" s="113"/>
      <c r="CE477" s="113"/>
      <c r="CF477" s="113"/>
      <c r="CG477" s="113"/>
      <c r="CH477" s="113"/>
      <c r="CI477" s="113"/>
      <c r="CJ477" s="113"/>
      <c r="CK477" s="113"/>
      <c r="CL477" s="113"/>
      <c r="CM477" s="113"/>
      <c r="CN477" s="113"/>
      <c r="CO477" s="113"/>
      <c r="CP477" s="113"/>
      <c r="CQ477" s="113"/>
      <c r="CR477" s="113"/>
      <c r="CS477" s="113"/>
      <c r="CT477" s="113"/>
      <c r="CU477" s="113"/>
      <c r="CV477" s="113"/>
      <c r="CW477" s="113"/>
      <c r="CX477" s="113"/>
      <c r="CY477" s="113"/>
      <c r="CZ477" s="113"/>
      <c r="DA477" s="113"/>
      <c r="DB477" s="113"/>
      <c r="DC477" s="113"/>
      <c r="DD477" s="113"/>
      <c r="DE477" s="113"/>
      <c r="DF477" s="113"/>
      <c r="DG477" s="113"/>
      <c r="DH477" s="113"/>
      <c r="DI477" s="113"/>
      <c r="DJ477" s="113"/>
      <c r="DK477" s="113"/>
      <c r="DL477" s="113"/>
      <c r="DM477" s="113"/>
      <c r="DN477" s="113"/>
      <c r="DO477" s="113"/>
      <c r="DP477" s="113"/>
      <c r="DQ477" s="113"/>
      <c r="DR477" s="113"/>
      <c r="DS477" s="113"/>
      <c r="DT477" s="113"/>
      <c r="DU477" s="113"/>
      <c r="DV477" s="113"/>
      <c r="DW477" s="113"/>
      <c r="DX477" s="113"/>
      <c r="DY477" s="113"/>
      <c r="DZ477" s="113"/>
      <c r="EA477" s="113"/>
      <c r="EB477" s="113"/>
      <c r="EC477" s="113"/>
      <c r="ED477" s="113"/>
      <c r="EE477" s="113"/>
      <c r="EF477" s="113"/>
      <c r="EG477" s="113"/>
      <c r="EH477" s="113"/>
      <c r="EI477" s="113"/>
      <c r="EJ477" s="113"/>
      <c r="EK477" s="113"/>
      <c r="EL477" s="113"/>
      <c r="EM477" s="113"/>
      <c r="EN477" s="113"/>
      <c r="EO477" s="113"/>
      <c r="EP477" s="113"/>
      <c r="EQ477" s="113"/>
      <c r="ER477" s="113"/>
      <c r="ES477" s="113"/>
      <c r="ET477" s="113"/>
      <c r="EU477" s="113"/>
      <c r="EV477" s="113"/>
      <c r="EW477" s="113"/>
      <c r="EX477" s="113"/>
      <c r="EY477" s="113"/>
      <c r="EZ477" s="113"/>
      <c r="FA477" s="113"/>
      <c r="FB477" s="113"/>
      <c r="FC477" s="113"/>
      <c r="FD477" s="113"/>
      <c r="FE477" s="113"/>
      <c r="FF477" s="113"/>
      <c r="FG477" s="113"/>
      <c r="FH477" s="113"/>
      <c r="FI477" s="113"/>
      <c r="FJ477" s="113"/>
      <c r="FK477" s="113"/>
      <c r="FL477" s="113"/>
      <c r="FM477" s="113"/>
      <c r="FN477" s="113"/>
      <c r="FO477" s="113"/>
      <c r="FP477" s="113"/>
      <c r="FQ477" s="113"/>
      <c r="FR477" s="113"/>
      <c r="FS477" s="113"/>
      <c r="FT477" s="113"/>
      <c r="FU477" s="113"/>
      <c r="FV477" s="113"/>
      <c r="FW477" s="113"/>
      <c r="FX477" s="113"/>
      <c r="FY477" s="113"/>
      <c r="FZ477" s="113"/>
      <c r="GA477" s="113"/>
      <c r="GB477" s="113"/>
      <c r="GC477" s="113"/>
      <c r="GD477" s="113"/>
      <c r="GE477" s="113"/>
      <c r="GF477" s="113"/>
      <c r="GG477" s="113"/>
      <c r="GH477" s="113"/>
      <c r="GI477" s="113"/>
      <c r="GJ477" s="113"/>
      <c r="GK477" s="113"/>
      <c r="GL477" s="113"/>
      <c r="GM477" s="113"/>
      <c r="GN477" s="113"/>
      <c r="GO477" s="113"/>
      <c r="GP477" s="113"/>
      <c r="GQ477" s="113"/>
      <c r="GR477" s="113"/>
      <c r="GS477" s="113"/>
      <c r="GT477" s="113"/>
      <c r="GU477" s="113"/>
      <c r="GV477" s="113"/>
      <c r="GW477" s="113"/>
      <c r="GX477" s="113"/>
      <c r="GY477" s="113"/>
      <c r="GZ477" s="113"/>
      <c r="HA477" s="113"/>
      <c r="HB477" s="113"/>
      <c r="HC477" s="113"/>
      <c r="HD477" s="113"/>
      <c r="HE477" s="113"/>
      <c r="HF477" s="113"/>
      <c r="HG477" s="113"/>
      <c r="HH477" s="113"/>
      <c r="HI477" s="113"/>
      <c r="HJ477" s="113"/>
      <c r="HK477" s="113"/>
      <c r="HL477" s="113"/>
      <c r="HM477" s="113"/>
      <c r="HN477" s="113"/>
      <c r="HO477" s="113"/>
      <c r="HP477" s="113"/>
      <c r="HQ477" s="113"/>
      <c r="HR477" s="113"/>
      <c r="HS477" s="113"/>
      <c r="HT477" s="113"/>
      <c r="HU477" s="113"/>
      <c r="HV477" s="113"/>
      <c r="HW477" s="113"/>
      <c r="HX477" s="113"/>
      <c r="HY477" s="113"/>
      <c r="HZ477" s="113"/>
      <c r="IA477" s="113"/>
      <c r="IB477" s="113"/>
      <c r="IC477" s="113"/>
      <c r="ID477" s="113"/>
      <c r="IE477" s="113"/>
      <c r="IF477" s="113"/>
      <c r="IG477" s="113"/>
      <c r="IH477" s="113"/>
      <c r="II477" s="113"/>
      <c r="IJ477" s="113"/>
      <c r="IK477" s="113"/>
      <c r="IL477" s="113"/>
      <c r="IM477" s="113"/>
      <c r="IN477" s="113"/>
      <c r="IO477" s="113"/>
      <c r="IP477" s="113"/>
      <c r="IQ477" s="113"/>
      <c r="IR477" s="113"/>
      <c r="IS477" s="113"/>
      <c r="IT477" s="113"/>
      <c r="IU477" s="113"/>
      <c r="IV477" s="113"/>
    </row>
    <row r="478" spans="1:256" ht="15.75" hidden="1">
      <c r="A478" s="141" t="s">
        <v>51</v>
      </c>
      <c r="B478" s="112">
        <v>1572.921</v>
      </c>
      <c r="C478" s="112">
        <v>4279.9</v>
      </c>
      <c r="D478" s="112">
        <v>581.3</v>
      </c>
      <c r="E478" s="112">
        <v>316.25</v>
      </c>
      <c r="F478" s="112">
        <v>139.98</v>
      </c>
      <c r="G478" s="112">
        <v>1579.018</v>
      </c>
      <c r="H478" s="112">
        <v>46.92</v>
      </c>
      <c r="I478" s="112">
        <v>166</v>
      </c>
      <c r="J478" s="112">
        <v>193.75</v>
      </c>
      <c r="K478" s="112"/>
      <c r="L478" s="112">
        <v>12367.645</v>
      </c>
      <c r="M478" s="112"/>
      <c r="N478" s="112"/>
      <c r="O478" s="112"/>
      <c r="P478" s="30">
        <v>21243.684</v>
      </c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  <c r="AK478" s="113"/>
      <c r="AL478" s="113"/>
      <c r="AM478" s="113"/>
      <c r="AN478" s="113"/>
      <c r="AO478" s="113"/>
      <c r="AP478" s="113"/>
      <c r="AQ478" s="113"/>
      <c r="AR478" s="113"/>
      <c r="AS478" s="113"/>
      <c r="AT478" s="113"/>
      <c r="AU478" s="113"/>
      <c r="AV478" s="113"/>
      <c r="AW478" s="113"/>
      <c r="AX478" s="113"/>
      <c r="AY478" s="113"/>
      <c r="AZ478" s="113"/>
      <c r="BA478" s="113"/>
      <c r="BB478" s="113"/>
      <c r="BC478" s="113"/>
      <c r="BD478" s="113"/>
      <c r="BE478" s="113"/>
      <c r="BF478" s="113"/>
      <c r="BG478" s="113"/>
      <c r="BH478" s="113"/>
      <c r="BI478" s="113"/>
      <c r="BJ478" s="113"/>
      <c r="BK478" s="113"/>
      <c r="BL478" s="113"/>
      <c r="BM478" s="113"/>
      <c r="BN478" s="113"/>
      <c r="BO478" s="113"/>
      <c r="BP478" s="113"/>
      <c r="BQ478" s="113"/>
      <c r="BR478" s="113"/>
      <c r="BS478" s="113"/>
      <c r="BT478" s="113"/>
      <c r="BU478" s="113"/>
      <c r="BV478" s="113"/>
      <c r="BW478" s="113"/>
      <c r="BX478" s="113"/>
      <c r="BY478" s="113"/>
      <c r="BZ478" s="113"/>
      <c r="CA478" s="113"/>
      <c r="CB478" s="113"/>
      <c r="CC478" s="113"/>
      <c r="CD478" s="113"/>
      <c r="CE478" s="113"/>
      <c r="CF478" s="113"/>
      <c r="CG478" s="113"/>
      <c r="CH478" s="113"/>
      <c r="CI478" s="113"/>
      <c r="CJ478" s="113"/>
      <c r="CK478" s="113"/>
      <c r="CL478" s="113"/>
      <c r="CM478" s="113"/>
      <c r="CN478" s="113"/>
      <c r="CO478" s="113"/>
      <c r="CP478" s="113"/>
      <c r="CQ478" s="113"/>
      <c r="CR478" s="113"/>
      <c r="CS478" s="113"/>
      <c r="CT478" s="113"/>
      <c r="CU478" s="113"/>
      <c r="CV478" s="113"/>
      <c r="CW478" s="113"/>
      <c r="CX478" s="113"/>
      <c r="CY478" s="113"/>
      <c r="CZ478" s="113"/>
      <c r="DA478" s="113"/>
      <c r="DB478" s="113"/>
      <c r="DC478" s="113"/>
      <c r="DD478" s="113"/>
      <c r="DE478" s="113"/>
      <c r="DF478" s="113"/>
      <c r="DG478" s="113"/>
      <c r="DH478" s="113"/>
      <c r="DI478" s="113"/>
      <c r="DJ478" s="113"/>
      <c r="DK478" s="113"/>
      <c r="DL478" s="113"/>
      <c r="DM478" s="113"/>
      <c r="DN478" s="113"/>
      <c r="DO478" s="113"/>
      <c r="DP478" s="113"/>
      <c r="DQ478" s="113"/>
      <c r="DR478" s="113"/>
      <c r="DS478" s="113"/>
      <c r="DT478" s="113"/>
      <c r="DU478" s="113"/>
      <c r="DV478" s="113"/>
      <c r="DW478" s="113"/>
      <c r="DX478" s="113"/>
      <c r="DY478" s="113"/>
      <c r="DZ478" s="113"/>
      <c r="EA478" s="113"/>
      <c r="EB478" s="113"/>
      <c r="EC478" s="113"/>
      <c r="ED478" s="113"/>
      <c r="EE478" s="113"/>
      <c r="EF478" s="113"/>
      <c r="EG478" s="113"/>
      <c r="EH478" s="113"/>
      <c r="EI478" s="113"/>
      <c r="EJ478" s="113"/>
      <c r="EK478" s="113"/>
      <c r="EL478" s="113"/>
      <c r="EM478" s="113"/>
      <c r="EN478" s="113"/>
      <c r="EO478" s="113"/>
      <c r="EP478" s="113"/>
      <c r="EQ478" s="113"/>
      <c r="ER478" s="113"/>
      <c r="ES478" s="113"/>
      <c r="ET478" s="113"/>
      <c r="EU478" s="113"/>
      <c r="EV478" s="113"/>
      <c r="EW478" s="113"/>
      <c r="EX478" s="113"/>
      <c r="EY478" s="113"/>
      <c r="EZ478" s="113"/>
      <c r="FA478" s="113"/>
      <c r="FB478" s="113"/>
      <c r="FC478" s="113"/>
      <c r="FD478" s="113"/>
      <c r="FE478" s="113"/>
      <c r="FF478" s="113"/>
      <c r="FG478" s="113"/>
      <c r="FH478" s="113"/>
      <c r="FI478" s="113"/>
      <c r="FJ478" s="113"/>
      <c r="FK478" s="113"/>
      <c r="FL478" s="113"/>
      <c r="FM478" s="113"/>
      <c r="FN478" s="113"/>
      <c r="FO478" s="113"/>
      <c r="FP478" s="113"/>
      <c r="FQ478" s="113"/>
      <c r="FR478" s="113"/>
      <c r="FS478" s="113"/>
      <c r="FT478" s="113"/>
      <c r="FU478" s="113"/>
      <c r="FV478" s="113"/>
      <c r="FW478" s="113"/>
      <c r="FX478" s="113"/>
      <c r="FY478" s="113"/>
      <c r="FZ478" s="113"/>
      <c r="GA478" s="113"/>
      <c r="GB478" s="113"/>
      <c r="GC478" s="113"/>
      <c r="GD478" s="113"/>
      <c r="GE478" s="113"/>
      <c r="GF478" s="113"/>
      <c r="GG478" s="113"/>
      <c r="GH478" s="113"/>
      <c r="GI478" s="113"/>
      <c r="GJ478" s="113"/>
      <c r="GK478" s="113"/>
      <c r="GL478" s="113"/>
      <c r="GM478" s="113"/>
      <c r="GN478" s="113"/>
      <c r="GO478" s="113"/>
      <c r="GP478" s="113"/>
      <c r="GQ478" s="113"/>
      <c r="GR478" s="113"/>
      <c r="GS478" s="113"/>
      <c r="GT478" s="113"/>
      <c r="GU478" s="113"/>
      <c r="GV478" s="113"/>
      <c r="GW478" s="113"/>
      <c r="GX478" s="113"/>
      <c r="GY478" s="113"/>
      <c r="GZ478" s="113"/>
      <c r="HA478" s="113"/>
      <c r="HB478" s="113"/>
      <c r="HC478" s="113"/>
      <c r="HD478" s="113"/>
      <c r="HE478" s="113"/>
      <c r="HF478" s="113"/>
      <c r="HG478" s="113"/>
      <c r="HH478" s="113"/>
      <c r="HI478" s="113"/>
      <c r="HJ478" s="113"/>
      <c r="HK478" s="113"/>
      <c r="HL478" s="113"/>
      <c r="HM478" s="113"/>
      <c r="HN478" s="113"/>
      <c r="HO478" s="113"/>
      <c r="HP478" s="113"/>
      <c r="HQ478" s="113"/>
      <c r="HR478" s="113"/>
      <c r="HS478" s="113"/>
      <c r="HT478" s="113"/>
      <c r="HU478" s="113"/>
      <c r="HV478" s="113"/>
      <c r="HW478" s="113"/>
      <c r="HX478" s="113"/>
      <c r="HY478" s="113"/>
      <c r="HZ478" s="113"/>
      <c r="IA478" s="113"/>
      <c r="IB478" s="113"/>
      <c r="IC478" s="113"/>
      <c r="ID478" s="113"/>
      <c r="IE478" s="113"/>
      <c r="IF478" s="113"/>
      <c r="IG478" s="113"/>
      <c r="IH478" s="113"/>
      <c r="II478" s="113"/>
      <c r="IJ478" s="113"/>
      <c r="IK478" s="113"/>
      <c r="IL478" s="113"/>
      <c r="IM478" s="113"/>
      <c r="IN478" s="113"/>
      <c r="IO478" s="113"/>
      <c r="IP478" s="113"/>
      <c r="IQ478" s="113"/>
      <c r="IR478" s="113"/>
      <c r="IS478" s="113"/>
      <c r="IT478" s="113"/>
      <c r="IU478" s="113"/>
      <c r="IV478" s="113"/>
    </row>
    <row r="479" spans="1:256" ht="15.75" hidden="1">
      <c r="A479" s="141" t="s">
        <v>52</v>
      </c>
      <c r="B479" s="112">
        <v>1880.55</v>
      </c>
      <c r="C479" s="112">
        <v>5279</v>
      </c>
      <c r="D479" s="112">
        <v>603.1</v>
      </c>
      <c r="E479" s="112">
        <v>313.76</v>
      </c>
      <c r="F479" s="112">
        <v>156.36</v>
      </c>
      <c r="G479" s="112">
        <v>1447.7511200000001</v>
      </c>
      <c r="H479" s="119">
        <v>45.72</v>
      </c>
      <c r="I479" s="112">
        <v>99</v>
      </c>
      <c r="J479" s="112">
        <v>213.575</v>
      </c>
      <c r="K479" s="112"/>
      <c r="L479" s="112">
        <v>12023.336</v>
      </c>
      <c r="M479" s="112"/>
      <c r="N479" s="112"/>
      <c r="O479" s="112"/>
      <c r="P479" s="30">
        <v>22062.15212</v>
      </c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  <c r="AK479" s="113"/>
      <c r="AL479" s="113"/>
      <c r="AM479" s="113"/>
      <c r="AN479" s="113"/>
      <c r="AO479" s="113"/>
      <c r="AP479" s="113"/>
      <c r="AQ479" s="113"/>
      <c r="AR479" s="113"/>
      <c r="AS479" s="113"/>
      <c r="AT479" s="113"/>
      <c r="AU479" s="113"/>
      <c r="AV479" s="113"/>
      <c r="AW479" s="113"/>
      <c r="AX479" s="113"/>
      <c r="AY479" s="113"/>
      <c r="AZ479" s="113"/>
      <c r="BA479" s="113"/>
      <c r="BB479" s="113"/>
      <c r="BC479" s="113"/>
      <c r="BD479" s="113"/>
      <c r="BE479" s="113"/>
      <c r="BF479" s="113"/>
      <c r="BG479" s="113"/>
      <c r="BH479" s="113"/>
      <c r="BI479" s="113"/>
      <c r="BJ479" s="113"/>
      <c r="BK479" s="113"/>
      <c r="BL479" s="113"/>
      <c r="BM479" s="113"/>
      <c r="BN479" s="113"/>
      <c r="BO479" s="113"/>
      <c r="BP479" s="113"/>
      <c r="BQ479" s="113"/>
      <c r="BR479" s="113"/>
      <c r="BS479" s="113"/>
      <c r="BT479" s="113"/>
      <c r="BU479" s="113"/>
      <c r="BV479" s="113"/>
      <c r="BW479" s="113"/>
      <c r="BX479" s="113"/>
      <c r="BY479" s="113"/>
      <c r="BZ479" s="113"/>
      <c r="CA479" s="113"/>
      <c r="CB479" s="113"/>
      <c r="CC479" s="113"/>
      <c r="CD479" s="113"/>
      <c r="CE479" s="113"/>
      <c r="CF479" s="113"/>
      <c r="CG479" s="113"/>
      <c r="CH479" s="113"/>
      <c r="CI479" s="113"/>
      <c r="CJ479" s="113"/>
      <c r="CK479" s="113"/>
      <c r="CL479" s="113"/>
      <c r="CM479" s="113"/>
      <c r="CN479" s="113"/>
      <c r="CO479" s="113"/>
      <c r="CP479" s="113"/>
      <c r="CQ479" s="113"/>
      <c r="CR479" s="113"/>
      <c r="CS479" s="113"/>
      <c r="CT479" s="113"/>
      <c r="CU479" s="113"/>
      <c r="CV479" s="113"/>
      <c r="CW479" s="113"/>
      <c r="CX479" s="113"/>
      <c r="CY479" s="113"/>
      <c r="CZ479" s="113"/>
      <c r="DA479" s="113"/>
      <c r="DB479" s="113"/>
      <c r="DC479" s="113"/>
      <c r="DD479" s="113"/>
      <c r="DE479" s="113"/>
      <c r="DF479" s="113"/>
      <c r="DG479" s="113"/>
      <c r="DH479" s="113"/>
      <c r="DI479" s="113"/>
      <c r="DJ479" s="113"/>
      <c r="DK479" s="113"/>
      <c r="DL479" s="113"/>
      <c r="DM479" s="113"/>
      <c r="DN479" s="113"/>
      <c r="DO479" s="113"/>
      <c r="DP479" s="113"/>
      <c r="DQ479" s="113"/>
      <c r="DR479" s="113"/>
      <c r="DS479" s="113"/>
      <c r="DT479" s="113"/>
      <c r="DU479" s="113"/>
      <c r="DV479" s="113"/>
      <c r="DW479" s="113"/>
      <c r="DX479" s="113"/>
      <c r="DY479" s="113"/>
      <c r="DZ479" s="113"/>
      <c r="EA479" s="113"/>
      <c r="EB479" s="113"/>
      <c r="EC479" s="113"/>
      <c r="ED479" s="113"/>
      <c r="EE479" s="113"/>
      <c r="EF479" s="113"/>
      <c r="EG479" s="113"/>
      <c r="EH479" s="113"/>
      <c r="EI479" s="113"/>
      <c r="EJ479" s="113"/>
      <c r="EK479" s="113"/>
      <c r="EL479" s="113"/>
      <c r="EM479" s="113"/>
      <c r="EN479" s="113"/>
      <c r="EO479" s="113"/>
      <c r="EP479" s="113"/>
      <c r="EQ479" s="113"/>
      <c r="ER479" s="113"/>
      <c r="ES479" s="113"/>
      <c r="ET479" s="113"/>
      <c r="EU479" s="113"/>
      <c r="EV479" s="113"/>
      <c r="EW479" s="113"/>
      <c r="EX479" s="113"/>
      <c r="EY479" s="113"/>
      <c r="EZ479" s="113"/>
      <c r="FA479" s="113"/>
      <c r="FB479" s="113"/>
      <c r="FC479" s="113"/>
      <c r="FD479" s="113"/>
      <c r="FE479" s="113"/>
      <c r="FF479" s="113"/>
      <c r="FG479" s="113"/>
      <c r="FH479" s="113"/>
      <c r="FI479" s="113"/>
      <c r="FJ479" s="113"/>
      <c r="FK479" s="113"/>
      <c r="FL479" s="113"/>
      <c r="FM479" s="113"/>
      <c r="FN479" s="113"/>
      <c r="FO479" s="113"/>
      <c r="FP479" s="113"/>
      <c r="FQ479" s="113"/>
      <c r="FR479" s="113"/>
      <c r="FS479" s="113"/>
      <c r="FT479" s="113"/>
      <c r="FU479" s="113"/>
      <c r="FV479" s="113"/>
      <c r="FW479" s="113"/>
      <c r="FX479" s="113"/>
      <c r="FY479" s="113"/>
      <c r="FZ479" s="113"/>
      <c r="GA479" s="113"/>
      <c r="GB479" s="113"/>
      <c r="GC479" s="113"/>
      <c r="GD479" s="113"/>
      <c r="GE479" s="113"/>
      <c r="GF479" s="113"/>
      <c r="GG479" s="113"/>
      <c r="GH479" s="113"/>
      <c r="GI479" s="113"/>
      <c r="GJ479" s="113"/>
      <c r="GK479" s="113"/>
      <c r="GL479" s="113"/>
      <c r="GM479" s="113"/>
      <c r="GN479" s="113"/>
      <c r="GO479" s="113"/>
      <c r="GP479" s="113"/>
      <c r="GQ479" s="113"/>
      <c r="GR479" s="113"/>
      <c r="GS479" s="113"/>
      <c r="GT479" s="113"/>
      <c r="GU479" s="113"/>
      <c r="GV479" s="113"/>
      <c r="GW479" s="113"/>
      <c r="GX479" s="113"/>
      <c r="GY479" s="113"/>
      <c r="GZ479" s="113"/>
      <c r="HA479" s="113"/>
      <c r="HB479" s="113"/>
      <c r="HC479" s="113"/>
      <c r="HD479" s="113"/>
      <c r="HE479" s="113"/>
      <c r="HF479" s="113"/>
      <c r="HG479" s="113"/>
      <c r="HH479" s="113"/>
      <c r="HI479" s="113"/>
      <c r="HJ479" s="113"/>
      <c r="HK479" s="113"/>
      <c r="HL479" s="113"/>
      <c r="HM479" s="113"/>
      <c r="HN479" s="113"/>
      <c r="HO479" s="113"/>
      <c r="HP479" s="113"/>
      <c r="HQ479" s="113"/>
      <c r="HR479" s="113"/>
      <c r="HS479" s="113"/>
      <c r="HT479" s="113"/>
      <c r="HU479" s="113"/>
      <c r="HV479" s="113"/>
      <c r="HW479" s="113"/>
      <c r="HX479" s="113"/>
      <c r="HY479" s="113"/>
      <c r="HZ479" s="113"/>
      <c r="IA479" s="113"/>
      <c r="IB479" s="113"/>
      <c r="IC479" s="113"/>
      <c r="ID479" s="113"/>
      <c r="IE479" s="113"/>
      <c r="IF479" s="113"/>
      <c r="IG479" s="113"/>
      <c r="IH479" s="113"/>
      <c r="II479" s="113"/>
      <c r="IJ479" s="113"/>
      <c r="IK479" s="113"/>
      <c r="IL479" s="113"/>
      <c r="IM479" s="113"/>
      <c r="IN479" s="113"/>
      <c r="IO479" s="113"/>
      <c r="IP479" s="113"/>
      <c r="IQ479" s="113"/>
      <c r="IR479" s="113"/>
      <c r="IS479" s="113"/>
      <c r="IT479" s="113"/>
      <c r="IU479" s="113"/>
      <c r="IV479" s="113"/>
    </row>
    <row r="480" spans="1:256" ht="15.75">
      <c r="A480" s="141"/>
      <c r="B480" s="112"/>
      <c r="C480" s="112"/>
      <c r="D480" s="112"/>
      <c r="E480" s="112"/>
      <c r="F480" s="112"/>
      <c r="G480" s="112"/>
      <c r="H480" s="119"/>
      <c r="I480" s="112"/>
      <c r="J480" s="112"/>
      <c r="K480" s="112"/>
      <c r="L480" s="112"/>
      <c r="M480" s="112"/>
      <c r="N480" s="112"/>
      <c r="O480" s="112"/>
      <c r="P480" s="30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  <c r="AK480" s="113"/>
      <c r="AL480" s="113"/>
      <c r="AM480" s="113"/>
      <c r="AN480" s="113"/>
      <c r="AO480" s="113"/>
      <c r="AP480" s="113"/>
      <c r="AQ480" s="113"/>
      <c r="AR480" s="113"/>
      <c r="AS480" s="113"/>
      <c r="AT480" s="113"/>
      <c r="AU480" s="113"/>
      <c r="AV480" s="113"/>
      <c r="AW480" s="113"/>
      <c r="AX480" s="113"/>
      <c r="AY480" s="113"/>
      <c r="AZ480" s="113"/>
      <c r="BA480" s="113"/>
      <c r="BB480" s="113"/>
      <c r="BC480" s="113"/>
      <c r="BD480" s="113"/>
      <c r="BE480" s="113"/>
      <c r="BF480" s="113"/>
      <c r="BG480" s="113"/>
      <c r="BH480" s="113"/>
      <c r="BI480" s="113"/>
      <c r="BJ480" s="113"/>
      <c r="BK480" s="113"/>
      <c r="BL480" s="113"/>
      <c r="BM480" s="113"/>
      <c r="BN480" s="113"/>
      <c r="BO480" s="113"/>
      <c r="BP480" s="113"/>
      <c r="BQ480" s="113"/>
      <c r="BR480" s="113"/>
      <c r="BS480" s="113"/>
      <c r="BT480" s="113"/>
      <c r="BU480" s="113"/>
      <c r="BV480" s="113"/>
      <c r="BW480" s="113"/>
      <c r="BX480" s="113"/>
      <c r="BY480" s="113"/>
      <c r="BZ480" s="113"/>
      <c r="CA480" s="113"/>
      <c r="CB480" s="113"/>
      <c r="CC480" s="113"/>
      <c r="CD480" s="113"/>
      <c r="CE480" s="113"/>
      <c r="CF480" s="113"/>
      <c r="CG480" s="113"/>
      <c r="CH480" s="113"/>
      <c r="CI480" s="113"/>
      <c r="CJ480" s="113"/>
      <c r="CK480" s="113"/>
      <c r="CL480" s="113"/>
      <c r="CM480" s="113"/>
      <c r="CN480" s="113"/>
      <c r="CO480" s="113"/>
      <c r="CP480" s="113"/>
      <c r="CQ480" s="113"/>
      <c r="CR480" s="113"/>
      <c r="CS480" s="113"/>
      <c r="CT480" s="113"/>
      <c r="CU480" s="113"/>
      <c r="CV480" s="113"/>
      <c r="CW480" s="113"/>
      <c r="CX480" s="113"/>
      <c r="CY480" s="113"/>
      <c r="CZ480" s="113"/>
      <c r="DA480" s="113"/>
      <c r="DB480" s="113"/>
      <c r="DC480" s="113"/>
      <c r="DD480" s="113"/>
      <c r="DE480" s="113"/>
      <c r="DF480" s="113"/>
      <c r="DG480" s="113"/>
      <c r="DH480" s="113"/>
      <c r="DI480" s="113"/>
      <c r="DJ480" s="113"/>
      <c r="DK480" s="113"/>
      <c r="DL480" s="113"/>
      <c r="DM480" s="113"/>
      <c r="DN480" s="113"/>
      <c r="DO480" s="113"/>
      <c r="DP480" s="113"/>
      <c r="DQ480" s="113"/>
      <c r="DR480" s="113"/>
      <c r="DS480" s="113"/>
      <c r="DT480" s="113"/>
      <c r="DU480" s="113"/>
      <c r="DV480" s="113"/>
      <c r="DW480" s="113"/>
      <c r="DX480" s="113"/>
      <c r="DY480" s="113"/>
      <c r="DZ480" s="113"/>
      <c r="EA480" s="113"/>
      <c r="EB480" s="113"/>
      <c r="EC480" s="113"/>
      <c r="ED480" s="113"/>
      <c r="EE480" s="113"/>
      <c r="EF480" s="113"/>
      <c r="EG480" s="113"/>
      <c r="EH480" s="113"/>
      <c r="EI480" s="113"/>
      <c r="EJ480" s="113"/>
      <c r="EK480" s="113"/>
      <c r="EL480" s="113"/>
      <c r="EM480" s="113"/>
      <c r="EN480" s="113"/>
      <c r="EO480" s="113"/>
      <c r="EP480" s="113"/>
      <c r="EQ480" s="113"/>
      <c r="ER480" s="113"/>
      <c r="ES480" s="113"/>
      <c r="ET480" s="113"/>
      <c r="EU480" s="113"/>
      <c r="EV480" s="113"/>
      <c r="EW480" s="113"/>
      <c r="EX480" s="113"/>
      <c r="EY480" s="113"/>
      <c r="EZ480" s="113"/>
      <c r="FA480" s="113"/>
      <c r="FB480" s="113"/>
      <c r="FC480" s="113"/>
      <c r="FD480" s="113"/>
      <c r="FE480" s="113"/>
      <c r="FF480" s="113"/>
      <c r="FG480" s="113"/>
      <c r="FH480" s="113"/>
      <c r="FI480" s="113"/>
      <c r="FJ480" s="113"/>
      <c r="FK480" s="113"/>
      <c r="FL480" s="113"/>
      <c r="FM480" s="113"/>
      <c r="FN480" s="113"/>
      <c r="FO480" s="113"/>
      <c r="FP480" s="113"/>
      <c r="FQ480" s="113"/>
      <c r="FR480" s="113"/>
      <c r="FS480" s="113"/>
      <c r="FT480" s="113"/>
      <c r="FU480" s="113"/>
      <c r="FV480" s="113"/>
      <c r="FW480" s="113"/>
      <c r="FX480" s="113"/>
      <c r="FY480" s="113"/>
      <c r="FZ480" s="113"/>
      <c r="GA480" s="113"/>
      <c r="GB480" s="113"/>
      <c r="GC480" s="113"/>
      <c r="GD480" s="113"/>
      <c r="GE480" s="113"/>
      <c r="GF480" s="113"/>
      <c r="GG480" s="113"/>
      <c r="GH480" s="113"/>
      <c r="GI480" s="113"/>
      <c r="GJ480" s="113"/>
      <c r="GK480" s="113"/>
      <c r="GL480" s="113"/>
      <c r="GM480" s="113"/>
      <c r="GN480" s="113"/>
      <c r="GO480" s="113"/>
      <c r="GP480" s="113"/>
      <c r="GQ480" s="113"/>
      <c r="GR480" s="113"/>
      <c r="GS480" s="113"/>
      <c r="GT480" s="113"/>
      <c r="GU480" s="113"/>
      <c r="GV480" s="113"/>
      <c r="GW480" s="113"/>
      <c r="GX480" s="113"/>
      <c r="GY480" s="113"/>
      <c r="GZ480" s="113"/>
      <c r="HA480" s="113"/>
      <c r="HB480" s="113"/>
      <c r="HC480" s="113"/>
      <c r="HD480" s="113"/>
      <c r="HE480" s="113"/>
      <c r="HF480" s="113"/>
      <c r="HG480" s="113"/>
      <c r="HH480" s="113"/>
      <c r="HI480" s="113"/>
      <c r="HJ480" s="113"/>
      <c r="HK480" s="113"/>
      <c r="HL480" s="113"/>
      <c r="HM480" s="113"/>
      <c r="HN480" s="113"/>
      <c r="HO480" s="113"/>
      <c r="HP480" s="113"/>
      <c r="HQ480" s="113"/>
      <c r="HR480" s="113"/>
      <c r="HS480" s="113"/>
      <c r="HT480" s="113"/>
      <c r="HU480" s="113"/>
      <c r="HV480" s="113"/>
      <c r="HW480" s="113"/>
      <c r="HX480" s="113"/>
      <c r="HY480" s="113"/>
      <c r="HZ480" s="113"/>
      <c r="IA480" s="113"/>
      <c r="IB480" s="113"/>
      <c r="IC480" s="113"/>
      <c r="ID480" s="113"/>
      <c r="IE480" s="113"/>
      <c r="IF480" s="113"/>
      <c r="IG480" s="113"/>
      <c r="IH480" s="113"/>
      <c r="II480" s="113"/>
      <c r="IJ480" s="113"/>
      <c r="IK480" s="113"/>
      <c r="IL480" s="113"/>
      <c r="IM480" s="113"/>
      <c r="IN480" s="113"/>
      <c r="IO480" s="113"/>
      <c r="IP480" s="113"/>
      <c r="IQ480" s="113"/>
      <c r="IR480" s="113"/>
      <c r="IS480" s="113"/>
      <c r="IT480" s="113"/>
      <c r="IU480" s="113"/>
      <c r="IV480" s="113"/>
    </row>
    <row r="481" spans="1:256" ht="15.75">
      <c r="A481" s="141">
        <v>2022</v>
      </c>
      <c r="B481" s="112"/>
      <c r="C481" s="112"/>
      <c r="D481" s="112"/>
      <c r="E481" s="112"/>
      <c r="F481" s="112"/>
      <c r="G481" s="112"/>
      <c r="H481" s="119"/>
      <c r="I481" s="112"/>
      <c r="J481" s="112"/>
      <c r="K481" s="112"/>
      <c r="L481" s="112"/>
      <c r="M481" s="112"/>
      <c r="N481" s="112"/>
      <c r="O481" s="112"/>
      <c r="P481" s="30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  <c r="AK481" s="113"/>
      <c r="AL481" s="113"/>
      <c r="AM481" s="113"/>
      <c r="AN481" s="113"/>
      <c r="AO481" s="113"/>
      <c r="AP481" s="113"/>
      <c r="AQ481" s="113"/>
      <c r="AR481" s="113"/>
      <c r="AS481" s="113"/>
      <c r="AT481" s="113"/>
      <c r="AU481" s="113"/>
      <c r="AV481" s="113"/>
      <c r="AW481" s="113"/>
      <c r="AX481" s="113"/>
      <c r="AY481" s="113"/>
      <c r="AZ481" s="113"/>
      <c r="BA481" s="113"/>
      <c r="BB481" s="113"/>
      <c r="BC481" s="113"/>
      <c r="BD481" s="113"/>
      <c r="BE481" s="113"/>
      <c r="BF481" s="113"/>
      <c r="BG481" s="113"/>
      <c r="BH481" s="113"/>
      <c r="BI481" s="113"/>
      <c r="BJ481" s="113"/>
      <c r="BK481" s="113"/>
      <c r="BL481" s="113"/>
      <c r="BM481" s="113"/>
      <c r="BN481" s="113"/>
      <c r="BO481" s="113"/>
      <c r="BP481" s="113"/>
      <c r="BQ481" s="113"/>
      <c r="BR481" s="113"/>
      <c r="BS481" s="113"/>
      <c r="BT481" s="113"/>
      <c r="BU481" s="113"/>
      <c r="BV481" s="113"/>
      <c r="BW481" s="113"/>
      <c r="BX481" s="113"/>
      <c r="BY481" s="113"/>
      <c r="BZ481" s="113"/>
      <c r="CA481" s="113"/>
      <c r="CB481" s="113"/>
      <c r="CC481" s="113"/>
      <c r="CD481" s="113"/>
      <c r="CE481" s="113"/>
      <c r="CF481" s="113"/>
      <c r="CG481" s="113"/>
      <c r="CH481" s="113"/>
      <c r="CI481" s="113"/>
      <c r="CJ481" s="113"/>
      <c r="CK481" s="113"/>
      <c r="CL481" s="113"/>
      <c r="CM481" s="113"/>
      <c r="CN481" s="113"/>
      <c r="CO481" s="113"/>
      <c r="CP481" s="113"/>
      <c r="CQ481" s="113"/>
      <c r="CR481" s="113"/>
      <c r="CS481" s="113"/>
      <c r="CT481" s="113"/>
      <c r="CU481" s="113"/>
      <c r="CV481" s="113"/>
      <c r="CW481" s="113"/>
      <c r="CX481" s="113"/>
      <c r="CY481" s="113"/>
      <c r="CZ481" s="113"/>
      <c r="DA481" s="113"/>
      <c r="DB481" s="113"/>
      <c r="DC481" s="113"/>
      <c r="DD481" s="113"/>
      <c r="DE481" s="113"/>
      <c r="DF481" s="113"/>
      <c r="DG481" s="113"/>
      <c r="DH481" s="113"/>
      <c r="DI481" s="113"/>
      <c r="DJ481" s="113"/>
      <c r="DK481" s="113"/>
      <c r="DL481" s="113"/>
      <c r="DM481" s="113"/>
      <c r="DN481" s="113"/>
      <c r="DO481" s="113"/>
      <c r="DP481" s="113"/>
      <c r="DQ481" s="113"/>
      <c r="DR481" s="113"/>
      <c r="DS481" s="113"/>
      <c r="DT481" s="113"/>
      <c r="DU481" s="113"/>
      <c r="DV481" s="113"/>
      <c r="DW481" s="113"/>
      <c r="DX481" s="113"/>
      <c r="DY481" s="113"/>
      <c r="DZ481" s="113"/>
      <c r="EA481" s="113"/>
      <c r="EB481" s="113"/>
      <c r="EC481" s="113"/>
      <c r="ED481" s="113"/>
      <c r="EE481" s="113"/>
      <c r="EF481" s="113"/>
      <c r="EG481" s="113"/>
      <c r="EH481" s="113"/>
      <c r="EI481" s="113"/>
      <c r="EJ481" s="113"/>
      <c r="EK481" s="113"/>
      <c r="EL481" s="113"/>
      <c r="EM481" s="113"/>
      <c r="EN481" s="113"/>
      <c r="EO481" s="113"/>
      <c r="EP481" s="113"/>
      <c r="EQ481" s="113"/>
      <c r="ER481" s="113"/>
      <c r="ES481" s="113"/>
      <c r="ET481" s="113"/>
      <c r="EU481" s="113"/>
      <c r="EV481" s="113"/>
      <c r="EW481" s="113"/>
      <c r="EX481" s="113"/>
      <c r="EY481" s="113"/>
      <c r="EZ481" s="113"/>
      <c r="FA481" s="113"/>
      <c r="FB481" s="113"/>
      <c r="FC481" s="113"/>
      <c r="FD481" s="113"/>
      <c r="FE481" s="113"/>
      <c r="FF481" s="113"/>
      <c r="FG481" s="113"/>
      <c r="FH481" s="113"/>
      <c r="FI481" s="113"/>
      <c r="FJ481" s="113"/>
      <c r="FK481" s="113"/>
      <c r="FL481" s="113"/>
      <c r="FM481" s="113"/>
      <c r="FN481" s="113"/>
      <c r="FO481" s="113"/>
      <c r="FP481" s="113"/>
      <c r="FQ481" s="113"/>
      <c r="FR481" s="113"/>
      <c r="FS481" s="113"/>
      <c r="FT481" s="113"/>
      <c r="FU481" s="113"/>
      <c r="FV481" s="113"/>
      <c r="FW481" s="113"/>
      <c r="FX481" s="113"/>
      <c r="FY481" s="113"/>
      <c r="FZ481" s="113"/>
      <c r="GA481" s="113"/>
      <c r="GB481" s="113"/>
      <c r="GC481" s="113"/>
      <c r="GD481" s="113"/>
      <c r="GE481" s="113"/>
      <c r="GF481" s="113"/>
      <c r="GG481" s="113"/>
      <c r="GH481" s="113"/>
      <c r="GI481" s="113"/>
      <c r="GJ481" s="113"/>
      <c r="GK481" s="113"/>
      <c r="GL481" s="113"/>
      <c r="GM481" s="113"/>
      <c r="GN481" s="113"/>
      <c r="GO481" s="113"/>
      <c r="GP481" s="113"/>
      <c r="GQ481" s="113"/>
      <c r="GR481" s="113"/>
      <c r="GS481" s="113"/>
      <c r="GT481" s="113"/>
      <c r="GU481" s="113"/>
      <c r="GV481" s="113"/>
      <c r="GW481" s="113"/>
      <c r="GX481" s="113"/>
      <c r="GY481" s="113"/>
      <c r="GZ481" s="113"/>
      <c r="HA481" s="113"/>
      <c r="HB481" s="113"/>
      <c r="HC481" s="113"/>
      <c r="HD481" s="113"/>
      <c r="HE481" s="113"/>
      <c r="HF481" s="113"/>
      <c r="HG481" s="113"/>
      <c r="HH481" s="113"/>
      <c r="HI481" s="113"/>
      <c r="HJ481" s="113"/>
      <c r="HK481" s="113"/>
      <c r="HL481" s="113"/>
      <c r="HM481" s="113"/>
      <c r="HN481" s="113"/>
      <c r="HO481" s="113"/>
      <c r="HP481" s="113"/>
      <c r="HQ481" s="113"/>
      <c r="HR481" s="113"/>
      <c r="HS481" s="113"/>
      <c r="HT481" s="113"/>
      <c r="HU481" s="113"/>
      <c r="HV481" s="113"/>
      <c r="HW481" s="113"/>
      <c r="HX481" s="113"/>
      <c r="HY481" s="113"/>
      <c r="HZ481" s="113"/>
      <c r="IA481" s="113"/>
      <c r="IB481" s="113"/>
      <c r="IC481" s="113"/>
      <c r="ID481" s="113"/>
      <c r="IE481" s="113"/>
      <c r="IF481" s="113"/>
      <c r="IG481" s="113"/>
      <c r="IH481" s="113"/>
      <c r="II481" s="113"/>
      <c r="IJ481" s="113"/>
      <c r="IK481" s="113"/>
      <c r="IL481" s="113"/>
      <c r="IM481" s="113"/>
      <c r="IN481" s="113"/>
      <c r="IO481" s="113"/>
      <c r="IP481" s="113"/>
      <c r="IQ481" s="113"/>
      <c r="IR481" s="113"/>
      <c r="IS481" s="113"/>
      <c r="IT481" s="113"/>
      <c r="IU481" s="113"/>
      <c r="IV481" s="113"/>
    </row>
    <row r="482" spans="1:256" ht="15.75" hidden="1">
      <c r="A482" s="141" t="s">
        <v>41</v>
      </c>
      <c r="B482" s="112">
        <v>2040.486</v>
      </c>
      <c r="C482" s="112">
        <v>5223.04</v>
      </c>
      <c r="D482" s="112">
        <v>557</v>
      </c>
      <c r="E482" s="112">
        <v>340.94</v>
      </c>
      <c r="F482" s="112">
        <v>174.54</v>
      </c>
      <c r="G482" s="112">
        <v>1435.04992</v>
      </c>
      <c r="H482" s="119">
        <v>45.48</v>
      </c>
      <c r="I482" s="112">
        <v>134</v>
      </c>
      <c r="J482" s="112">
        <v>203.576</v>
      </c>
      <c r="K482" s="112"/>
      <c r="L482" s="112">
        <v>12755.682</v>
      </c>
      <c r="M482" s="112">
        <v>802.7</v>
      </c>
      <c r="N482" s="112"/>
      <c r="O482" s="112"/>
      <c r="P482" s="30">
        <f aca="true" t="shared" si="44" ref="P482:P492">SUM(B482:M482)</f>
        <v>23712.493919999997</v>
      </c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  <c r="AK482" s="113"/>
      <c r="AL482" s="113"/>
      <c r="AM482" s="113"/>
      <c r="AN482" s="113"/>
      <c r="AO482" s="113"/>
      <c r="AP482" s="113"/>
      <c r="AQ482" s="113"/>
      <c r="AR482" s="113"/>
      <c r="AS482" s="113"/>
      <c r="AT482" s="113"/>
      <c r="AU482" s="113"/>
      <c r="AV482" s="113"/>
      <c r="AW482" s="113"/>
      <c r="AX482" s="113"/>
      <c r="AY482" s="113"/>
      <c r="AZ482" s="113"/>
      <c r="BA482" s="113"/>
      <c r="BB482" s="113"/>
      <c r="BC482" s="113"/>
      <c r="BD482" s="113"/>
      <c r="BE482" s="113"/>
      <c r="BF482" s="113"/>
      <c r="BG482" s="113"/>
      <c r="BH482" s="113"/>
      <c r="BI482" s="113"/>
      <c r="BJ482" s="113"/>
      <c r="BK482" s="113"/>
      <c r="BL482" s="113"/>
      <c r="BM482" s="113"/>
      <c r="BN482" s="113"/>
      <c r="BO482" s="113"/>
      <c r="BP482" s="113"/>
      <c r="BQ482" s="113"/>
      <c r="BR482" s="113"/>
      <c r="BS482" s="113"/>
      <c r="BT482" s="113"/>
      <c r="BU482" s="113"/>
      <c r="BV482" s="113"/>
      <c r="BW482" s="113"/>
      <c r="BX482" s="113"/>
      <c r="BY482" s="113"/>
      <c r="BZ482" s="113"/>
      <c r="CA482" s="113"/>
      <c r="CB482" s="113"/>
      <c r="CC482" s="113"/>
      <c r="CD482" s="113"/>
      <c r="CE482" s="113"/>
      <c r="CF482" s="113"/>
      <c r="CG482" s="113"/>
      <c r="CH482" s="113"/>
      <c r="CI482" s="113"/>
      <c r="CJ482" s="113"/>
      <c r="CK482" s="113"/>
      <c r="CL482" s="113"/>
      <c r="CM482" s="113"/>
      <c r="CN482" s="113"/>
      <c r="CO482" s="113"/>
      <c r="CP482" s="113"/>
      <c r="CQ482" s="113"/>
      <c r="CR482" s="113"/>
      <c r="CS482" s="113"/>
      <c r="CT482" s="113"/>
      <c r="CU482" s="113"/>
      <c r="CV482" s="113"/>
      <c r="CW482" s="113"/>
      <c r="CX482" s="113"/>
      <c r="CY482" s="113"/>
      <c r="CZ482" s="113"/>
      <c r="DA482" s="113"/>
      <c r="DB482" s="113"/>
      <c r="DC482" s="113"/>
      <c r="DD482" s="113"/>
      <c r="DE482" s="113"/>
      <c r="DF482" s="113"/>
      <c r="DG482" s="113"/>
      <c r="DH482" s="113"/>
      <c r="DI482" s="113"/>
      <c r="DJ482" s="113"/>
      <c r="DK482" s="113"/>
      <c r="DL482" s="113"/>
      <c r="DM482" s="113"/>
      <c r="DN482" s="113"/>
      <c r="DO482" s="113"/>
      <c r="DP482" s="113"/>
      <c r="DQ482" s="113"/>
      <c r="DR482" s="113"/>
      <c r="DS482" s="113"/>
      <c r="DT482" s="113"/>
      <c r="DU482" s="113"/>
      <c r="DV482" s="113"/>
      <c r="DW482" s="113"/>
      <c r="DX482" s="113"/>
      <c r="DY482" s="113"/>
      <c r="DZ482" s="113"/>
      <c r="EA482" s="113"/>
      <c r="EB482" s="113"/>
      <c r="EC482" s="113"/>
      <c r="ED482" s="113"/>
      <c r="EE482" s="113"/>
      <c r="EF482" s="113"/>
      <c r="EG482" s="113"/>
      <c r="EH482" s="113"/>
      <c r="EI482" s="113"/>
      <c r="EJ482" s="113"/>
      <c r="EK482" s="113"/>
      <c r="EL482" s="113"/>
      <c r="EM482" s="113"/>
      <c r="EN482" s="113"/>
      <c r="EO482" s="113"/>
      <c r="EP482" s="113"/>
      <c r="EQ482" s="113"/>
      <c r="ER482" s="113"/>
      <c r="ES482" s="113"/>
      <c r="ET482" s="113"/>
      <c r="EU482" s="113"/>
      <c r="EV482" s="113"/>
      <c r="EW482" s="113"/>
      <c r="EX482" s="113"/>
      <c r="EY482" s="113"/>
      <c r="EZ482" s="113"/>
      <c r="FA482" s="113"/>
      <c r="FB482" s="113"/>
      <c r="FC482" s="113"/>
      <c r="FD482" s="113"/>
      <c r="FE482" s="113"/>
      <c r="FF482" s="113"/>
      <c r="FG482" s="113"/>
      <c r="FH482" s="113"/>
      <c r="FI482" s="113"/>
      <c r="FJ482" s="113"/>
      <c r="FK482" s="113"/>
      <c r="FL482" s="113"/>
      <c r="FM482" s="113"/>
      <c r="FN482" s="113"/>
      <c r="FO482" s="113"/>
      <c r="FP482" s="113"/>
      <c r="FQ482" s="113"/>
      <c r="FR482" s="113"/>
      <c r="FS482" s="113"/>
      <c r="FT482" s="113"/>
      <c r="FU482" s="113"/>
      <c r="FV482" s="113"/>
      <c r="FW482" s="113"/>
      <c r="FX482" s="113"/>
      <c r="FY482" s="113"/>
      <c r="FZ482" s="113"/>
      <c r="GA482" s="113"/>
      <c r="GB482" s="113"/>
      <c r="GC482" s="113"/>
      <c r="GD482" s="113"/>
      <c r="GE482" s="113"/>
      <c r="GF482" s="113"/>
      <c r="GG482" s="113"/>
      <c r="GH482" s="113"/>
      <c r="GI482" s="113"/>
      <c r="GJ482" s="113"/>
      <c r="GK482" s="113"/>
      <c r="GL482" s="113"/>
      <c r="GM482" s="113"/>
      <c r="GN482" s="113"/>
      <c r="GO482" s="113"/>
      <c r="GP482" s="113"/>
      <c r="GQ482" s="113"/>
      <c r="GR482" s="113"/>
      <c r="GS482" s="113"/>
      <c r="GT482" s="113"/>
      <c r="GU482" s="113"/>
      <c r="GV482" s="113"/>
      <c r="GW482" s="113"/>
      <c r="GX482" s="113"/>
      <c r="GY482" s="113"/>
      <c r="GZ482" s="113"/>
      <c r="HA482" s="113"/>
      <c r="HB482" s="113"/>
      <c r="HC482" s="113"/>
      <c r="HD482" s="113"/>
      <c r="HE482" s="113"/>
      <c r="HF482" s="113"/>
      <c r="HG482" s="113"/>
      <c r="HH482" s="113"/>
      <c r="HI482" s="113"/>
      <c r="HJ482" s="113"/>
      <c r="HK482" s="113"/>
      <c r="HL482" s="113"/>
      <c r="HM482" s="113"/>
      <c r="HN482" s="113"/>
      <c r="HO482" s="113"/>
      <c r="HP482" s="113"/>
      <c r="HQ482" s="113"/>
      <c r="HR482" s="113"/>
      <c r="HS482" s="113"/>
      <c r="HT482" s="113"/>
      <c r="HU482" s="113"/>
      <c r="HV482" s="113"/>
      <c r="HW482" s="113"/>
      <c r="HX482" s="113"/>
      <c r="HY482" s="113"/>
      <c r="HZ482" s="113"/>
      <c r="IA482" s="113"/>
      <c r="IB482" s="113"/>
      <c r="IC482" s="113"/>
      <c r="ID482" s="113"/>
      <c r="IE482" s="113"/>
      <c r="IF482" s="113"/>
      <c r="IG482" s="113"/>
      <c r="IH482" s="113"/>
      <c r="II482" s="113"/>
      <c r="IJ482" s="113"/>
      <c r="IK482" s="113"/>
      <c r="IL482" s="113"/>
      <c r="IM482" s="113"/>
      <c r="IN482" s="113"/>
      <c r="IO482" s="113"/>
      <c r="IP482" s="113"/>
      <c r="IQ482" s="113"/>
      <c r="IR482" s="113"/>
      <c r="IS482" s="113"/>
      <c r="IT482" s="113"/>
      <c r="IU482" s="113"/>
      <c r="IV482" s="113"/>
    </row>
    <row r="483" spans="1:256" ht="15.75">
      <c r="A483" s="141" t="s">
        <v>42</v>
      </c>
      <c r="B483" s="112">
        <v>2155.398</v>
      </c>
      <c r="C483" s="112">
        <v>7439.45</v>
      </c>
      <c r="D483" s="112">
        <v>518.4</v>
      </c>
      <c r="E483" s="112">
        <v>459.72</v>
      </c>
      <c r="F483" s="112">
        <v>165.54</v>
      </c>
      <c r="G483" s="112">
        <v>1284.518</v>
      </c>
      <c r="H483" s="119">
        <v>39.12</v>
      </c>
      <c r="I483" s="112">
        <v>183</v>
      </c>
      <c r="J483" s="112">
        <v>191.625</v>
      </c>
      <c r="K483" s="112"/>
      <c r="L483" s="112">
        <v>8052.054</v>
      </c>
      <c r="M483" s="112">
        <v>826</v>
      </c>
      <c r="N483" s="112"/>
      <c r="O483" s="112"/>
      <c r="P483" s="30">
        <f t="shared" si="44"/>
        <v>21314.825</v>
      </c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  <c r="AK483" s="113"/>
      <c r="AL483" s="113"/>
      <c r="AM483" s="113"/>
      <c r="AN483" s="113"/>
      <c r="AO483" s="113"/>
      <c r="AP483" s="113"/>
      <c r="AQ483" s="113"/>
      <c r="AR483" s="113"/>
      <c r="AS483" s="113"/>
      <c r="AT483" s="113"/>
      <c r="AU483" s="113"/>
      <c r="AV483" s="113"/>
      <c r="AW483" s="113"/>
      <c r="AX483" s="113"/>
      <c r="AY483" s="113"/>
      <c r="AZ483" s="113"/>
      <c r="BA483" s="113"/>
      <c r="BB483" s="113"/>
      <c r="BC483" s="113"/>
      <c r="BD483" s="113"/>
      <c r="BE483" s="113"/>
      <c r="BF483" s="113"/>
      <c r="BG483" s="113"/>
      <c r="BH483" s="113"/>
      <c r="BI483" s="113"/>
      <c r="BJ483" s="113"/>
      <c r="BK483" s="113"/>
      <c r="BL483" s="113"/>
      <c r="BM483" s="113"/>
      <c r="BN483" s="113"/>
      <c r="BO483" s="113"/>
      <c r="BP483" s="113"/>
      <c r="BQ483" s="113"/>
      <c r="BR483" s="113"/>
      <c r="BS483" s="113"/>
      <c r="BT483" s="113"/>
      <c r="BU483" s="113"/>
      <c r="BV483" s="113"/>
      <c r="BW483" s="113"/>
      <c r="BX483" s="113"/>
      <c r="BY483" s="113"/>
      <c r="BZ483" s="113"/>
      <c r="CA483" s="113"/>
      <c r="CB483" s="113"/>
      <c r="CC483" s="113"/>
      <c r="CD483" s="113"/>
      <c r="CE483" s="113"/>
      <c r="CF483" s="113"/>
      <c r="CG483" s="113"/>
      <c r="CH483" s="113"/>
      <c r="CI483" s="113"/>
      <c r="CJ483" s="113"/>
      <c r="CK483" s="113"/>
      <c r="CL483" s="113"/>
      <c r="CM483" s="113"/>
      <c r="CN483" s="113"/>
      <c r="CO483" s="113"/>
      <c r="CP483" s="113"/>
      <c r="CQ483" s="113"/>
      <c r="CR483" s="113"/>
      <c r="CS483" s="113"/>
      <c r="CT483" s="113"/>
      <c r="CU483" s="113"/>
      <c r="CV483" s="113"/>
      <c r="CW483" s="113"/>
      <c r="CX483" s="113"/>
      <c r="CY483" s="113"/>
      <c r="CZ483" s="113"/>
      <c r="DA483" s="113"/>
      <c r="DB483" s="113"/>
      <c r="DC483" s="113"/>
      <c r="DD483" s="113"/>
      <c r="DE483" s="113"/>
      <c r="DF483" s="113"/>
      <c r="DG483" s="113"/>
      <c r="DH483" s="113"/>
      <c r="DI483" s="113"/>
      <c r="DJ483" s="113"/>
      <c r="DK483" s="113"/>
      <c r="DL483" s="113"/>
      <c r="DM483" s="113"/>
      <c r="DN483" s="113"/>
      <c r="DO483" s="113"/>
      <c r="DP483" s="113"/>
      <c r="DQ483" s="113"/>
      <c r="DR483" s="113"/>
      <c r="DS483" s="113"/>
      <c r="DT483" s="113"/>
      <c r="DU483" s="113"/>
      <c r="DV483" s="113"/>
      <c r="DW483" s="113"/>
      <c r="DX483" s="113"/>
      <c r="DY483" s="113"/>
      <c r="DZ483" s="113"/>
      <c r="EA483" s="113"/>
      <c r="EB483" s="113"/>
      <c r="EC483" s="113"/>
      <c r="ED483" s="113"/>
      <c r="EE483" s="113"/>
      <c r="EF483" s="113"/>
      <c r="EG483" s="113"/>
      <c r="EH483" s="113"/>
      <c r="EI483" s="113"/>
      <c r="EJ483" s="113"/>
      <c r="EK483" s="113"/>
      <c r="EL483" s="113"/>
      <c r="EM483" s="113"/>
      <c r="EN483" s="113"/>
      <c r="EO483" s="113"/>
      <c r="EP483" s="113"/>
      <c r="EQ483" s="113"/>
      <c r="ER483" s="113"/>
      <c r="ES483" s="113"/>
      <c r="ET483" s="113"/>
      <c r="EU483" s="113"/>
      <c r="EV483" s="113"/>
      <c r="EW483" s="113"/>
      <c r="EX483" s="113"/>
      <c r="EY483" s="113"/>
      <c r="EZ483" s="113"/>
      <c r="FA483" s="113"/>
      <c r="FB483" s="113"/>
      <c r="FC483" s="113"/>
      <c r="FD483" s="113"/>
      <c r="FE483" s="113"/>
      <c r="FF483" s="113"/>
      <c r="FG483" s="113"/>
      <c r="FH483" s="113"/>
      <c r="FI483" s="113"/>
      <c r="FJ483" s="113"/>
      <c r="FK483" s="113"/>
      <c r="FL483" s="113"/>
      <c r="FM483" s="113"/>
      <c r="FN483" s="113"/>
      <c r="FO483" s="113"/>
      <c r="FP483" s="113"/>
      <c r="FQ483" s="113"/>
      <c r="FR483" s="113"/>
      <c r="FS483" s="113"/>
      <c r="FT483" s="113"/>
      <c r="FU483" s="113"/>
      <c r="FV483" s="113"/>
      <c r="FW483" s="113"/>
      <c r="FX483" s="113"/>
      <c r="FY483" s="113"/>
      <c r="FZ483" s="113"/>
      <c r="GA483" s="113"/>
      <c r="GB483" s="113"/>
      <c r="GC483" s="113"/>
      <c r="GD483" s="113"/>
      <c r="GE483" s="113"/>
      <c r="GF483" s="113"/>
      <c r="GG483" s="113"/>
      <c r="GH483" s="113"/>
      <c r="GI483" s="113"/>
      <c r="GJ483" s="113"/>
      <c r="GK483" s="113"/>
      <c r="GL483" s="113"/>
      <c r="GM483" s="113"/>
      <c r="GN483" s="113"/>
      <c r="GO483" s="113"/>
      <c r="GP483" s="113"/>
      <c r="GQ483" s="113"/>
      <c r="GR483" s="113"/>
      <c r="GS483" s="113"/>
      <c r="GT483" s="113"/>
      <c r="GU483" s="113"/>
      <c r="GV483" s="113"/>
      <c r="GW483" s="113"/>
      <c r="GX483" s="113"/>
      <c r="GY483" s="113"/>
      <c r="GZ483" s="113"/>
      <c r="HA483" s="113"/>
      <c r="HB483" s="113"/>
      <c r="HC483" s="113"/>
      <c r="HD483" s="113"/>
      <c r="HE483" s="113"/>
      <c r="HF483" s="113"/>
      <c r="HG483" s="113"/>
      <c r="HH483" s="113"/>
      <c r="HI483" s="113"/>
      <c r="HJ483" s="113"/>
      <c r="HK483" s="113"/>
      <c r="HL483" s="113"/>
      <c r="HM483" s="113"/>
      <c r="HN483" s="113"/>
      <c r="HO483" s="113"/>
      <c r="HP483" s="113"/>
      <c r="HQ483" s="113"/>
      <c r="HR483" s="113"/>
      <c r="HS483" s="113"/>
      <c r="HT483" s="113"/>
      <c r="HU483" s="113"/>
      <c r="HV483" s="113"/>
      <c r="HW483" s="113"/>
      <c r="HX483" s="113"/>
      <c r="HY483" s="113"/>
      <c r="HZ483" s="113"/>
      <c r="IA483" s="113"/>
      <c r="IB483" s="113"/>
      <c r="IC483" s="113"/>
      <c r="ID483" s="113"/>
      <c r="IE483" s="113"/>
      <c r="IF483" s="113"/>
      <c r="IG483" s="113"/>
      <c r="IH483" s="113"/>
      <c r="II483" s="113"/>
      <c r="IJ483" s="113"/>
      <c r="IK483" s="113"/>
      <c r="IL483" s="113"/>
      <c r="IM483" s="113"/>
      <c r="IN483" s="113"/>
      <c r="IO483" s="113"/>
      <c r="IP483" s="113"/>
      <c r="IQ483" s="113"/>
      <c r="IR483" s="113"/>
      <c r="IS483" s="113"/>
      <c r="IT483" s="113"/>
      <c r="IU483" s="113"/>
      <c r="IV483" s="113"/>
    </row>
    <row r="484" spans="1:256" ht="15.75">
      <c r="A484" s="141" t="s">
        <v>43</v>
      </c>
      <c r="B484" s="112">
        <v>2735.754</v>
      </c>
      <c r="C484" s="112">
        <v>8071.5</v>
      </c>
      <c r="D484" s="112">
        <v>572.9</v>
      </c>
      <c r="E484" s="112">
        <v>523.68</v>
      </c>
      <c r="F484" s="112">
        <v>187.59</v>
      </c>
      <c r="G484" s="112">
        <v>1318.19264</v>
      </c>
      <c r="H484" s="119">
        <v>36.12</v>
      </c>
      <c r="I484" s="112">
        <v>207</v>
      </c>
      <c r="J484" s="112">
        <v>197.684</v>
      </c>
      <c r="K484" s="112"/>
      <c r="L484" s="112">
        <v>9911.575</v>
      </c>
      <c r="M484" s="112">
        <v>1139</v>
      </c>
      <c r="N484" s="112"/>
      <c r="O484" s="112"/>
      <c r="P484" s="30">
        <f t="shared" si="44"/>
        <v>24900.99564</v>
      </c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  <c r="AK484" s="113"/>
      <c r="AL484" s="113"/>
      <c r="AM484" s="113"/>
      <c r="AN484" s="113"/>
      <c r="AO484" s="113"/>
      <c r="AP484" s="113"/>
      <c r="AQ484" s="113"/>
      <c r="AR484" s="113"/>
      <c r="AS484" s="113"/>
      <c r="AT484" s="113"/>
      <c r="AU484" s="113"/>
      <c r="AV484" s="113"/>
      <c r="AW484" s="113"/>
      <c r="AX484" s="113"/>
      <c r="AY484" s="113"/>
      <c r="AZ484" s="113"/>
      <c r="BA484" s="113"/>
      <c r="BB484" s="113"/>
      <c r="BC484" s="113"/>
      <c r="BD484" s="113"/>
      <c r="BE484" s="113"/>
      <c r="BF484" s="113"/>
      <c r="BG484" s="113"/>
      <c r="BH484" s="113"/>
      <c r="BI484" s="113"/>
      <c r="BJ484" s="113"/>
      <c r="BK484" s="113"/>
      <c r="BL484" s="113"/>
      <c r="BM484" s="113"/>
      <c r="BN484" s="113"/>
      <c r="BO484" s="113"/>
      <c r="BP484" s="113"/>
      <c r="BQ484" s="113"/>
      <c r="BR484" s="113"/>
      <c r="BS484" s="113"/>
      <c r="BT484" s="113"/>
      <c r="BU484" s="113"/>
      <c r="BV484" s="113"/>
      <c r="BW484" s="113"/>
      <c r="BX484" s="113"/>
      <c r="BY484" s="113"/>
      <c r="BZ484" s="113"/>
      <c r="CA484" s="113"/>
      <c r="CB484" s="113"/>
      <c r="CC484" s="113"/>
      <c r="CD484" s="113"/>
      <c r="CE484" s="113"/>
      <c r="CF484" s="113"/>
      <c r="CG484" s="113"/>
      <c r="CH484" s="113"/>
      <c r="CI484" s="113"/>
      <c r="CJ484" s="113"/>
      <c r="CK484" s="113"/>
      <c r="CL484" s="113"/>
      <c r="CM484" s="113"/>
      <c r="CN484" s="113"/>
      <c r="CO484" s="113"/>
      <c r="CP484" s="113"/>
      <c r="CQ484" s="113"/>
      <c r="CR484" s="113"/>
      <c r="CS484" s="113"/>
      <c r="CT484" s="113"/>
      <c r="CU484" s="113"/>
      <c r="CV484" s="113"/>
      <c r="CW484" s="113"/>
      <c r="CX484" s="113"/>
      <c r="CY484" s="113"/>
      <c r="CZ484" s="113"/>
      <c r="DA484" s="113"/>
      <c r="DB484" s="113"/>
      <c r="DC484" s="113"/>
      <c r="DD484" s="113"/>
      <c r="DE484" s="113"/>
      <c r="DF484" s="113"/>
      <c r="DG484" s="113"/>
      <c r="DH484" s="113"/>
      <c r="DI484" s="113"/>
      <c r="DJ484" s="113"/>
      <c r="DK484" s="113"/>
      <c r="DL484" s="113"/>
      <c r="DM484" s="113"/>
      <c r="DN484" s="113"/>
      <c r="DO484" s="113"/>
      <c r="DP484" s="113"/>
      <c r="DQ484" s="113"/>
      <c r="DR484" s="113"/>
      <c r="DS484" s="113"/>
      <c r="DT484" s="113"/>
      <c r="DU484" s="113"/>
      <c r="DV484" s="113"/>
      <c r="DW484" s="113"/>
      <c r="DX484" s="113"/>
      <c r="DY484" s="113"/>
      <c r="DZ484" s="113"/>
      <c r="EA484" s="113"/>
      <c r="EB484" s="113"/>
      <c r="EC484" s="113"/>
      <c r="ED484" s="113"/>
      <c r="EE484" s="113"/>
      <c r="EF484" s="113"/>
      <c r="EG484" s="113"/>
      <c r="EH484" s="113"/>
      <c r="EI484" s="113"/>
      <c r="EJ484" s="113"/>
      <c r="EK484" s="113"/>
      <c r="EL484" s="113"/>
      <c r="EM484" s="113"/>
      <c r="EN484" s="113"/>
      <c r="EO484" s="113"/>
      <c r="EP484" s="113"/>
      <c r="EQ484" s="113"/>
      <c r="ER484" s="113"/>
      <c r="ES484" s="113"/>
      <c r="ET484" s="113"/>
      <c r="EU484" s="113"/>
      <c r="EV484" s="113"/>
      <c r="EW484" s="113"/>
      <c r="EX484" s="113"/>
      <c r="EY484" s="113"/>
      <c r="EZ484" s="113"/>
      <c r="FA484" s="113"/>
      <c r="FB484" s="113"/>
      <c r="FC484" s="113"/>
      <c r="FD484" s="113"/>
      <c r="FE484" s="113"/>
      <c r="FF484" s="113"/>
      <c r="FG484" s="113"/>
      <c r="FH484" s="113"/>
      <c r="FI484" s="113"/>
      <c r="FJ484" s="113"/>
      <c r="FK484" s="113"/>
      <c r="FL484" s="113"/>
      <c r="FM484" s="113"/>
      <c r="FN484" s="113"/>
      <c r="FO484" s="113"/>
      <c r="FP484" s="113"/>
      <c r="FQ484" s="113"/>
      <c r="FR484" s="113"/>
      <c r="FS484" s="113"/>
      <c r="FT484" s="113"/>
      <c r="FU484" s="113"/>
      <c r="FV484" s="113"/>
      <c r="FW484" s="113"/>
      <c r="FX484" s="113"/>
      <c r="FY484" s="113"/>
      <c r="FZ484" s="113"/>
      <c r="GA484" s="113"/>
      <c r="GB484" s="113"/>
      <c r="GC484" s="113"/>
      <c r="GD484" s="113"/>
      <c r="GE484" s="113"/>
      <c r="GF484" s="113"/>
      <c r="GG484" s="113"/>
      <c r="GH484" s="113"/>
      <c r="GI484" s="113"/>
      <c r="GJ484" s="113"/>
      <c r="GK484" s="113"/>
      <c r="GL484" s="113"/>
      <c r="GM484" s="113"/>
      <c r="GN484" s="113"/>
      <c r="GO484" s="113"/>
      <c r="GP484" s="113"/>
      <c r="GQ484" s="113"/>
      <c r="GR484" s="113"/>
      <c r="GS484" s="113"/>
      <c r="GT484" s="113"/>
      <c r="GU484" s="113"/>
      <c r="GV484" s="113"/>
      <c r="GW484" s="113"/>
      <c r="GX484" s="113"/>
      <c r="GY484" s="113"/>
      <c r="GZ484" s="113"/>
      <c r="HA484" s="113"/>
      <c r="HB484" s="113"/>
      <c r="HC484" s="113"/>
      <c r="HD484" s="113"/>
      <c r="HE484" s="113"/>
      <c r="HF484" s="113"/>
      <c r="HG484" s="113"/>
      <c r="HH484" s="113"/>
      <c r="HI484" s="113"/>
      <c r="HJ484" s="113"/>
      <c r="HK484" s="113"/>
      <c r="HL484" s="113"/>
      <c r="HM484" s="113"/>
      <c r="HN484" s="113"/>
      <c r="HO484" s="113"/>
      <c r="HP484" s="113"/>
      <c r="HQ484" s="113"/>
      <c r="HR484" s="113"/>
      <c r="HS484" s="113"/>
      <c r="HT484" s="113"/>
      <c r="HU484" s="113"/>
      <c r="HV484" s="113"/>
      <c r="HW484" s="113"/>
      <c r="HX484" s="113"/>
      <c r="HY484" s="113"/>
      <c r="HZ484" s="113"/>
      <c r="IA484" s="113"/>
      <c r="IB484" s="113"/>
      <c r="IC484" s="113"/>
      <c r="ID484" s="113"/>
      <c r="IE484" s="113"/>
      <c r="IF484" s="113"/>
      <c r="IG484" s="113"/>
      <c r="IH484" s="113"/>
      <c r="II484" s="113"/>
      <c r="IJ484" s="113"/>
      <c r="IK484" s="113"/>
      <c r="IL484" s="113"/>
      <c r="IM484" s="113"/>
      <c r="IN484" s="113"/>
      <c r="IO484" s="113"/>
      <c r="IP484" s="113"/>
      <c r="IQ484" s="113"/>
      <c r="IR484" s="113"/>
      <c r="IS484" s="113"/>
      <c r="IT484" s="113"/>
      <c r="IU484" s="113"/>
      <c r="IV484" s="113"/>
    </row>
    <row r="485" spans="1:256" ht="15.75">
      <c r="A485" s="141" t="s">
        <v>44</v>
      </c>
      <c r="B485" s="112">
        <v>2866.038</v>
      </c>
      <c r="C485" s="112">
        <v>6633.38</v>
      </c>
      <c r="D485" s="112">
        <v>479.1</v>
      </c>
      <c r="E485" s="112">
        <v>546.36</v>
      </c>
      <c r="F485" s="112">
        <v>167.46</v>
      </c>
      <c r="G485" s="112">
        <v>1093.809</v>
      </c>
      <c r="H485" s="119">
        <v>23.28</v>
      </c>
      <c r="I485" s="112">
        <v>149</v>
      </c>
      <c r="J485" s="112">
        <v>194.151</v>
      </c>
      <c r="K485" s="112"/>
      <c r="L485" s="112">
        <v>10034.3055</v>
      </c>
      <c r="M485" s="112">
        <v>1017</v>
      </c>
      <c r="N485" s="112"/>
      <c r="O485" s="112"/>
      <c r="P485" s="30">
        <f t="shared" si="44"/>
        <v>23203.8835</v>
      </c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  <c r="AK485" s="113"/>
      <c r="AL485" s="113"/>
      <c r="AM485" s="113"/>
      <c r="AN485" s="113"/>
      <c r="AO485" s="113"/>
      <c r="AP485" s="113"/>
      <c r="AQ485" s="113"/>
      <c r="AR485" s="113"/>
      <c r="AS485" s="113"/>
      <c r="AT485" s="113"/>
      <c r="AU485" s="113"/>
      <c r="AV485" s="113"/>
      <c r="AW485" s="113"/>
      <c r="AX485" s="113"/>
      <c r="AY485" s="113"/>
      <c r="AZ485" s="113"/>
      <c r="BA485" s="113"/>
      <c r="BB485" s="113"/>
      <c r="BC485" s="113"/>
      <c r="BD485" s="113"/>
      <c r="BE485" s="113"/>
      <c r="BF485" s="113"/>
      <c r="BG485" s="113"/>
      <c r="BH485" s="113"/>
      <c r="BI485" s="113"/>
      <c r="BJ485" s="113"/>
      <c r="BK485" s="113"/>
      <c r="BL485" s="113"/>
      <c r="BM485" s="113"/>
      <c r="BN485" s="113"/>
      <c r="BO485" s="113"/>
      <c r="BP485" s="113"/>
      <c r="BQ485" s="113"/>
      <c r="BR485" s="113"/>
      <c r="BS485" s="113"/>
      <c r="BT485" s="113"/>
      <c r="BU485" s="113"/>
      <c r="BV485" s="113"/>
      <c r="BW485" s="113"/>
      <c r="BX485" s="113"/>
      <c r="BY485" s="113"/>
      <c r="BZ485" s="113"/>
      <c r="CA485" s="113"/>
      <c r="CB485" s="113"/>
      <c r="CC485" s="113"/>
      <c r="CD485" s="113"/>
      <c r="CE485" s="113"/>
      <c r="CF485" s="113"/>
      <c r="CG485" s="113"/>
      <c r="CH485" s="113"/>
      <c r="CI485" s="113"/>
      <c r="CJ485" s="113"/>
      <c r="CK485" s="113"/>
      <c r="CL485" s="113"/>
      <c r="CM485" s="113"/>
      <c r="CN485" s="113"/>
      <c r="CO485" s="113"/>
      <c r="CP485" s="113"/>
      <c r="CQ485" s="113"/>
      <c r="CR485" s="113"/>
      <c r="CS485" s="113"/>
      <c r="CT485" s="113"/>
      <c r="CU485" s="113"/>
      <c r="CV485" s="113"/>
      <c r="CW485" s="113"/>
      <c r="CX485" s="113"/>
      <c r="CY485" s="113"/>
      <c r="CZ485" s="113"/>
      <c r="DA485" s="113"/>
      <c r="DB485" s="113"/>
      <c r="DC485" s="113"/>
      <c r="DD485" s="113"/>
      <c r="DE485" s="113"/>
      <c r="DF485" s="113"/>
      <c r="DG485" s="113"/>
      <c r="DH485" s="113"/>
      <c r="DI485" s="113"/>
      <c r="DJ485" s="113"/>
      <c r="DK485" s="113"/>
      <c r="DL485" s="113"/>
      <c r="DM485" s="113"/>
      <c r="DN485" s="113"/>
      <c r="DO485" s="113"/>
      <c r="DP485" s="113"/>
      <c r="DQ485" s="113"/>
      <c r="DR485" s="113"/>
      <c r="DS485" s="113"/>
      <c r="DT485" s="113"/>
      <c r="DU485" s="113"/>
      <c r="DV485" s="113"/>
      <c r="DW485" s="113"/>
      <c r="DX485" s="113"/>
      <c r="DY485" s="113"/>
      <c r="DZ485" s="113"/>
      <c r="EA485" s="113"/>
      <c r="EB485" s="113"/>
      <c r="EC485" s="113"/>
      <c r="ED485" s="113"/>
      <c r="EE485" s="113"/>
      <c r="EF485" s="113"/>
      <c r="EG485" s="113"/>
      <c r="EH485" s="113"/>
      <c r="EI485" s="113"/>
      <c r="EJ485" s="113"/>
      <c r="EK485" s="113"/>
      <c r="EL485" s="113"/>
      <c r="EM485" s="113"/>
      <c r="EN485" s="113"/>
      <c r="EO485" s="113"/>
      <c r="EP485" s="113"/>
      <c r="EQ485" s="113"/>
      <c r="ER485" s="113"/>
      <c r="ES485" s="113"/>
      <c r="ET485" s="113"/>
      <c r="EU485" s="113"/>
      <c r="EV485" s="113"/>
      <c r="EW485" s="113"/>
      <c r="EX485" s="113"/>
      <c r="EY485" s="113"/>
      <c r="EZ485" s="113"/>
      <c r="FA485" s="113"/>
      <c r="FB485" s="113"/>
      <c r="FC485" s="113"/>
      <c r="FD485" s="113"/>
      <c r="FE485" s="113"/>
      <c r="FF485" s="113"/>
      <c r="FG485" s="113"/>
      <c r="FH485" s="113"/>
      <c r="FI485" s="113"/>
      <c r="FJ485" s="113"/>
      <c r="FK485" s="113"/>
      <c r="FL485" s="113"/>
      <c r="FM485" s="113"/>
      <c r="FN485" s="113"/>
      <c r="FO485" s="113"/>
      <c r="FP485" s="113"/>
      <c r="FQ485" s="113"/>
      <c r="FR485" s="113"/>
      <c r="FS485" s="113"/>
      <c r="FT485" s="113"/>
      <c r="FU485" s="113"/>
      <c r="FV485" s="113"/>
      <c r="FW485" s="113"/>
      <c r="FX485" s="113"/>
      <c r="FY485" s="113"/>
      <c r="FZ485" s="113"/>
      <c r="GA485" s="113"/>
      <c r="GB485" s="113"/>
      <c r="GC485" s="113"/>
      <c r="GD485" s="113"/>
      <c r="GE485" s="113"/>
      <c r="GF485" s="113"/>
      <c r="GG485" s="113"/>
      <c r="GH485" s="113"/>
      <c r="GI485" s="113"/>
      <c r="GJ485" s="113"/>
      <c r="GK485" s="113"/>
      <c r="GL485" s="113"/>
      <c r="GM485" s="113"/>
      <c r="GN485" s="113"/>
      <c r="GO485" s="113"/>
      <c r="GP485" s="113"/>
      <c r="GQ485" s="113"/>
      <c r="GR485" s="113"/>
      <c r="GS485" s="113"/>
      <c r="GT485" s="113"/>
      <c r="GU485" s="113"/>
      <c r="GV485" s="113"/>
      <c r="GW485" s="113"/>
      <c r="GX485" s="113"/>
      <c r="GY485" s="113"/>
      <c r="GZ485" s="113"/>
      <c r="HA485" s="113"/>
      <c r="HB485" s="113"/>
      <c r="HC485" s="113"/>
      <c r="HD485" s="113"/>
      <c r="HE485" s="113"/>
      <c r="HF485" s="113"/>
      <c r="HG485" s="113"/>
      <c r="HH485" s="113"/>
      <c r="HI485" s="113"/>
      <c r="HJ485" s="113"/>
      <c r="HK485" s="113"/>
      <c r="HL485" s="113"/>
      <c r="HM485" s="113"/>
      <c r="HN485" s="113"/>
      <c r="HO485" s="113"/>
      <c r="HP485" s="113"/>
      <c r="HQ485" s="113"/>
      <c r="HR485" s="113"/>
      <c r="HS485" s="113"/>
      <c r="HT485" s="113"/>
      <c r="HU485" s="113"/>
      <c r="HV485" s="113"/>
      <c r="HW485" s="113"/>
      <c r="HX485" s="113"/>
      <c r="HY485" s="113"/>
      <c r="HZ485" s="113"/>
      <c r="IA485" s="113"/>
      <c r="IB485" s="113"/>
      <c r="IC485" s="113"/>
      <c r="ID485" s="113"/>
      <c r="IE485" s="113"/>
      <c r="IF485" s="113"/>
      <c r="IG485" s="113"/>
      <c r="IH485" s="113"/>
      <c r="II485" s="113"/>
      <c r="IJ485" s="113"/>
      <c r="IK485" s="113"/>
      <c r="IL485" s="113"/>
      <c r="IM485" s="113"/>
      <c r="IN485" s="113"/>
      <c r="IO485" s="113"/>
      <c r="IP485" s="113"/>
      <c r="IQ485" s="113"/>
      <c r="IR485" s="113"/>
      <c r="IS485" s="113"/>
      <c r="IT485" s="113"/>
      <c r="IU485" s="113"/>
      <c r="IV485" s="113"/>
    </row>
    <row r="486" spans="1:256" ht="15.75">
      <c r="A486" s="141" t="s">
        <v>45</v>
      </c>
      <c r="B486" s="112">
        <v>3813.705</v>
      </c>
      <c r="C486" s="112">
        <v>5588.73</v>
      </c>
      <c r="D486" s="112">
        <v>522.9</v>
      </c>
      <c r="E486" s="112">
        <v>573.57</v>
      </c>
      <c r="F486" s="112">
        <v>201.09</v>
      </c>
      <c r="G486" s="112">
        <v>777.152</v>
      </c>
      <c r="H486" s="119">
        <v>30.48</v>
      </c>
      <c r="I486" s="112">
        <v>138</v>
      </c>
      <c r="J486" s="112">
        <v>215.712</v>
      </c>
      <c r="K486" s="112">
        <v>1822.08</v>
      </c>
      <c r="L486" s="112">
        <v>9542.6425</v>
      </c>
      <c r="M486" s="112">
        <v>1195</v>
      </c>
      <c r="N486" s="112"/>
      <c r="O486" s="112"/>
      <c r="P486" s="30">
        <f t="shared" si="44"/>
        <v>24421.061499999996</v>
      </c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  <c r="AK486" s="113"/>
      <c r="AL486" s="113"/>
      <c r="AM486" s="113"/>
      <c r="AN486" s="113"/>
      <c r="AO486" s="113"/>
      <c r="AP486" s="113"/>
      <c r="AQ486" s="113"/>
      <c r="AR486" s="113"/>
      <c r="AS486" s="113"/>
      <c r="AT486" s="113"/>
      <c r="AU486" s="113"/>
      <c r="AV486" s="113"/>
      <c r="AW486" s="113"/>
      <c r="AX486" s="113"/>
      <c r="AY486" s="113"/>
      <c r="AZ486" s="113"/>
      <c r="BA486" s="113"/>
      <c r="BB486" s="113"/>
      <c r="BC486" s="113"/>
      <c r="BD486" s="113"/>
      <c r="BE486" s="113"/>
      <c r="BF486" s="113"/>
      <c r="BG486" s="113"/>
      <c r="BH486" s="113"/>
      <c r="BI486" s="113"/>
      <c r="BJ486" s="113"/>
      <c r="BK486" s="113"/>
      <c r="BL486" s="113"/>
      <c r="BM486" s="113"/>
      <c r="BN486" s="113"/>
      <c r="BO486" s="113"/>
      <c r="BP486" s="113"/>
      <c r="BQ486" s="113"/>
      <c r="BR486" s="113"/>
      <c r="BS486" s="113"/>
      <c r="BT486" s="113"/>
      <c r="BU486" s="113"/>
      <c r="BV486" s="113"/>
      <c r="BW486" s="113"/>
      <c r="BX486" s="113"/>
      <c r="BY486" s="113"/>
      <c r="BZ486" s="113"/>
      <c r="CA486" s="113"/>
      <c r="CB486" s="113"/>
      <c r="CC486" s="113"/>
      <c r="CD486" s="113"/>
      <c r="CE486" s="113"/>
      <c r="CF486" s="113"/>
      <c r="CG486" s="113"/>
      <c r="CH486" s="113"/>
      <c r="CI486" s="113"/>
      <c r="CJ486" s="113"/>
      <c r="CK486" s="113"/>
      <c r="CL486" s="113"/>
      <c r="CM486" s="113"/>
      <c r="CN486" s="113"/>
      <c r="CO486" s="113"/>
      <c r="CP486" s="113"/>
      <c r="CQ486" s="113"/>
      <c r="CR486" s="113"/>
      <c r="CS486" s="113"/>
      <c r="CT486" s="113"/>
      <c r="CU486" s="113"/>
      <c r="CV486" s="113"/>
      <c r="CW486" s="113"/>
      <c r="CX486" s="113"/>
      <c r="CY486" s="113"/>
      <c r="CZ486" s="113"/>
      <c r="DA486" s="113"/>
      <c r="DB486" s="113"/>
      <c r="DC486" s="113"/>
      <c r="DD486" s="113"/>
      <c r="DE486" s="113"/>
      <c r="DF486" s="113"/>
      <c r="DG486" s="113"/>
      <c r="DH486" s="113"/>
      <c r="DI486" s="113"/>
      <c r="DJ486" s="113"/>
      <c r="DK486" s="113"/>
      <c r="DL486" s="113"/>
      <c r="DM486" s="113"/>
      <c r="DN486" s="113"/>
      <c r="DO486" s="113"/>
      <c r="DP486" s="113"/>
      <c r="DQ486" s="113"/>
      <c r="DR486" s="113"/>
      <c r="DS486" s="113"/>
      <c r="DT486" s="113"/>
      <c r="DU486" s="113"/>
      <c r="DV486" s="113"/>
      <c r="DW486" s="113"/>
      <c r="DX486" s="113"/>
      <c r="DY486" s="113"/>
      <c r="DZ486" s="113"/>
      <c r="EA486" s="113"/>
      <c r="EB486" s="113"/>
      <c r="EC486" s="113"/>
      <c r="ED486" s="113"/>
      <c r="EE486" s="113"/>
      <c r="EF486" s="113"/>
      <c r="EG486" s="113"/>
      <c r="EH486" s="113"/>
      <c r="EI486" s="113"/>
      <c r="EJ486" s="113"/>
      <c r="EK486" s="113"/>
      <c r="EL486" s="113"/>
      <c r="EM486" s="113"/>
      <c r="EN486" s="113"/>
      <c r="EO486" s="113"/>
      <c r="EP486" s="113"/>
      <c r="EQ486" s="113"/>
      <c r="ER486" s="113"/>
      <c r="ES486" s="113"/>
      <c r="ET486" s="113"/>
      <c r="EU486" s="113"/>
      <c r="EV486" s="113"/>
      <c r="EW486" s="113"/>
      <c r="EX486" s="113"/>
      <c r="EY486" s="113"/>
      <c r="EZ486" s="113"/>
      <c r="FA486" s="113"/>
      <c r="FB486" s="113"/>
      <c r="FC486" s="113"/>
      <c r="FD486" s="113"/>
      <c r="FE486" s="113"/>
      <c r="FF486" s="113"/>
      <c r="FG486" s="113"/>
      <c r="FH486" s="113"/>
      <c r="FI486" s="113"/>
      <c r="FJ486" s="113"/>
      <c r="FK486" s="113"/>
      <c r="FL486" s="113"/>
      <c r="FM486" s="113"/>
      <c r="FN486" s="113"/>
      <c r="FO486" s="113"/>
      <c r="FP486" s="113"/>
      <c r="FQ486" s="113"/>
      <c r="FR486" s="113"/>
      <c r="FS486" s="113"/>
      <c r="FT486" s="113"/>
      <c r="FU486" s="113"/>
      <c r="FV486" s="113"/>
      <c r="FW486" s="113"/>
      <c r="FX486" s="113"/>
      <c r="FY486" s="113"/>
      <c r="FZ486" s="113"/>
      <c r="GA486" s="113"/>
      <c r="GB486" s="113"/>
      <c r="GC486" s="113"/>
      <c r="GD486" s="113"/>
      <c r="GE486" s="113"/>
      <c r="GF486" s="113"/>
      <c r="GG486" s="113"/>
      <c r="GH486" s="113"/>
      <c r="GI486" s="113"/>
      <c r="GJ486" s="113"/>
      <c r="GK486" s="113"/>
      <c r="GL486" s="113"/>
      <c r="GM486" s="113"/>
      <c r="GN486" s="113"/>
      <c r="GO486" s="113"/>
      <c r="GP486" s="113"/>
      <c r="GQ486" s="113"/>
      <c r="GR486" s="113"/>
      <c r="GS486" s="113"/>
      <c r="GT486" s="113"/>
      <c r="GU486" s="113"/>
      <c r="GV486" s="113"/>
      <c r="GW486" s="113"/>
      <c r="GX486" s="113"/>
      <c r="GY486" s="113"/>
      <c r="GZ486" s="113"/>
      <c r="HA486" s="113"/>
      <c r="HB486" s="113"/>
      <c r="HC486" s="113"/>
      <c r="HD486" s="113"/>
      <c r="HE486" s="113"/>
      <c r="HF486" s="113"/>
      <c r="HG486" s="113"/>
      <c r="HH486" s="113"/>
      <c r="HI486" s="113"/>
      <c r="HJ486" s="113"/>
      <c r="HK486" s="113"/>
      <c r="HL486" s="113"/>
      <c r="HM486" s="113"/>
      <c r="HN486" s="113"/>
      <c r="HO486" s="113"/>
      <c r="HP486" s="113"/>
      <c r="HQ486" s="113"/>
      <c r="HR486" s="113"/>
      <c r="HS486" s="113"/>
      <c r="HT486" s="113"/>
      <c r="HU486" s="113"/>
      <c r="HV486" s="113"/>
      <c r="HW486" s="113"/>
      <c r="HX486" s="113"/>
      <c r="HY486" s="113"/>
      <c r="HZ486" s="113"/>
      <c r="IA486" s="113"/>
      <c r="IB486" s="113"/>
      <c r="IC486" s="113"/>
      <c r="ID486" s="113"/>
      <c r="IE486" s="113"/>
      <c r="IF486" s="113"/>
      <c r="IG486" s="113"/>
      <c r="IH486" s="113"/>
      <c r="II486" s="113"/>
      <c r="IJ486" s="113"/>
      <c r="IK486" s="113"/>
      <c r="IL486" s="113"/>
      <c r="IM486" s="113"/>
      <c r="IN486" s="113"/>
      <c r="IO486" s="113"/>
      <c r="IP486" s="113"/>
      <c r="IQ486" s="113"/>
      <c r="IR486" s="113"/>
      <c r="IS486" s="113"/>
      <c r="IT486" s="113"/>
      <c r="IU486" s="113"/>
      <c r="IV486" s="113"/>
    </row>
    <row r="487" spans="1:256" ht="15.75">
      <c r="A487" s="141" t="s">
        <v>46</v>
      </c>
      <c r="B487" s="112">
        <v>2544.864</v>
      </c>
      <c r="C487" s="112">
        <v>5812.21</v>
      </c>
      <c r="D487" s="112">
        <v>644.9</v>
      </c>
      <c r="E487" s="112">
        <v>331.08</v>
      </c>
      <c r="F487" s="112">
        <v>128.505</v>
      </c>
      <c r="G487" s="112">
        <v>849.044</v>
      </c>
      <c r="H487" s="119">
        <v>27.48</v>
      </c>
      <c r="I487" s="112">
        <v>137</v>
      </c>
      <c r="J487" s="112">
        <v>208.41</v>
      </c>
      <c r="K487" s="112">
        <v>2803.2</v>
      </c>
      <c r="L487" s="112">
        <v>10353.6015</v>
      </c>
      <c r="M487" s="112">
        <v>1201</v>
      </c>
      <c r="N487" s="112"/>
      <c r="O487" s="112"/>
      <c r="P487" s="30">
        <f t="shared" si="44"/>
        <v>25041.2945</v>
      </c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  <c r="AK487" s="113"/>
      <c r="AL487" s="113"/>
      <c r="AM487" s="113"/>
      <c r="AN487" s="113"/>
      <c r="AO487" s="113"/>
      <c r="AP487" s="113"/>
      <c r="AQ487" s="113"/>
      <c r="AR487" s="113"/>
      <c r="AS487" s="113"/>
      <c r="AT487" s="113"/>
      <c r="AU487" s="113"/>
      <c r="AV487" s="113"/>
      <c r="AW487" s="113"/>
      <c r="AX487" s="113"/>
      <c r="AY487" s="113"/>
      <c r="AZ487" s="113"/>
      <c r="BA487" s="113"/>
      <c r="BB487" s="113"/>
      <c r="BC487" s="113"/>
      <c r="BD487" s="113"/>
      <c r="BE487" s="113"/>
      <c r="BF487" s="113"/>
      <c r="BG487" s="113"/>
      <c r="BH487" s="113"/>
      <c r="BI487" s="113"/>
      <c r="BJ487" s="113"/>
      <c r="BK487" s="113"/>
      <c r="BL487" s="113"/>
      <c r="BM487" s="113"/>
      <c r="BN487" s="113"/>
      <c r="BO487" s="113"/>
      <c r="BP487" s="113"/>
      <c r="BQ487" s="113"/>
      <c r="BR487" s="113"/>
      <c r="BS487" s="113"/>
      <c r="BT487" s="113"/>
      <c r="BU487" s="113"/>
      <c r="BV487" s="113"/>
      <c r="BW487" s="113"/>
      <c r="BX487" s="113"/>
      <c r="BY487" s="113"/>
      <c r="BZ487" s="113"/>
      <c r="CA487" s="113"/>
      <c r="CB487" s="113"/>
      <c r="CC487" s="113"/>
      <c r="CD487" s="113"/>
      <c r="CE487" s="113"/>
      <c r="CF487" s="113"/>
      <c r="CG487" s="113"/>
      <c r="CH487" s="113"/>
      <c r="CI487" s="113"/>
      <c r="CJ487" s="113"/>
      <c r="CK487" s="113"/>
      <c r="CL487" s="113"/>
      <c r="CM487" s="113"/>
      <c r="CN487" s="113"/>
      <c r="CO487" s="113"/>
      <c r="CP487" s="113"/>
      <c r="CQ487" s="113"/>
      <c r="CR487" s="113"/>
      <c r="CS487" s="113"/>
      <c r="CT487" s="113"/>
      <c r="CU487" s="113"/>
      <c r="CV487" s="113"/>
      <c r="CW487" s="113"/>
      <c r="CX487" s="113"/>
      <c r="CY487" s="113"/>
      <c r="CZ487" s="113"/>
      <c r="DA487" s="113"/>
      <c r="DB487" s="113"/>
      <c r="DC487" s="113"/>
      <c r="DD487" s="113"/>
      <c r="DE487" s="113"/>
      <c r="DF487" s="113"/>
      <c r="DG487" s="113"/>
      <c r="DH487" s="113"/>
      <c r="DI487" s="113"/>
      <c r="DJ487" s="113"/>
      <c r="DK487" s="113"/>
      <c r="DL487" s="113"/>
      <c r="DM487" s="113"/>
      <c r="DN487" s="113"/>
      <c r="DO487" s="113"/>
      <c r="DP487" s="113"/>
      <c r="DQ487" s="113"/>
      <c r="DR487" s="113"/>
      <c r="DS487" s="113"/>
      <c r="DT487" s="113"/>
      <c r="DU487" s="113"/>
      <c r="DV487" s="113"/>
      <c r="DW487" s="113"/>
      <c r="DX487" s="113"/>
      <c r="DY487" s="113"/>
      <c r="DZ487" s="113"/>
      <c r="EA487" s="113"/>
      <c r="EB487" s="113"/>
      <c r="EC487" s="113"/>
      <c r="ED487" s="113"/>
      <c r="EE487" s="113"/>
      <c r="EF487" s="113"/>
      <c r="EG487" s="113"/>
      <c r="EH487" s="113"/>
      <c r="EI487" s="113"/>
      <c r="EJ487" s="113"/>
      <c r="EK487" s="113"/>
      <c r="EL487" s="113"/>
      <c r="EM487" s="113"/>
      <c r="EN487" s="113"/>
      <c r="EO487" s="113"/>
      <c r="EP487" s="113"/>
      <c r="EQ487" s="113"/>
      <c r="ER487" s="113"/>
      <c r="ES487" s="113"/>
      <c r="ET487" s="113"/>
      <c r="EU487" s="113"/>
      <c r="EV487" s="113"/>
      <c r="EW487" s="113"/>
      <c r="EX487" s="113"/>
      <c r="EY487" s="113"/>
      <c r="EZ487" s="113"/>
      <c r="FA487" s="113"/>
      <c r="FB487" s="113"/>
      <c r="FC487" s="113"/>
      <c r="FD487" s="113"/>
      <c r="FE487" s="113"/>
      <c r="FF487" s="113"/>
      <c r="FG487" s="113"/>
      <c r="FH487" s="113"/>
      <c r="FI487" s="113"/>
      <c r="FJ487" s="113"/>
      <c r="FK487" s="113"/>
      <c r="FL487" s="113"/>
      <c r="FM487" s="113"/>
      <c r="FN487" s="113"/>
      <c r="FO487" s="113"/>
      <c r="FP487" s="113"/>
      <c r="FQ487" s="113"/>
      <c r="FR487" s="113"/>
      <c r="FS487" s="113"/>
      <c r="FT487" s="113"/>
      <c r="FU487" s="113"/>
      <c r="FV487" s="113"/>
      <c r="FW487" s="113"/>
      <c r="FX487" s="113"/>
      <c r="FY487" s="113"/>
      <c r="FZ487" s="113"/>
      <c r="GA487" s="113"/>
      <c r="GB487" s="113"/>
      <c r="GC487" s="113"/>
      <c r="GD487" s="113"/>
      <c r="GE487" s="113"/>
      <c r="GF487" s="113"/>
      <c r="GG487" s="113"/>
      <c r="GH487" s="113"/>
      <c r="GI487" s="113"/>
      <c r="GJ487" s="113"/>
      <c r="GK487" s="113"/>
      <c r="GL487" s="113"/>
      <c r="GM487" s="113"/>
      <c r="GN487" s="113"/>
      <c r="GO487" s="113"/>
      <c r="GP487" s="113"/>
      <c r="GQ487" s="113"/>
      <c r="GR487" s="113"/>
      <c r="GS487" s="113"/>
      <c r="GT487" s="113"/>
      <c r="GU487" s="113"/>
      <c r="GV487" s="113"/>
      <c r="GW487" s="113"/>
      <c r="GX487" s="113"/>
      <c r="GY487" s="113"/>
      <c r="GZ487" s="113"/>
      <c r="HA487" s="113"/>
      <c r="HB487" s="113"/>
      <c r="HC487" s="113"/>
      <c r="HD487" s="113"/>
      <c r="HE487" s="113"/>
      <c r="HF487" s="113"/>
      <c r="HG487" s="113"/>
      <c r="HH487" s="113"/>
      <c r="HI487" s="113"/>
      <c r="HJ487" s="113"/>
      <c r="HK487" s="113"/>
      <c r="HL487" s="113"/>
      <c r="HM487" s="113"/>
      <c r="HN487" s="113"/>
      <c r="HO487" s="113"/>
      <c r="HP487" s="113"/>
      <c r="HQ487" s="113"/>
      <c r="HR487" s="113"/>
      <c r="HS487" s="113"/>
      <c r="HT487" s="113"/>
      <c r="HU487" s="113"/>
      <c r="HV487" s="113"/>
      <c r="HW487" s="113"/>
      <c r="HX487" s="113"/>
      <c r="HY487" s="113"/>
      <c r="HZ487" s="113"/>
      <c r="IA487" s="113"/>
      <c r="IB487" s="113"/>
      <c r="IC487" s="113"/>
      <c r="ID487" s="113"/>
      <c r="IE487" s="113"/>
      <c r="IF487" s="113"/>
      <c r="IG487" s="113"/>
      <c r="IH487" s="113"/>
      <c r="II487" s="113"/>
      <c r="IJ487" s="113"/>
      <c r="IK487" s="113"/>
      <c r="IL487" s="113"/>
      <c r="IM487" s="113"/>
      <c r="IN487" s="113"/>
      <c r="IO487" s="113"/>
      <c r="IP487" s="113"/>
      <c r="IQ487" s="113"/>
      <c r="IR487" s="113"/>
      <c r="IS487" s="113"/>
      <c r="IT487" s="113"/>
      <c r="IU487" s="113"/>
      <c r="IV487" s="113"/>
    </row>
    <row r="488" spans="1:256" ht="15.75">
      <c r="A488" s="141" t="s">
        <v>47</v>
      </c>
      <c r="B488" s="112">
        <v>2089.059</v>
      </c>
      <c r="C488" s="112">
        <v>3207.84</v>
      </c>
      <c r="D488" s="112">
        <v>641.5</v>
      </c>
      <c r="E488" s="112">
        <v>242.23</v>
      </c>
      <c r="F488" s="112">
        <v>55.53</v>
      </c>
      <c r="G488" s="112">
        <v>1378.042</v>
      </c>
      <c r="H488" s="119">
        <v>45.48</v>
      </c>
      <c r="I488" s="112">
        <v>134</v>
      </c>
      <c r="J488" s="112">
        <v>208.235</v>
      </c>
      <c r="K488" s="112">
        <v>5176.86</v>
      </c>
      <c r="L488" s="112">
        <v>9867.1311</v>
      </c>
      <c r="M488" s="112">
        <v>1242</v>
      </c>
      <c r="N488" s="112"/>
      <c r="O488" s="112"/>
      <c r="P488" s="30">
        <f t="shared" si="44"/>
        <v>24287.907099999997</v>
      </c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  <c r="AK488" s="113"/>
      <c r="AL488" s="113"/>
      <c r="AM488" s="113"/>
      <c r="AN488" s="113"/>
      <c r="AO488" s="113"/>
      <c r="AP488" s="113"/>
      <c r="AQ488" s="113"/>
      <c r="AR488" s="113"/>
      <c r="AS488" s="113"/>
      <c r="AT488" s="113"/>
      <c r="AU488" s="113"/>
      <c r="AV488" s="113"/>
      <c r="AW488" s="113"/>
      <c r="AX488" s="113"/>
      <c r="AY488" s="113"/>
      <c r="AZ488" s="113"/>
      <c r="BA488" s="113"/>
      <c r="BB488" s="113"/>
      <c r="BC488" s="113"/>
      <c r="BD488" s="113"/>
      <c r="BE488" s="113"/>
      <c r="BF488" s="113"/>
      <c r="BG488" s="113"/>
      <c r="BH488" s="113"/>
      <c r="BI488" s="113"/>
      <c r="BJ488" s="113"/>
      <c r="BK488" s="113"/>
      <c r="BL488" s="113"/>
      <c r="BM488" s="113"/>
      <c r="BN488" s="113"/>
      <c r="BO488" s="113"/>
      <c r="BP488" s="113"/>
      <c r="BQ488" s="113"/>
      <c r="BR488" s="113"/>
      <c r="BS488" s="113"/>
      <c r="BT488" s="113"/>
      <c r="BU488" s="113"/>
      <c r="BV488" s="113"/>
      <c r="BW488" s="113"/>
      <c r="BX488" s="113"/>
      <c r="BY488" s="113"/>
      <c r="BZ488" s="113"/>
      <c r="CA488" s="113"/>
      <c r="CB488" s="113"/>
      <c r="CC488" s="113"/>
      <c r="CD488" s="113"/>
      <c r="CE488" s="113"/>
      <c r="CF488" s="113"/>
      <c r="CG488" s="113"/>
      <c r="CH488" s="113"/>
      <c r="CI488" s="113"/>
      <c r="CJ488" s="113"/>
      <c r="CK488" s="113"/>
      <c r="CL488" s="113"/>
      <c r="CM488" s="113"/>
      <c r="CN488" s="113"/>
      <c r="CO488" s="113"/>
      <c r="CP488" s="113"/>
      <c r="CQ488" s="113"/>
      <c r="CR488" s="113"/>
      <c r="CS488" s="113"/>
      <c r="CT488" s="113"/>
      <c r="CU488" s="113"/>
      <c r="CV488" s="113"/>
      <c r="CW488" s="113"/>
      <c r="CX488" s="113"/>
      <c r="CY488" s="113"/>
      <c r="CZ488" s="113"/>
      <c r="DA488" s="113"/>
      <c r="DB488" s="113"/>
      <c r="DC488" s="113"/>
      <c r="DD488" s="113"/>
      <c r="DE488" s="113"/>
      <c r="DF488" s="113"/>
      <c r="DG488" s="113"/>
      <c r="DH488" s="113"/>
      <c r="DI488" s="113"/>
      <c r="DJ488" s="113"/>
      <c r="DK488" s="113"/>
      <c r="DL488" s="113"/>
      <c r="DM488" s="113"/>
      <c r="DN488" s="113"/>
      <c r="DO488" s="113"/>
      <c r="DP488" s="113"/>
      <c r="DQ488" s="113"/>
      <c r="DR488" s="113"/>
      <c r="DS488" s="113"/>
      <c r="DT488" s="113"/>
      <c r="DU488" s="113"/>
      <c r="DV488" s="113"/>
      <c r="DW488" s="113"/>
      <c r="DX488" s="113"/>
      <c r="DY488" s="113"/>
      <c r="DZ488" s="113"/>
      <c r="EA488" s="113"/>
      <c r="EB488" s="113"/>
      <c r="EC488" s="113"/>
      <c r="ED488" s="113"/>
      <c r="EE488" s="113"/>
      <c r="EF488" s="113"/>
      <c r="EG488" s="113"/>
      <c r="EH488" s="113"/>
      <c r="EI488" s="113"/>
      <c r="EJ488" s="113"/>
      <c r="EK488" s="113"/>
      <c r="EL488" s="113"/>
      <c r="EM488" s="113"/>
      <c r="EN488" s="113"/>
      <c r="EO488" s="113"/>
      <c r="EP488" s="113"/>
      <c r="EQ488" s="113"/>
      <c r="ER488" s="113"/>
      <c r="ES488" s="113"/>
      <c r="ET488" s="113"/>
      <c r="EU488" s="113"/>
      <c r="EV488" s="113"/>
      <c r="EW488" s="113"/>
      <c r="EX488" s="113"/>
      <c r="EY488" s="113"/>
      <c r="EZ488" s="113"/>
      <c r="FA488" s="113"/>
      <c r="FB488" s="113"/>
      <c r="FC488" s="113"/>
      <c r="FD488" s="113"/>
      <c r="FE488" s="113"/>
      <c r="FF488" s="113"/>
      <c r="FG488" s="113"/>
      <c r="FH488" s="113"/>
      <c r="FI488" s="113"/>
      <c r="FJ488" s="113"/>
      <c r="FK488" s="113"/>
      <c r="FL488" s="113"/>
      <c r="FM488" s="113"/>
      <c r="FN488" s="113"/>
      <c r="FO488" s="113"/>
      <c r="FP488" s="113"/>
      <c r="FQ488" s="113"/>
      <c r="FR488" s="113"/>
      <c r="FS488" s="113"/>
      <c r="FT488" s="113"/>
      <c r="FU488" s="113"/>
      <c r="FV488" s="113"/>
      <c r="FW488" s="113"/>
      <c r="FX488" s="113"/>
      <c r="FY488" s="113"/>
      <c r="FZ488" s="113"/>
      <c r="GA488" s="113"/>
      <c r="GB488" s="113"/>
      <c r="GC488" s="113"/>
      <c r="GD488" s="113"/>
      <c r="GE488" s="113"/>
      <c r="GF488" s="113"/>
      <c r="GG488" s="113"/>
      <c r="GH488" s="113"/>
      <c r="GI488" s="113"/>
      <c r="GJ488" s="113"/>
      <c r="GK488" s="113"/>
      <c r="GL488" s="113"/>
      <c r="GM488" s="113"/>
      <c r="GN488" s="113"/>
      <c r="GO488" s="113"/>
      <c r="GP488" s="113"/>
      <c r="GQ488" s="113"/>
      <c r="GR488" s="113"/>
      <c r="GS488" s="113"/>
      <c r="GT488" s="113"/>
      <c r="GU488" s="113"/>
      <c r="GV488" s="113"/>
      <c r="GW488" s="113"/>
      <c r="GX488" s="113"/>
      <c r="GY488" s="113"/>
      <c r="GZ488" s="113"/>
      <c r="HA488" s="113"/>
      <c r="HB488" s="113"/>
      <c r="HC488" s="113"/>
      <c r="HD488" s="113"/>
      <c r="HE488" s="113"/>
      <c r="HF488" s="113"/>
      <c r="HG488" s="113"/>
      <c r="HH488" s="113"/>
      <c r="HI488" s="113"/>
      <c r="HJ488" s="113"/>
      <c r="HK488" s="113"/>
      <c r="HL488" s="113"/>
      <c r="HM488" s="113"/>
      <c r="HN488" s="113"/>
      <c r="HO488" s="113"/>
      <c r="HP488" s="113"/>
      <c r="HQ488" s="113"/>
      <c r="HR488" s="113"/>
      <c r="HS488" s="113"/>
      <c r="HT488" s="113"/>
      <c r="HU488" s="113"/>
      <c r="HV488" s="113"/>
      <c r="HW488" s="113"/>
      <c r="HX488" s="113"/>
      <c r="HY488" s="113"/>
      <c r="HZ488" s="113"/>
      <c r="IA488" s="113"/>
      <c r="IB488" s="113"/>
      <c r="IC488" s="113"/>
      <c r="ID488" s="113"/>
      <c r="IE488" s="113"/>
      <c r="IF488" s="113"/>
      <c r="IG488" s="113"/>
      <c r="IH488" s="113"/>
      <c r="II488" s="113"/>
      <c r="IJ488" s="113"/>
      <c r="IK488" s="113"/>
      <c r="IL488" s="113"/>
      <c r="IM488" s="113"/>
      <c r="IN488" s="113"/>
      <c r="IO488" s="113"/>
      <c r="IP488" s="113"/>
      <c r="IQ488" s="113"/>
      <c r="IR488" s="113"/>
      <c r="IS488" s="113"/>
      <c r="IT488" s="113"/>
      <c r="IU488" s="113"/>
      <c r="IV488" s="113"/>
    </row>
    <row r="489" spans="1:256" ht="15.75">
      <c r="A489" s="141" t="s">
        <v>48</v>
      </c>
      <c r="B489" s="112">
        <v>1945.608</v>
      </c>
      <c r="C489" s="112">
        <v>2694.72</v>
      </c>
      <c r="D489" s="112">
        <v>450.7</v>
      </c>
      <c r="E489" s="112">
        <v>215.97</v>
      </c>
      <c r="F489" s="112">
        <v>12.885</v>
      </c>
      <c r="G489" s="112">
        <v>1148.733</v>
      </c>
      <c r="H489" s="119">
        <v>18.6</v>
      </c>
      <c r="I489" s="112">
        <v>126</v>
      </c>
      <c r="J489" s="112">
        <v>152.769</v>
      </c>
      <c r="K489" s="112">
        <v>6813.3</v>
      </c>
      <c r="L489" s="112">
        <v>10446.09204</v>
      </c>
      <c r="M489" s="112">
        <v>1390.088</v>
      </c>
      <c r="N489" s="112"/>
      <c r="O489" s="112"/>
      <c r="P489" s="30">
        <f t="shared" si="44"/>
        <v>25415.46504</v>
      </c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  <c r="AK489" s="113"/>
      <c r="AL489" s="113"/>
      <c r="AM489" s="113"/>
      <c r="AN489" s="113"/>
      <c r="AO489" s="113"/>
      <c r="AP489" s="113"/>
      <c r="AQ489" s="113"/>
      <c r="AR489" s="113"/>
      <c r="AS489" s="113"/>
      <c r="AT489" s="113"/>
      <c r="AU489" s="113"/>
      <c r="AV489" s="113"/>
      <c r="AW489" s="113"/>
      <c r="AX489" s="113"/>
      <c r="AY489" s="113"/>
      <c r="AZ489" s="113"/>
      <c r="BA489" s="113"/>
      <c r="BB489" s="113"/>
      <c r="BC489" s="113"/>
      <c r="BD489" s="113"/>
      <c r="BE489" s="113"/>
      <c r="BF489" s="113"/>
      <c r="BG489" s="113"/>
      <c r="BH489" s="113"/>
      <c r="BI489" s="113"/>
      <c r="BJ489" s="113"/>
      <c r="BK489" s="113"/>
      <c r="BL489" s="113"/>
      <c r="BM489" s="113"/>
      <c r="BN489" s="113"/>
      <c r="BO489" s="113"/>
      <c r="BP489" s="113"/>
      <c r="BQ489" s="113"/>
      <c r="BR489" s="113"/>
      <c r="BS489" s="113"/>
      <c r="BT489" s="113"/>
      <c r="BU489" s="113"/>
      <c r="BV489" s="113"/>
      <c r="BW489" s="113"/>
      <c r="BX489" s="113"/>
      <c r="BY489" s="113"/>
      <c r="BZ489" s="113"/>
      <c r="CA489" s="113"/>
      <c r="CB489" s="113"/>
      <c r="CC489" s="113"/>
      <c r="CD489" s="113"/>
      <c r="CE489" s="113"/>
      <c r="CF489" s="113"/>
      <c r="CG489" s="113"/>
      <c r="CH489" s="113"/>
      <c r="CI489" s="113"/>
      <c r="CJ489" s="113"/>
      <c r="CK489" s="113"/>
      <c r="CL489" s="113"/>
      <c r="CM489" s="113"/>
      <c r="CN489" s="113"/>
      <c r="CO489" s="113"/>
      <c r="CP489" s="113"/>
      <c r="CQ489" s="113"/>
      <c r="CR489" s="113"/>
      <c r="CS489" s="113"/>
      <c r="CT489" s="113"/>
      <c r="CU489" s="113"/>
      <c r="CV489" s="113"/>
      <c r="CW489" s="113"/>
      <c r="CX489" s="113"/>
      <c r="CY489" s="113"/>
      <c r="CZ489" s="113"/>
      <c r="DA489" s="113"/>
      <c r="DB489" s="113"/>
      <c r="DC489" s="113"/>
      <c r="DD489" s="113"/>
      <c r="DE489" s="113"/>
      <c r="DF489" s="113"/>
      <c r="DG489" s="113"/>
      <c r="DH489" s="113"/>
      <c r="DI489" s="113"/>
      <c r="DJ489" s="113"/>
      <c r="DK489" s="113"/>
      <c r="DL489" s="113"/>
      <c r="DM489" s="113"/>
      <c r="DN489" s="113"/>
      <c r="DO489" s="113"/>
      <c r="DP489" s="113"/>
      <c r="DQ489" s="113"/>
      <c r="DR489" s="113"/>
      <c r="DS489" s="113"/>
      <c r="DT489" s="113"/>
      <c r="DU489" s="113"/>
      <c r="DV489" s="113"/>
      <c r="DW489" s="113"/>
      <c r="DX489" s="113"/>
      <c r="DY489" s="113"/>
      <c r="DZ489" s="113"/>
      <c r="EA489" s="113"/>
      <c r="EB489" s="113"/>
      <c r="EC489" s="113"/>
      <c r="ED489" s="113"/>
      <c r="EE489" s="113"/>
      <c r="EF489" s="113"/>
      <c r="EG489" s="113"/>
      <c r="EH489" s="113"/>
      <c r="EI489" s="113"/>
      <c r="EJ489" s="113"/>
      <c r="EK489" s="113"/>
      <c r="EL489" s="113"/>
      <c r="EM489" s="113"/>
      <c r="EN489" s="113"/>
      <c r="EO489" s="113"/>
      <c r="EP489" s="113"/>
      <c r="EQ489" s="113"/>
      <c r="ER489" s="113"/>
      <c r="ES489" s="113"/>
      <c r="ET489" s="113"/>
      <c r="EU489" s="113"/>
      <c r="EV489" s="113"/>
      <c r="EW489" s="113"/>
      <c r="EX489" s="113"/>
      <c r="EY489" s="113"/>
      <c r="EZ489" s="113"/>
      <c r="FA489" s="113"/>
      <c r="FB489" s="113"/>
      <c r="FC489" s="113"/>
      <c r="FD489" s="113"/>
      <c r="FE489" s="113"/>
      <c r="FF489" s="113"/>
      <c r="FG489" s="113"/>
      <c r="FH489" s="113"/>
      <c r="FI489" s="113"/>
      <c r="FJ489" s="113"/>
      <c r="FK489" s="113"/>
      <c r="FL489" s="113"/>
      <c r="FM489" s="113"/>
      <c r="FN489" s="113"/>
      <c r="FO489" s="113"/>
      <c r="FP489" s="113"/>
      <c r="FQ489" s="113"/>
      <c r="FR489" s="113"/>
      <c r="FS489" s="113"/>
      <c r="FT489" s="113"/>
      <c r="FU489" s="113"/>
      <c r="FV489" s="113"/>
      <c r="FW489" s="113"/>
      <c r="FX489" s="113"/>
      <c r="FY489" s="113"/>
      <c r="FZ489" s="113"/>
      <c r="GA489" s="113"/>
      <c r="GB489" s="113"/>
      <c r="GC489" s="113"/>
      <c r="GD489" s="113"/>
      <c r="GE489" s="113"/>
      <c r="GF489" s="113"/>
      <c r="GG489" s="113"/>
      <c r="GH489" s="113"/>
      <c r="GI489" s="113"/>
      <c r="GJ489" s="113"/>
      <c r="GK489" s="113"/>
      <c r="GL489" s="113"/>
      <c r="GM489" s="113"/>
      <c r="GN489" s="113"/>
      <c r="GO489" s="113"/>
      <c r="GP489" s="113"/>
      <c r="GQ489" s="113"/>
      <c r="GR489" s="113"/>
      <c r="GS489" s="113"/>
      <c r="GT489" s="113"/>
      <c r="GU489" s="113"/>
      <c r="GV489" s="113"/>
      <c r="GW489" s="113"/>
      <c r="GX489" s="113"/>
      <c r="GY489" s="113"/>
      <c r="GZ489" s="113"/>
      <c r="HA489" s="113"/>
      <c r="HB489" s="113"/>
      <c r="HC489" s="113"/>
      <c r="HD489" s="113"/>
      <c r="HE489" s="113"/>
      <c r="HF489" s="113"/>
      <c r="HG489" s="113"/>
      <c r="HH489" s="113"/>
      <c r="HI489" s="113"/>
      <c r="HJ489" s="113"/>
      <c r="HK489" s="113"/>
      <c r="HL489" s="113"/>
      <c r="HM489" s="113"/>
      <c r="HN489" s="113"/>
      <c r="HO489" s="113"/>
      <c r="HP489" s="113"/>
      <c r="HQ489" s="113"/>
      <c r="HR489" s="113"/>
      <c r="HS489" s="113"/>
      <c r="HT489" s="113"/>
      <c r="HU489" s="113"/>
      <c r="HV489" s="113"/>
      <c r="HW489" s="113"/>
      <c r="HX489" s="113"/>
      <c r="HY489" s="113"/>
      <c r="HZ489" s="113"/>
      <c r="IA489" s="113"/>
      <c r="IB489" s="113"/>
      <c r="IC489" s="113"/>
      <c r="ID489" s="113"/>
      <c r="IE489" s="113"/>
      <c r="IF489" s="113"/>
      <c r="IG489" s="113"/>
      <c r="IH489" s="113"/>
      <c r="II489" s="113"/>
      <c r="IJ489" s="113"/>
      <c r="IK489" s="113"/>
      <c r="IL489" s="113"/>
      <c r="IM489" s="113"/>
      <c r="IN489" s="113"/>
      <c r="IO489" s="113"/>
      <c r="IP489" s="113"/>
      <c r="IQ489" s="113"/>
      <c r="IR489" s="113"/>
      <c r="IS489" s="113"/>
      <c r="IT489" s="113"/>
      <c r="IU489" s="113"/>
      <c r="IV489" s="113"/>
    </row>
    <row r="490" spans="1:256" ht="15.75">
      <c r="A490" s="141" t="s">
        <v>49</v>
      </c>
      <c r="B490" s="112">
        <v>2219.133</v>
      </c>
      <c r="C490" s="112">
        <v>4495.72</v>
      </c>
      <c r="D490" s="112">
        <v>332.7</v>
      </c>
      <c r="E490" s="112">
        <v>275.74</v>
      </c>
      <c r="F490" s="112">
        <v>75.315</v>
      </c>
      <c r="G490" s="112">
        <v>1087.768</v>
      </c>
      <c r="H490" s="119">
        <v>0.075315</v>
      </c>
      <c r="I490" s="112">
        <v>136</v>
      </c>
      <c r="J490" s="112">
        <v>190.23</v>
      </c>
      <c r="K490" s="112">
        <v>5856.78</v>
      </c>
      <c r="L490" s="112">
        <v>7407.53602</v>
      </c>
      <c r="M490" s="112">
        <v>1190.309</v>
      </c>
      <c r="N490" s="112"/>
      <c r="O490" s="112"/>
      <c r="P490" s="30">
        <f t="shared" si="44"/>
        <v>23267.306335</v>
      </c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  <c r="AK490" s="113"/>
      <c r="AL490" s="113"/>
      <c r="AM490" s="113"/>
      <c r="AN490" s="113"/>
      <c r="AO490" s="113"/>
      <c r="AP490" s="113"/>
      <c r="AQ490" s="113"/>
      <c r="AR490" s="113"/>
      <c r="AS490" s="113"/>
      <c r="AT490" s="113"/>
      <c r="AU490" s="113"/>
      <c r="AV490" s="113"/>
      <c r="AW490" s="113"/>
      <c r="AX490" s="113"/>
      <c r="AY490" s="113"/>
      <c r="AZ490" s="113"/>
      <c r="BA490" s="113"/>
      <c r="BB490" s="113"/>
      <c r="BC490" s="113"/>
      <c r="BD490" s="113"/>
      <c r="BE490" s="113"/>
      <c r="BF490" s="113"/>
      <c r="BG490" s="113"/>
      <c r="BH490" s="113"/>
      <c r="BI490" s="113"/>
      <c r="BJ490" s="113"/>
      <c r="BK490" s="113"/>
      <c r="BL490" s="113"/>
      <c r="BM490" s="113"/>
      <c r="BN490" s="113"/>
      <c r="BO490" s="113"/>
      <c r="BP490" s="113"/>
      <c r="BQ490" s="113"/>
      <c r="BR490" s="113"/>
      <c r="BS490" s="113"/>
      <c r="BT490" s="113"/>
      <c r="BU490" s="113"/>
      <c r="BV490" s="113"/>
      <c r="BW490" s="113"/>
      <c r="BX490" s="113"/>
      <c r="BY490" s="113"/>
      <c r="BZ490" s="113"/>
      <c r="CA490" s="113"/>
      <c r="CB490" s="113"/>
      <c r="CC490" s="113"/>
      <c r="CD490" s="113"/>
      <c r="CE490" s="113"/>
      <c r="CF490" s="113"/>
      <c r="CG490" s="113"/>
      <c r="CH490" s="113"/>
      <c r="CI490" s="113"/>
      <c r="CJ490" s="113"/>
      <c r="CK490" s="113"/>
      <c r="CL490" s="113"/>
      <c r="CM490" s="113"/>
      <c r="CN490" s="113"/>
      <c r="CO490" s="113"/>
      <c r="CP490" s="113"/>
      <c r="CQ490" s="113"/>
      <c r="CR490" s="113"/>
      <c r="CS490" s="113"/>
      <c r="CT490" s="113"/>
      <c r="CU490" s="113"/>
      <c r="CV490" s="113"/>
      <c r="CW490" s="113"/>
      <c r="CX490" s="113"/>
      <c r="CY490" s="113"/>
      <c r="CZ490" s="113"/>
      <c r="DA490" s="113"/>
      <c r="DB490" s="113"/>
      <c r="DC490" s="113"/>
      <c r="DD490" s="113"/>
      <c r="DE490" s="113"/>
      <c r="DF490" s="113"/>
      <c r="DG490" s="113"/>
      <c r="DH490" s="113"/>
      <c r="DI490" s="113"/>
      <c r="DJ490" s="113"/>
      <c r="DK490" s="113"/>
      <c r="DL490" s="113"/>
      <c r="DM490" s="113"/>
      <c r="DN490" s="113"/>
      <c r="DO490" s="113"/>
      <c r="DP490" s="113"/>
      <c r="DQ490" s="113"/>
      <c r="DR490" s="113"/>
      <c r="DS490" s="113"/>
      <c r="DT490" s="113"/>
      <c r="DU490" s="113"/>
      <c r="DV490" s="113"/>
      <c r="DW490" s="113"/>
      <c r="DX490" s="113"/>
      <c r="DY490" s="113"/>
      <c r="DZ490" s="113"/>
      <c r="EA490" s="113"/>
      <c r="EB490" s="113"/>
      <c r="EC490" s="113"/>
      <c r="ED490" s="113"/>
      <c r="EE490" s="113"/>
      <c r="EF490" s="113"/>
      <c r="EG490" s="113"/>
      <c r="EH490" s="113"/>
      <c r="EI490" s="113"/>
      <c r="EJ490" s="113"/>
      <c r="EK490" s="113"/>
      <c r="EL490" s="113"/>
      <c r="EM490" s="113"/>
      <c r="EN490" s="113"/>
      <c r="EO490" s="113"/>
      <c r="EP490" s="113"/>
      <c r="EQ490" s="113"/>
      <c r="ER490" s="113"/>
      <c r="ES490" s="113"/>
      <c r="ET490" s="113"/>
      <c r="EU490" s="113"/>
      <c r="EV490" s="113"/>
      <c r="EW490" s="113"/>
      <c r="EX490" s="113"/>
      <c r="EY490" s="113"/>
      <c r="EZ490" s="113"/>
      <c r="FA490" s="113"/>
      <c r="FB490" s="113"/>
      <c r="FC490" s="113"/>
      <c r="FD490" s="113"/>
      <c r="FE490" s="113"/>
      <c r="FF490" s="113"/>
      <c r="FG490" s="113"/>
      <c r="FH490" s="113"/>
      <c r="FI490" s="113"/>
      <c r="FJ490" s="113"/>
      <c r="FK490" s="113"/>
      <c r="FL490" s="113"/>
      <c r="FM490" s="113"/>
      <c r="FN490" s="113"/>
      <c r="FO490" s="113"/>
      <c r="FP490" s="113"/>
      <c r="FQ490" s="113"/>
      <c r="FR490" s="113"/>
      <c r="FS490" s="113"/>
      <c r="FT490" s="113"/>
      <c r="FU490" s="113"/>
      <c r="FV490" s="113"/>
      <c r="FW490" s="113"/>
      <c r="FX490" s="113"/>
      <c r="FY490" s="113"/>
      <c r="FZ490" s="113"/>
      <c r="GA490" s="113"/>
      <c r="GB490" s="113"/>
      <c r="GC490" s="113"/>
      <c r="GD490" s="113"/>
      <c r="GE490" s="113"/>
      <c r="GF490" s="113"/>
      <c r="GG490" s="113"/>
      <c r="GH490" s="113"/>
      <c r="GI490" s="113"/>
      <c r="GJ490" s="113"/>
      <c r="GK490" s="113"/>
      <c r="GL490" s="113"/>
      <c r="GM490" s="113"/>
      <c r="GN490" s="113"/>
      <c r="GO490" s="113"/>
      <c r="GP490" s="113"/>
      <c r="GQ490" s="113"/>
      <c r="GR490" s="113"/>
      <c r="GS490" s="113"/>
      <c r="GT490" s="113"/>
      <c r="GU490" s="113"/>
      <c r="GV490" s="113"/>
      <c r="GW490" s="113"/>
      <c r="GX490" s="113"/>
      <c r="GY490" s="113"/>
      <c r="GZ490" s="113"/>
      <c r="HA490" s="113"/>
      <c r="HB490" s="113"/>
      <c r="HC490" s="113"/>
      <c r="HD490" s="113"/>
      <c r="HE490" s="113"/>
      <c r="HF490" s="113"/>
      <c r="HG490" s="113"/>
      <c r="HH490" s="113"/>
      <c r="HI490" s="113"/>
      <c r="HJ490" s="113"/>
      <c r="HK490" s="113"/>
      <c r="HL490" s="113"/>
      <c r="HM490" s="113"/>
      <c r="HN490" s="113"/>
      <c r="HO490" s="113"/>
      <c r="HP490" s="113"/>
      <c r="HQ490" s="113"/>
      <c r="HR490" s="113"/>
      <c r="HS490" s="113"/>
      <c r="HT490" s="113"/>
      <c r="HU490" s="113"/>
      <c r="HV490" s="113"/>
      <c r="HW490" s="113"/>
      <c r="HX490" s="113"/>
      <c r="HY490" s="113"/>
      <c r="HZ490" s="113"/>
      <c r="IA490" s="113"/>
      <c r="IB490" s="113"/>
      <c r="IC490" s="113"/>
      <c r="ID490" s="113"/>
      <c r="IE490" s="113"/>
      <c r="IF490" s="113"/>
      <c r="IG490" s="113"/>
      <c r="IH490" s="113"/>
      <c r="II490" s="113"/>
      <c r="IJ490" s="113"/>
      <c r="IK490" s="113"/>
      <c r="IL490" s="113"/>
      <c r="IM490" s="113"/>
      <c r="IN490" s="113"/>
      <c r="IO490" s="113"/>
      <c r="IP490" s="113"/>
      <c r="IQ490" s="113"/>
      <c r="IR490" s="113"/>
      <c r="IS490" s="113"/>
      <c r="IT490" s="113"/>
      <c r="IU490" s="113"/>
      <c r="IV490" s="113"/>
    </row>
    <row r="491" spans="1:256" ht="15.75">
      <c r="A491" s="141" t="s">
        <v>50</v>
      </c>
      <c r="B491" s="112">
        <v>1995.336</v>
      </c>
      <c r="C491" s="112">
        <v>2569.61</v>
      </c>
      <c r="D491" s="112">
        <v>321.5</v>
      </c>
      <c r="E491" s="112">
        <v>292.43</v>
      </c>
      <c r="F491" s="112">
        <v>27.435</v>
      </c>
      <c r="G491" s="112">
        <v>1193.592</v>
      </c>
      <c r="H491" s="119">
        <v>0</v>
      </c>
      <c r="I491" s="112">
        <v>134</v>
      </c>
      <c r="J491" s="112">
        <v>178.67</v>
      </c>
      <c r="K491" s="112">
        <v>5730.278</v>
      </c>
      <c r="L491" s="112">
        <v>9512.05912</v>
      </c>
      <c r="M491" s="112">
        <v>1223</v>
      </c>
      <c r="N491" s="112"/>
      <c r="O491" s="112"/>
      <c r="P491" s="30">
        <f t="shared" si="44"/>
        <v>23177.91012</v>
      </c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  <c r="AK491" s="113"/>
      <c r="AL491" s="113"/>
      <c r="AM491" s="113"/>
      <c r="AN491" s="113"/>
      <c r="AO491" s="113"/>
      <c r="AP491" s="113"/>
      <c r="AQ491" s="113"/>
      <c r="AR491" s="113"/>
      <c r="AS491" s="113"/>
      <c r="AT491" s="113"/>
      <c r="AU491" s="113"/>
      <c r="AV491" s="113"/>
      <c r="AW491" s="113"/>
      <c r="AX491" s="113"/>
      <c r="AY491" s="113"/>
      <c r="AZ491" s="113"/>
      <c r="BA491" s="113"/>
      <c r="BB491" s="113"/>
      <c r="BC491" s="113"/>
      <c r="BD491" s="113"/>
      <c r="BE491" s="113"/>
      <c r="BF491" s="113"/>
      <c r="BG491" s="113"/>
      <c r="BH491" s="113"/>
      <c r="BI491" s="113"/>
      <c r="BJ491" s="113"/>
      <c r="BK491" s="113"/>
      <c r="BL491" s="113"/>
      <c r="BM491" s="113"/>
      <c r="BN491" s="113"/>
      <c r="BO491" s="113"/>
      <c r="BP491" s="113"/>
      <c r="BQ491" s="113"/>
      <c r="BR491" s="113"/>
      <c r="BS491" s="113"/>
      <c r="BT491" s="113"/>
      <c r="BU491" s="113"/>
      <c r="BV491" s="113"/>
      <c r="BW491" s="113"/>
      <c r="BX491" s="113"/>
      <c r="BY491" s="113"/>
      <c r="BZ491" s="113"/>
      <c r="CA491" s="113"/>
      <c r="CB491" s="113"/>
      <c r="CC491" s="113"/>
      <c r="CD491" s="113"/>
      <c r="CE491" s="113"/>
      <c r="CF491" s="113"/>
      <c r="CG491" s="113"/>
      <c r="CH491" s="113"/>
      <c r="CI491" s="113"/>
      <c r="CJ491" s="113"/>
      <c r="CK491" s="113"/>
      <c r="CL491" s="113"/>
      <c r="CM491" s="113"/>
      <c r="CN491" s="113"/>
      <c r="CO491" s="113"/>
      <c r="CP491" s="113"/>
      <c r="CQ491" s="113"/>
      <c r="CR491" s="113"/>
      <c r="CS491" s="113"/>
      <c r="CT491" s="113"/>
      <c r="CU491" s="113"/>
      <c r="CV491" s="113"/>
      <c r="CW491" s="113"/>
      <c r="CX491" s="113"/>
      <c r="CY491" s="113"/>
      <c r="CZ491" s="113"/>
      <c r="DA491" s="113"/>
      <c r="DB491" s="113"/>
      <c r="DC491" s="113"/>
      <c r="DD491" s="113"/>
      <c r="DE491" s="113"/>
      <c r="DF491" s="113"/>
      <c r="DG491" s="113"/>
      <c r="DH491" s="113"/>
      <c r="DI491" s="113"/>
      <c r="DJ491" s="113"/>
      <c r="DK491" s="113"/>
      <c r="DL491" s="113"/>
      <c r="DM491" s="113"/>
      <c r="DN491" s="113"/>
      <c r="DO491" s="113"/>
      <c r="DP491" s="113"/>
      <c r="DQ491" s="113"/>
      <c r="DR491" s="113"/>
      <c r="DS491" s="113"/>
      <c r="DT491" s="113"/>
      <c r="DU491" s="113"/>
      <c r="DV491" s="113"/>
      <c r="DW491" s="113"/>
      <c r="DX491" s="113"/>
      <c r="DY491" s="113"/>
      <c r="DZ491" s="113"/>
      <c r="EA491" s="113"/>
      <c r="EB491" s="113"/>
      <c r="EC491" s="113"/>
      <c r="ED491" s="113"/>
      <c r="EE491" s="113"/>
      <c r="EF491" s="113"/>
      <c r="EG491" s="113"/>
      <c r="EH491" s="113"/>
      <c r="EI491" s="113"/>
      <c r="EJ491" s="113"/>
      <c r="EK491" s="113"/>
      <c r="EL491" s="113"/>
      <c r="EM491" s="113"/>
      <c r="EN491" s="113"/>
      <c r="EO491" s="113"/>
      <c r="EP491" s="113"/>
      <c r="EQ491" s="113"/>
      <c r="ER491" s="113"/>
      <c r="ES491" s="113"/>
      <c r="ET491" s="113"/>
      <c r="EU491" s="113"/>
      <c r="EV491" s="113"/>
      <c r="EW491" s="113"/>
      <c r="EX491" s="113"/>
      <c r="EY491" s="113"/>
      <c r="EZ491" s="113"/>
      <c r="FA491" s="113"/>
      <c r="FB491" s="113"/>
      <c r="FC491" s="113"/>
      <c r="FD491" s="113"/>
      <c r="FE491" s="113"/>
      <c r="FF491" s="113"/>
      <c r="FG491" s="113"/>
      <c r="FH491" s="113"/>
      <c r="FI491" s="113"/>
      <c r="FJ491" s="113"/>
      <c r="FK491" s="113"/>
      <c r="FL491" s="113"/>
      <c r="FM491" s="113"/>
      <c r="FN491" s="113"/>
      <c r="FO491" s="113"/>
      <c r="FP491" s="113"/>
      <c r="FQ491" s="113"/>
      <c r="FR491" s="113"/>
      <c r="FS491" s="113"/>
      <c r="FT491" s="113"/>
      <c r="FU491" s="113"/>
      <c r="FV491" s="113"/>
      <c r="FW491" s="113"/>
      <c r="FX491" s="113"/>
      <c r="FY491" s="113"/>
      <c r="FZ491" s="113"/>
      <c r="GA491" s="113"/>
      <c r="GB491" s="113"/>
      <c r="GC491" s="113"/>
      <c r="GD491" s="113"/>
      <c r="GE491" s="113"/>
      <c r="GF491" s="113"/>
      <c r="GG491" s="113"/>
      <c r="GH491" s="113"/>
      <c r="GI491" s="113"/>
      <c r="GJ491" s="113"/>
      <c r="GK491" s="113"/>
      <c r="GL491" s="113"/>
      <c r="GM491" s="113"/>
      <c r="GN491" s="113"/>
      <c r="GO491" s="113"/>
      <c r="GP491" s="113"/>
      <c r="GQ491" s="113"/>
      <c r="GR491" s="113"/>
      <c r="GS491" s="113"/>
      <c r="GT491" s="113"/>
      <c r="GU491" s="113"/>
      <c r="GV491" s="113"/>
      <c r="GW491" s="113"/>
      <c r="GX491" s="113"/>
      <c r="GY491" s="113"/>
      <c r="GZ491" s="113"/>
      <c r="HA491" s="113"/>
      <c r="HB491" s="113"/>
      <c r="HC491" s="113"/>
      <c r="HD491" s="113"/>
      <c r="HE491" s="113"/>
      <c r="HF491" s="113"/>
      <c r="HG491" s="113"/>
      <c r="HH491" s="113"/>
      <c r="HI491" s="113"/>
      <c r="HJ491" s="113"/>
      <c r="HK491" s="113"/>
      <c r="HL491" s="113"/>
      <c r="HM491" s="113"/>
      <c r="HN491" s="113"/>
      <c r="HO491" s="113"/>
      <c r="HP491" s="113"/>
      <c r="HQ491" s="113"/>
      <c r="HR491" s="113"/>
      <c r="HS491" s="113"/>
      <c r="HT491" s="113"/>
      <c r="HU491" s="113"/>
      <c r="HV491" s="113"/>
      <c r="HW491" s="113"/>
      <c r="HX491" s="113"/>
      <c r="HY491" s="113"/>
      <c r="HZ491" s="113"/>
      <c r="IA491" s="113"/>
      <c r="IB491" s="113"/>
      <c r="IC491" s="113"/>
      <c r="ID491" s="113"/>
      <c r="IE491" s="113"/>
      <c r="IF491" s="113"/>
      <c r="IG491" s="113"/>
      <c r="IH491" s="113"/>
      <c r="II491" s="113"/>
      <c r="IJ491" s="113"/>
      <c r="IK491" s="113"/>
      <c r="IL491" s="113"/>
      <c r="IM491" s="113"/>
      <c r="IN491" s="113"/>
      <c r="IO491" s="113"/>
      <c r="IP491" s="113"/>
      <c r="IQ491" s="113"/>
      <c r="IR491" s="113"/>
      <c r="IS491" s="113"/>
      <c r="IT491" s="113"/>
      <c r="IU491" s="113"/>
      <c r="IV491" s="113"/>
    </row>
    <row r="492" spans="1:256" ht="15.75">
      <c r="A492" s="141" t="s">
        <v>51</v>
      </c>
      <c r="B492" s="112">
        <v>2988.3</v>
      </c>
      <c r="C492" s="112">
        <v>4379.54</v>
      </c>
      <c r="D492" s="112">
        <v>283</v>
      </c>
      <c r="E492" s="112">
        <v>454.58</v>
      </c>
      <c r="F492" s="112">
        <v>84.135</v>
      </c>
      <c r="G492" s="112">
        <v>1452.434</v>
      </c>
      <c r="H492" s="119">
        <v>0</v>
      </c>
      <c r="I492" s="112">
        <v>120</v>
      </c>
      <c r="J492" s="112">
        <v>201.485</v>
      </c>
      <c r="K492" s="112">
        <v>7868.044</v>
      </c>
      <c r="L492" s="112">
        <v>6250.937019999999</v>
      </c>
      <c r="M492" s="112">
        <v>897.465</v>
      </c>
      <c r="N492" s="112"/>
      <c r="O492" s="112"/>
      <c r="P492" s="30">
        <f t="shared" si="44"/>
        <v>24979.92002</v>
      </c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  <c r="AK492" s="113"/>
      <c r="AL492" s="113"/>
      <c r="AM492" s="113"/>
      <c r="AN492" s="113"/>
      <c r="AO492" s="113"/>
      <c r="AP492" s="113"/>
      <c r="AQ492" s="113"/>
      <c r="AR492" s="113"/>
      <c r="AS492" s="113"/>
      <c r="AT492" s="113"/>
      <c r="AU492" s="113"/>
      <c r="AV492" s="113"/>
      <c r="AW492" s="113"/>
      <c r="AX492" s="113"/>
      <c r="AY492" s="113"/>
      <c r="AZ492" s="113"/>
      <c r="BA492" s="113"/>
      <c r="BB492" s="113"/>
      <c r="BC492" s="113"/>
      <c r="BD492" s="113"/>
      <c r="BE492" s="113"/>
      <c r="BF492" s="113"/>
      <c r="BG492" s="113"/>
      <c r="BH492" s="113"/>
      <c r="BI492" s="113"/>
      <c r="BJ492" s="113"/>
      <c r="BK492" s="113"/>
      <c r="BL492" s="113"/>
      <c r="BM492" s="113"/>
      <c r="BN492" s="113"/>
      <c r="BO492" s="113"/>
      <c r="BP492" s="113"/>
      <c r="BQ492" s="113"/>
      <c r="BR492" s="113"/>
      <c r="BS492" s="113"/>
      <c r="BT492" s="113"/>
      <c r="BU492" s="113"/>
      <c r="BV492" s="113"/>
      <c r="BW492" s="113"/>
      <c r="BX492" s="113"/>
      <c r="BY492" s="113"/>
      <c r="BZ492" s="113"/>
      <c r="CA492" s="113"/>
      <c r="CB492" s="113"/>
      <c r="CC492" s="113"/>
      <c r="CD492" s="113"/>
      <c r="CE492" s="113"/>
      <c r="CF492" s="113"/>
      <c r="CG492" s="113"/>
      <c r="CH492" s="113"/>
      <c r="CI492" s="113"/>
      <c r="CJ492" s="113"/>
      <c r="CK492" s="113"/>
      <c r="CL492" s="113"/>
      <c r="CM492" s="113"/>
      <c r="CN492" s="113"/>
      <c r="CO492" s="113"/>
      <c r="CP492" s="113"/>
      <c r="CQ492" s="113"/>
      <c r="CR492" s="113"/>
      <c r="CS492" s="113"/>
      <c r="CT492" s="113"/>
      <c r="CU492" s="113"/>
      <c r="CV492" s="113"/>
      <c r="CW492" s="113"/>
      <c r="CX492" s="113"/>
      <c r="CY492" s="113"/>
      <c r="CZ492" s="113"/>
      <c r="DA492" s="113"/>
      <c r="DB492" s="113"/>
      <c r="DC492" s="113"/>
      <c r="DD492" s="113"/>
      <c r="DE492" s="113"/>
      <c r="DF492" s="113"/>
      <c r="DG492" s="113"/>
      <c r="DH492" s="113"/>
      <c r="DI492" s="113"/>
      <c r="DJ492" s="113"/>
      <c r="DK492" s="113"/>
      <c r="DL492" s="113"/>
      <c r="DM492" s="113"/>
      <c r="DN492" s="113"/>
      <c r="DO492" s="113"/>
      <c r="DP492" s="113"/>
      <c r="DQ492" s="113"/>
      <c r="DR492" s="113"/>
      <c r="DS492" s="113"/>
      <c r="DT492" s="113"/>
      <c r="DU492" s="113"/>
      <c r="DV492" s="113"/>
      <c r="DW492" s="113"/>
      <c r="DX492" s="113"/>
      <c r="DY492" s="113"/>
      <c r="DZ492" s="113"/>
      <c r="EA492" s="113"/>
      <c r="EB492" s="113"/>
      <c r="EC492" s="113"/>
      <c r="ED492" s="113"/>
      <c r="EE492" s="113"/>
      <c r="EF492" s="113"/>
      <c r="EG492" s="113"/>
      <c r="EH492" s="113"/>
      <c r="EI492" s="113"/>
      <c r="EJ492" s="113"/>
      <c r="EK492" s="113"/>
      <c r="EL492" s="113"/>
      <c r="EM492" s="113"/>
      <c r="EN492" s="113"/>
      <c r="EO492" s="113"/>
      <c r="EP492" s="113"/>
      <c r="EQ492" s="113"/>
      <c r="ER492" s="113"/>
      <c r="ES492" s="113"/>
      <c r="ET492" s="113"/>
      <c r="EU492" s="113"/>
      <c r="EV492" s="113"/>
      <c r="EW492" s="113"/>
      <c r="EX492" s="113"/>
      <c r="EY492" s="113"/>
      <c r="EZ492" s="113"/>
      <c r="FA492" s="113"/>
      <c r="FB492" s="113"/>
      <c r="FC492" s="113"/>
      <c r="FD492" s="113"/>
      <c r="FE492" s="113"/>
      <c r="FF492" s="113"/>
      <c r="FG492" s="113"/>
      <c r="FH492" s="113"/>
      <c r="FI492" s="113"/>
      <c r="FJ492" s="113"/>
      <c r="FK492" s="113"/>
      <c r="FL492" s="113"/>
      <c r="FM492" s="113"/>
      <c r="FN492" s="113"/>
      <c r="FO492" s="113"/>
      <c r="FP492" s="113"/>
      <c r="FQ492" s="113"/>
      <c r="FR492" s="113"/>
      <c r="FS492" s="113"/>
      <c r="FT492" s="113"/>
      <c r="FU492" s="113"/>
      <c r="FV492" s="113"/>
      <c r="FW492" s="113"/>
      <c r="FX492" s="113"/>
      <c r="FY492" s="113"/>
      <c r="FZ492" s="113"/>
      <c r="GA492" s="113"/>
      <c r="GB492" s="113"/>
      <c r="GC492" s="113"/>
      <c r="GD492" s="113"/>
      <c r="GE492" s="113"/>
      <c r="GF492" s="113"/>
      <c r="GG492" s="113"/>
      <c r="GH492" s="113"/>
      <c r="GI492" s="113"/>
      <c r="GJ492" s="113"/>
      <c r="GK492" s="113"/>
      <c r="GL492" s="113"/>
      <c r="GM492" s="113"/>
      <c r="GN492" s="113"/>
      <c r="GO492" s="113"/>
      <c r="GP492" s="113"/>
      <c r="GQ492" s="113"/>
      <c r="GR492" s="113"/>
      <c r="GS492" s="113"/>
      <c r="GT492" s="113"/>
      <c r="GU492" s="113"/>
      <c r="GV492" s="113"/>
      <c r="GW492" s="113"/>
      <c r="GX492" s="113"/>
      <c r="GY492" s="113"/>
      <c r="GZ492" s="113"/>
      <c r="HA492" s="113"/>
      <c r="HB492" s="113"/>
      <c r="HC492" s="113"/>
      <c r="HD492" s="113"/>
      <c r="HE492" s="113"/>
      <c r="HF492" s="113"/>
      <c r="HG492" s="113"/>
      <c r="HH492" s="113"/>
      <c r="HI492" s="113"/>
      <c r="HJ492" s="113"/>
      <c r="HK492" s="113"/>
      <c r="HL492" s="113"/>
      <c r="HM492" s="113"/>
      <c r="HN492" s="113"/>
      <c r="HO492" s="113"/>
      <c r="HP492" s="113"/>
      <c r="HQ492" s="113"/>
      <c r="HR492" s="113"/>
      <c r="HS492" s="113"/>
      <c r="HT492" s="113"/>
      <c r="HU492" s="113"/>
      <c r="HV492" s="113"/>
      <c r="HW492" s="113"/>
      <c r="HX492" s="113"/>
      <c r="HY492" s="113"/>
      <c r="HZ492" s="113"/>
      <c r="IA492" s="113"/>
      <c r="IB492" s="113"/>
      <c r="IC492" s="113"/>
      <c r="ID492" s="113"/>
      <c r="IE492" s="113"/>
      <c r="IF492" s="113"/>
      <c r="IG492" s="113"/>
      <c r="IH492" s="113"/>
      <c r="II492" s="113"/>
      <c r="IJ492" s="113"/>
      <c r="IK492" s="113"/>
      <c r="IL492" s="113"/>
      <c r="IM492" s="113"/>
      <c r="IN492" s="113"/>
      <c r="IO492" s="113"/>
      <c r="IP492" s="113"/>
      <c r="IQ492" s="113"/>
      <c r="IR492" s="113"/>
      <c r="IS492" s="113"/>
      <c r="IT492" s="113"/>
      <c r="IU492" s="113"/>
      <c r="IV492" s="113"/>
    </row>
    <row r="493" spans="1:256" ht="15.75">
      <c r="A493" s="141" t="s">
        <v>52</v>
      </c>
      <c r="B493" s="29">
        <v>3485.601</v>
      </c>
      <c r="C493" s="31">
        <v>5405.1</v>
      </c>
      <c r="D493" s="31">
        <v>260.9</v>
      </c>
      <c r="E493" s="31">
        <v>451.15</v>
      </c>
      <c r="F493" s="29">
        <v>181.965</v>
      </c>
      <c r="G493" s="31">
        <v>1535.485</v>
      </c>
      <c r="H493" s="131">
        <v>0</v>
      </c>
      <c r="I493" s="31">
        <v>135</v>
      </c>
      <c r="J493" s="31">
        <v>211.348</v>
      </c>
      <c r="K493" s="31">
        <v>9069.681</v>
      </c>
      <c r="L493" s="31">
        <v>3824.87488</v>
      </c>
      <c r="M493" s="31">
        <v>887.764</v>
      </c>
      <c r="N493" s="31">
        <v>17.296</v>
      </c>
      <c r="O493" s="31"/>
      <c r="P493" s="30">
        <f>SUM(B493:N493)</f>
        <v>25466.16488</v>
      </c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  <c r="AK493" s="113"/>
      <c r="AL493" s="113"/>
      <c r="AM493" s="113"/>
      <c r="AN493" s="113"/>
      <c r="AO493" s="113"/>
      <c r="AP493" s="113"/>
      <c r="AQ493" s="113"/>
      <c r="AR493" s="113"/>
      <c r="AS493" s="113"/>
      <c r="AT493" s="113"/>
      <c r="AU493" s="113"/>
      <c r="AV493" s="113"/>
      <c r="AW493" s="113"/>
      <c r="AX493" s="113"/>
      <c r="AY493" s="113"/>
      <c r="AZ493" s="113"/>
      <c r="BA493" s="113"/>
      <c r="BB493" s="113"/>
      <c r="BC493" s="113"/>
      <c r="BD493" s="113"/>
      <c r="BE493" s="113"/>
      <c r="BF493" s="113"/>
      <c r="BG493" s="113"/>
      <c r="BH493" s="113"/>
      <c r="BI493" s="113"/>
      <c r="BJ493" s="113"/>
      <c r="BK493" s="113"/>
      <c r="BL493" s="113"/>
      <c r="BM493" s="113"/>
      <c r="BN493" s="113"/>
      <c r="BO493" s="113"/>
      <c r="BP493" s="113"/>
      <c r="BQ493" s="113"/>
      <c r="BR493" s="113"/>
      <c r="BS493" s="113"/>
      <c r="BT493" s="113"/>
      <c r="BU493" s="113"/>
      <c r="BV493" s="113"/>
      <c r="BW493" s="113"/>
      <c r="BX493" s="113"/>
      <c r="BY493" s="113"/>
      <c r="BZ493" s="113"/>
      <c r="CA493" s="113"/>
      <c r="CB493" s="113"/>
      <c r="CC493" s="113"/>
      <c r="CD493" s="113"/>
      <c r="CE493" s="113"/>
      <c r="CF493" s="113"/>
      <c r="CG493" s="113"/>
      <c r="CH493" s="113"/>
      <c r="CI493" s="113"/>
      <c r="CJ493" s="113"/>
      <c r="CK493" s="113"/>
      <c r="CL493" s="113"/>
      <c r="CM493" s="113"/>
      <c r="CN493" s="113"/>
      <c r="CO493" s="113"/>
      <c r="CP493" s="113"/>
      <c r="CQ493" s="113"/>
      <c r="CR493" s="113"/>
      <c r="CS493" s="113"/>
      <c r="CT493" s="113"/>
      <c r="CU493" s="113"/>
      <c r="CV493" s="113"/>
      <c r="CW493" s="113"/>
      <c r="CX493" s="113"/>
      <c r="CY493" s="113"/>
      <c r="CZ493" s="113"/>
      <c r="DA493" s="113"/>
      <c r="DB493" s="113"/>
      <c r="DC493" s="113"/>
      <c r="DD493" s="113"/>
      <c r="DE493" s="113"/>
      <c r="DF493" s="113"/>
      <c r="DG493" s="113"/>
      <c r="DH493" s="113"/>
      <c r="DI493" s="113"/>
      <c r="DJ493" s="113"/>
      <c r="DK493" s="113"/>
      <c r="DL493" s="113"/>
      <c r="DM493" s="113"/>
      <c r="DN493" s="113"/>
      <c r="DO493" s="113"/>
      <c r="DP493" s="113"/>
      <c r="DQ493" s="113"/>
      <c r="DR493" s="113"/>
      <c r="DS493" s="113"/>
      <c r="DT493" s="113"/>
      <c r="DU493" s="113"/>
      <c r="DV493" s="113"/>
      <c r="DW493" s="113"/>
      <c r="DX493" s="113"/>
      <c r="DY493" s="113"/>
      <c r="DZ493" s="113"/>
      <c r="EA493" s="113"/>
      <c r="EB493" s="113"/>
      <c r="EC493" s="113"/>
      <c r="ED493" s="113"/>
      <c r="EE493" s="113"/>
      <c r="EF493" s="113"/>
      <c r="EG493" s="113"/>
      <c r="EH493" s="113"/>
      <c r="EI493" s="113"/>
      <c r="EJ493" s="113"/>
      <c r="EK493" s="113"/>
      <c r="EL493" s="113"/>
      <c r="EM493" s="113"/>
      <c r="EN493" s="113"/>
      <c r="EO493" s="113"/>
      <c r="EP493" s="113"/>
      <c r="EQ493" s="113"/>
      <c r="ER493" s="113"/>
      <c r="ES493" s="113"/>
      <c r="ET493" s="113"/>
      <c r="EU493" s="113"/>
      <c r="EV493" s="113"/>
      <c r="EW493" s="113"/>
      <c r="EX493" s="113"/>
      <c r="EY493" s="113"/>
      <c r="EZ493" s="113"/>
      <c r="FA493" s="113"/>
      <c r="FB493" s="113"/>
      <c r="FC493" s="113"/>
      <c r="FD493" s="113"/>
      <c r="FE493" s="113"/>
      <c r="FF493" s="113"/>
      <c r="FG493" s="113"/>
      <c r="FH493" s="113"/>
      <c r="FI493" s="113"/>
      <c r="FJ493" s="113"/>
      <c r="FK493" s="113"/>
      <c r="FL493" s="113"/>
      <c r="FM493" s="113"/>
      <c r="FN493" s="113"/>
      <c r="FO493" s="113"/>
      <c r="FP493" s="113"/>
      <c r="FQ493" s="113"/>
      <c r="FR493" s="113"/>
      <c r="FS493" s="113"/>
      <c r="FT493" s="113"/>
      <c r="FU493" s="113"/>
      <c r="FV493" s="113"/>
      <c r="FW493" s="113"/>
      <c r="FX493" s="113"/>
      <c r="FY493" s="113"/>
      <c r="FZ493" s="113"/>
      <c r="GA493" s="113"/>
      <c r="GB493" s="113"/>
      <c r="GC493" s="113"/>
      <c r="GD493" s="113"/>
      <c r="GE493" s="113"/>
      <c r="GF493" s="113"/>
      <c r="GG493" s="113"/>
      <c r="GH493" s="113"/>
      <c r="GI493" s="113"/>
      <c r="GJ493" s="113"/>
      <c r="GK493" s="113"/>
      <c r="GL493" s="113"/>
      <c r="GM493" s="113"/>
      <c r="GN493" s="113"/>
      <c r="GO493" s="113"/>
      <c r="GP493" s="113"/>
      <c r="GQ493" s="113"/>
      <c r="GR493" s="113"/>
      <c r="GS493" s="113"/>
      <c r="GT493" s="113"/>
      <c r="GU493" s="113"/>
      <c r="GV493" s="113"/>
      <c r="GW493" s="113"/>
      <c r="GX493" s="113"/>
      <c r="GY493" s="113"/>
      <c r="GZ493" s="113"/>
      <c r="HA493" s="113"/>
      <c r="HB493" s="113"/>
      <c r="HC493" s="113"/>
      <c r="HD493" s="113"/>
      <c r="HE493" s="113"/>
      <c r="HF493" s="113"/>
      <c r="HG493" s="113"/>
      <c r="HH493" s="113"/>
      <c r="HI493" s="113"/>
      <c r="HJ493" s="113"/>
      <c r="HK493" s="113"/>
      <c r="HL493" s="113"/>
      <c r="HM493" s="113"/>
      <c r="HN493" s="113"/>
      <c r="HO493" s="113"/>
      <c r="HP493" s="113"/>
      <c r="HQ493" s="113"/>
      <c r="HR493" s="113"/>
      <c r="HS493" s="113"/>
      <c r="HT493" s="113"/>
      <c r="HU493" s="113"/>
      <c r="HV493" s="113"/>
      <c r="HW493" s="113"/>
      <c r="HX493" s="113"/>
      <c r="HY493" s="113"/>
      <c r="HZ493" s="113"/>
      <c r="IA493" s="113"/>
      <c r="IB493" s="113"/>
      <c r="IC493" s="113"/>
      <c r="ID493" s="113"/>
      <c r="IE493" s="113"/>
      <c r="IF493" s="113"/>
      <c r="IG493" s="113"/>
      <c r="IH493" s="113"/>
      <c r="II493" s="113"/>
      <c r="IJ493" s="113"/>
      <c r="IK493" s="113"/>
      <c r="IL493" s="113"/>
      <c r="IM493" s="113"/>
      <c r="IN493" s="113"/>
      <c r="IO493" s="113"/>
      <c r="IP493" s="113"/>
      <c r="IQ493" s="113"/>
      <c r="IR493" s="113"/>
      <c r="IS493" s="113"/>
      <c r="IT493" s="113"/>
      <c r="IU493" s="113"/>
      <c r="IV493" s="113"/>
    </row>
    <row r="494" spans="1:256" ht="15.75">
      <c r="A494" s="141"/>
      <c r="B494" s="29"/>
      <c r="C494" s="31"/>
      <c r="D494" s="31"/>
      <c r="E494" s="31"/>
      <c r="F494" s="29"/>
      <c r="G494" s="31"/>
      <c r="H494" s="131"/>
      <c r="I494" s="31"/>
      <c r="J494" s="31"/>
      <c r="K494" s="31"/>
      <c r="L494" s="31"/>
      <c r="M494" s="31"/>
      <c r="N494" s="31"/>
      <c r="O494" s="31"/>
      <c r="P494" s="30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  <c r="AK494" s="113"/>
      <c r="AL494" s="113"/>
      <c r="AM494" s="113"/>
      <c r="AN494" s="113"/>
      <c r="AO494" s="113"/>
      <c r="AP494" s="113"/>
      <c r="AQ494" s="113"/>
      <c r="AR494" s="113"/>
      <c r="AS494" s="113"/>
      <c r="AT494" s="113"/>
      <c r="AU494" s="113"/>
      <c r="AV494" s="113"/>
      <c r="AW494" s="113"/>
      <c r="AX494" s="113"/>
      <c r="AY494" s="113"/>
      <c r="AZ494" s="113"/>
      <c r="BA494" s="113"/>
      <c r="BB494" s="113"/>
      <c r="BC494" s="113"/>
      <c r="BD494" s="113"/>
      <c r="BE494" s="113"/>
      <c r="BF494" s="113"/>
      <c r="BG494" s="113"/>
      <c r="BH494" s="113"/>
      <c r="BI494" s="113"/>
      <c r="BJ494" s="113"/>
      <c r="BK494" s="113"/>
      <c r="BL494" s="113"/>
      <c r="BM494" s="113"/>
      <c r="BN494" s="113"/>
      <c r="BO494" s="113"/>
      <c r="BP494" s="113"/>
      <c r="BQ494" s="113"/>
      <c r="BR494" s="113"/>
      <c r="BS494" s="113"/>
      <c r="BT494" s="113"/>
      <c r="BU494" s="113"/>
      <c r="BV494" s="113"/>
      <c r="BW494" s="113"/>
      <c r="BX494" s="113"/>
      <c r="BY494" s="113"/>
      <c r="BZ494" s="113"/>
      <c r="CA494" s="113"/>
      <c r="CB494" s="113"/>
      <c r="CC494" s="113"/>
      <c r="CD494" s="113"/>
      <c r="CE494" s="113"/>
      <c r="CF494" s="113"/>
      <c r="CG494" s="113"/>
      <c r="CH494" s="113"/>
      <c r="CI494" s="113"/>
      <c r="CJ494" s="113"/>
      <c r="CK494" s="113"/>
      <c r="CL494" s="113"/>
      <c r="CM494" s="113"/>
      <c r="CN494" s="113"/>
      <c r="CO494" s="113"/>
      <c r="CP494" s="113"/>
      <c r="CQ494" s="113"/>
      <c r="CR494" s="113"/>
      <c r="CS494" s="113"/>
      <c r="CT494" s="113"/>
      <c r="CU494" s="113"/>
      <c r="CV494" s="113"/>
      <c r="CW494" s="113"/>
      <c r="CX494" s="113"/>
      <c r="CY494" s="113"/>
      <c r="CZ494" s="113"/>
      <c r="DA494" s="113"/>
      <c r="DB494" s="113"/>
      <c r="DC494" s="113"/>
      <c r="DD494" s="113"/>
      <c r="DE494" s="113"/>
      <c r="DF494" s="113"/>
      <c r="DG494" s="113"/>
      <c r="DH494" s="113"/>
      <c r="DI494" s="113"/>
      <c r="DJ494" s="113"/>
      <c r="DK494" s="113"/>
      <c r="DL494" s="113"/>
      <c r="DM494" s="113"/>
      <c r="DN494" s="113"/>
      <c r="DO494" s="113"/>
      <c r="DP494" s="113"/>
      <c r="DQ494" s="113"/>
      <c r="DR494" s="113"/>
      <c r="DS494" s="113"/>
      <c r="DT494" s="113"/>
      <c r="DU494" s="113"/>
      <c r="DV494" s="113"/>
      <c r="DW494" s="113"/>
      <c r="DX494" s="113"/>
      <c r="DY494" s="113"/>
      <c r="DZ494" s="113"/>
      <c r="EA494" s="113"/>
      <c r="EB494" s="113"/>
      <c r="EC494" s="113"/>
      <c r="ED494" s="113"/>
      <c r="EE494" s="113"/>
      <c r="EF494" s="113"/>
      <c r="EG494" s="113"/>
      <c r="EH494" s="113"/>
      <c r="EI494" s="113"/>
      <c r="EJ494" s="113"/>
      <c r="EK494" s="113"/>
      <c r="EL494" s="113"/>
      <c r="EM494" s="113"/>
      <c r="EN494" s="113"/>
      <c r="EO494" s="113"/>
      <c r="EP494" s="113"/>
      <c r="EQ494" s="113"/>
      <c r="ER494" s="113"/>
      <c r="ES494" s="113"/>
      <c r="ET494" s="113"/>
      <c r="EU494" s="113"/>
      <c r="EV494" s="113"/>
      <c r="EW494" s="113"/>
      <c r="EX494" s="113"/>
      <c r="EY494" s="113"/>
      <c r="EZ494" s="113"/>
      <c r="FA494" s="113"/>
      <c r="FB494" s="113"/>
      <c r="FC494" s="113"/>
      <c r="FD494" s="113"/>
      <c r="FE494" s="113"/>
      <c r="FF494" s="113"/>
      <c r="FG494" s="113"/>
      <c r="FH494" s="113"/>
      <c r="FI494" s="113"/>
      <c r="FJ494" s="113"/>
      <c r="FK494" s="113"/>
      <c r="FL494" s="113"/>
      <c r="FM494" s="113"/>
      <c r="FN494" s="113"/>
      <c r="FO494" s="113"/>
      <c r="FP494" s="113"/>
      <c r="FQ494" s="113"/>
      <c r="FR494" s="113"/>
      <c r="FS494" s="113"/>
      <c r="FT494" s="113"/>
      <c r="FU494" s="113"/>
      <c r="FV494" s="113"/>
      <c r="FW494" s="113"/>
      <c r="FX494" s="113"/>
      <c r="FY494" s="113"/>
      <c r="FZ494" s="113"/>
      <c r="GA494" s="113"/>
      <c r="GB494" s="113"/>
      <c r="GC494" s="113"/>
      <c r="GD494" s="113"/>
      <c r="GE494" s="113"/>
      <c r="GF494" s="113"/>
      <c r="GG494" s="113"/>
      <c r="GH494" s="113"/>
      <c r="GI494" s="113"/>
      <c r="GJ494" s="113"/>
      <c r="GK494" s="113"/>
      <c r="GL494" s="113"/>
      <c r="GM494" s="113"/>
      <c r="GN494" s="113"/>
      <c r="GO494" s="113"/>
      <c r="GP494" s="113"/>
      <c r="GQ494" s="113"/>
      <c r="GR494" s="113"/>
      <c r="GS494" s="113"/>
      <c r="GT494" s="113"/>
      <c r="GU494" s="113"/>
      <c r="GV494" s="113"/>
      <c r="GW494" s="113"/>
      <c r="GX494" s="113"/>
      <c r="GY494" s="113"/>
      <c r="GZ494" s="113"/>
      <c r="HA494" s="113"/>
      <c r="HB494" s="113"/>
      <c r="HC494" s="113"/>
      <c r="HD494" s="113"/>
      <c r="HE494" s="113"/>
      <c r="HF494" s="113"/>
      <c r="HG494" s="113"/>
      <c r="HH494" s="113"/>
      <c r="HI494" s="113"/>
      <c r="HJ494" s="113"/>
      <c r="HK494" s="113"/>
      <c r="HL494" s="113"/>
      <c r="HM494" s="113"/>
      <c r="HN494" s="113"/>
      <c r="HO494" s="113"/>
      <c r="HP494" s="113"/>
      <c r="HQ494" s="113"/>
      <c r="HR494" s="113"/>
      <c r="HS494" s="113"/>
      <c r="HT494" s="113"/>
      <c r="HU494" s="113"/>
      <c r="HV494" s="113"/>
      <c r="HW494" s="113"/>
      <c r="HX494" s="113"/>
      <c r="HY494" s="113"/>
      <c r="HZ494" s="113"/>
      <c r="IA494" s="113"/>
      <c r="IB494" s="113"/>
      <c r="IC494" s="113"/>
      <c r="ID494" s="113"/>
      <c r="IE494" s="113"/>
      <c r="IF494" s="113"/>
      <c r="IG494" s="113"/>
      <c r="IH494" s="113"/>
      <c r="II494" s="113"/>
      <c r="IJ494" s="113"/>
      <c r="IK494" s="113"/>
      <c r="IL494" s="113"/>
      <c r="IM494" s="113"/>
      <c r="IN494" s="113"/>
      <c r="IO494" s="113"/>
      <c r="IP494" s="113"/>
      <c r="IQ494" s="113"/>
      <c r="IR494" s="113"/>
      <c r="IS494" s="113"/>
      <c r="IT494" s="113"/>
      <c r="IU494" s="113"/>
      <c r="IV494" s="113"/>
    </row>
    <row r="495" spans="1:256" ht="15.75">
      <c r="A495" s="141">
        <v>2023</v>
      </c>
      <c r="B495" s="29"/>
      <c r="C495" s="31"/>
      <c r="D495" s="31"/>
      <c r="E495" s="31"/>
      <c r="F495" s="29"/>
      <c r="G495" s="31"/>
      <c r="H495" s="131"/>
      <c r="I495" s="31"/>
      <c r="J495" s="31"/>
      <c r="K495" s="31"/>
      <c r="L495" s="31"/>
      <c r="M495" s="31"/>
      <c r="N495" s="31"/>
      <c r="O495" s="31"/>
      <c r="P495" s="30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  <c r="AK495" s="113"/>
      <c r="AL495" s="113"/>
      <c r="AM495" s="113"/>
      <c r="AN495" s="113"/>
      <c r="AO495" s="113"/>
      <c r="AP495" s="113"/>
      <c r="AQ495" s="113"/>
      <c r="AR495" s="113"/>
      <c r="AS495" s="113"/>
      <c r="AT495" s="113"/>
      <c r="AU495" s="113"/>
      <c r="AV495" s="113"/>
      <c r="AW495" s="113"/>
      <c r="AX495" s="113"/>
      <c r="AY495" s="113"/>
      <c r="AZ495" s="113"/>
      <c r="BA495" s="113"/>
      <c r="BB495" s="113"/>
      <c r="BC495" s="113"/>
      <c r="BD495" s="113"/>
      <c r="BE495" s="113"/>
      <c r="BF495" s="113"/>
      <c r="BG495" s="113"/>
      <c r="BH495" s="113"/>
      <c r="BI495" s="113"/>
      <c r="BJ495" s="113"/>
      <c r="BK495" s="113"/>
      <c r="BL495" s="113"/>
      <c r="BM495" s="113"/>
      <c r="BN495" s="113"/>
      <c r="BO495" s="113"/>
      <c r="BP495" s="113"/>
      <c r="BQ495" s="113"/>
      <c r="BR495" s="113"/>
      <c r="BS495" s="113"/>
      <c r="BT495" s="113"/>
      <c r="BU495" s="113"/>
      <c r="BV495" s="113"/>
      <c r="BW495" s="113"/>
      <c r="BX495" s="113"/>
      <c r="BY495" s="113"/>
      <c r="BZ495" s="113"/>
      <c r="CA495" s="113"/>
      <c r="CB495" s="113"/>
      <c r="CC495" s="113"/>
      <c r="CD495" s="113"/>
      <c r="CE495" s="113"/>
      <c r="CF495" s="113"/>
      <c r="CG495" s="113"/>
      <c r="CH495" s="113"/>
      <c r="CI495" s="113"/>
      <c r="CJ495" s="113"/>
      <c r="CK495" s="113"/>
      <c r="CL495" s="113"/>
      <c r="CM495" s="113"/>
      <c r="CN495" s="113"/>
      <c r="CO495" s="113"/>
      <c r="CP495" s="113"/>
      <c r="CQ495" s="113"/>
      <c r="CR495" s="113"/>
      <c r="CS495" s="113"/>
      <c r="CT495" s="113"/>
      <c r="CU495" s="113"/>
      <c r="CV495" s="113"/>
      <c r="CW495" s="113"/>
      <c r="CX495" s="113"/>
      <c r="CY495" s="113"/>
      <c r="CZ495" s="113"/>
      <c r="DA495" s="113"/>
      <c r="DB495" s="113"/>
      <c r="DC495" s="113"/>
      <c r="DD495" s="113"/>
      <c r="DE495" s="113"/>
      <c r="DF495" s="113"/>
      <c r="DG495" s="113"/>
      <c r="DH495" s="113"/>
      <c r="DI495" s="113"/>
      <c r="DJ495" s="113"/>
      <c r="DK495" s="113"/>
      <c r="DL495" s="113"/>
      <c r="DM495" s="113"/>
      <c r="DN495" s="113"/>
      <c r="DO495" s="113"/>
      <c r="DP495" s="113"/>
      <c r="DQ495" s="113"/>
      <c r="DR495" s="113"/>
      <c r="DS495" s="113"/>
      <c r="DT495" s="113"/>
      <c r="DU495" s="113"/>
      <c r="DV495" s="113"/>
      <c r="DW495" s="113"/>
      <c r="DX495" s="113"/>
      <c r="DY495" s="113"/>
      <c r="DZ495" s="113"/>
      <c r="EA495" s="113"/>
      <c r="EB495" s="113"/>
      <c r="EC495" s="113"/>
      <c r="ED495" s="113"/>
      <c r="EE495" s="113"/>
      <c r="EF495" s="113"/>
      <c r="EG495" s="113"/>
      <c r="EH495" s="113"/>
      <c r="EI495" s="113"/>
      <c r="EJ495" s="113"/>
      <c r="EK495" s="113"/>
      <c r="EL495" s="113"/>
      <c r="EM495" s="113"/>
      <c r="EN495" s="113"/>
      <c r="EO495" s="113"/>
      <c r="EP495" s="113"/>
      <c r="EQ495" s="113"/>
      <c r="ER495" s="113"/>
      <c r="ES495" s="113"/>
      <c r="ET495" s="113"/>
      <c r="EU495" s="113"/>
      <c r="EV495" s="113"/>
      <c r="EW495" s="113"/>
      <c r="EX495" s="113"/>
      <c r="EY495" s="113"/>
      <c r="EZ495" s="113"/>
      <c r="FA495" s="113"/>
      <c r="FB495" s="113"/>
      <c r="FC495" s="113"/>
      <c r="FD495" s="113"/>
      <c r="FE495" s="113"/>
      <c r="FF495" s="113"/>
      <c r="FG495" s="113"/>
      <c r="FH495" s="113"/>
      <c r="FI495" s="113"/>
      <c r="FJ495" s="113"/>
      <c r="FK495" s="113"/>
      <c r="FL495" s="113"/>
      <c r="FM495" s="113"/>
      <c r="FN495" s="113"/>
      <c r="FO495" s="113"/>
      <c r="FP495" s="113"/>
      <c r="FQ495" s="113"/>
      <c r="FR495" s="113"/>
      <c r="FS495" s="113"/>
      <c r="FT495" s="113"/>
      <c r="FU495" s="113"/>
      <c r="FV495" s="113"/>
      <c r="FW495" s="113"/>
      <c r="FX495" s="113"/>
      <c r="FY495" s="113"/>
      <c r="FZ495" s="113"/>
      <c r="GA495" s="113"/>
      <c r="GB495" s="113"/>
      <c r="GC495" s="113"/>
      <c r="GD495" s="113"/>
      <c r="GE495" s="113"/>
      <c r="GF495" s="113"/>
      <c r="GG495" s="113"/>
      <c r="GH495" s="113"/>
      <c r="GI495" s="113"/>
      <c r="GJ495" s="113"/>
      <c r="GK495" s="113"/>
      <c r="GL495" s="113"/>
      <c r="GM495" s="113"/>
      <c r="GN495" s="113"/>
      <c r="GO495" s="113"/>
      <c r="GP495" s="113"/>
      <c r="GQ495" s="113"/>
      <c r="GR495" s="113"/>
      <c r="GS495" s="113"/>
      <c r="GT495" s="113"/>
      <c r="GU495" s="113"/>
      <c r="GV495" s="113"/>
      <c r="GW495" s="113"/>
      <c r="GX495" s="113"/>
      <c r="GY495" s="113"/>
      <c r="GZ495" s="113"/>
      <c r="HA495" s="113"/>
      <c r="HB495" s="113"/>
      <c r="HC495" s="113"/>
      <c r="HD495" s="113"/>
      <c r="HE495" s="113"/>
      <c r="HF495" s="113"/>
      <c r="HG495" s="113"/>
      <c r="HH495" s="113"/>
      <c r="HI495" s="113"/>
      <c r="HJ495" s="113"/>
      <c r="HK495" s="113"/>
      <c r="HL495" s="113"/>
      <c r="HM495" s="113"/>
      <c r="HN495" s="113"/>
      <c r="HO495" s="113"/>
      <c r="HP495" s="113"/>
      <c r="HQ495" s="113"/>
      <c r="HR495" s="113"/>
      <c r="HS495" s="113"/>
      <c r="HT495" s="113"/>
      <c r="HU495" s="113"/>
      <c r="HV495" s="113"/>
      <c r="HW495" s="113"/>
      <c r="HX495" s="113"/>
      <c r="HY495" s="113"/>
      <c r="HZ495" s="113"/>
      <c r="IA495" s="113"/>
      <c r="IB495" s="113"/>
      <c r="IC495" s="113"/>
      <c r="ID495" s="113"/>
      <c r="IE495" s="113"/>
      <c r="IF495" s="113"/>
      <c r="IG495" s="113"/>
      <c r="IH495" s="113"/>
      <c r="II495" s="113"/>
      <c r="IJ495" s="113"/>
      <c r="IK495" s="113"/>
      <c r="IL495" s="113"/>
      <c r="IM495" s="113"/>
      <c r="IN495" s="113"/>
      <c r="IO495" s="113"/>
      <c r="IP495" s="113"/>
      <c r="IQ495" s="113"/>
      <c r="IR495" s="113"/>
      <c r="IS495" s="113"/>
      <c r="IT495" s="113"/>
      <c r="IU495" s="113"/>
      <c r="IV495" s="113"/>
    </row>
    <row r="496" spans="1:256" ht="15.75">
      <c r="A496" s="141" t="s">
        <v>41</v>
      </c>
      <c r="B496" s="29">
        <v>3303.636</v>
      </c>
      <c r="C496" s="31">
        <v>6440.1</v>
      </c>
      <c r="D496" s="31">
        <v>291</v>
      </c>
      <c r="E496" s="31">
        <v>498</v>
      </c>
      <c r="F496" s="29">
        <v>177.27</v>
      </c>
      <c r="G496" s="31">
        <v>1392.37</v>
      </c>
      <c r="H496" s="131">
        <v>0</v>
      </c>
      <c r="I496" s="31">
        <v>129</v>
      </c>
      <c r="J496" s="31">
        <v>178.89</v>
      </c>
      <c r="K496" s="31">
        <v>8747.424</v>
      </c>
      <c r="L496" s="31">
        <v>3737.08842</v>
      </c>
      <c r="M496" s="31">
        <v>857.9605</v>
      </c>
      <c r="N496" s="31">
        <v>61.85</v>
      </c>
      <c r="O496" s="31"/>
      <c r="P496" s="30">
        <f aca="true" t="shared" si="45" ref="P496:P505">SUM(B496:N496)</f>
        <v>25814.588920000002</v>
      </c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  <c r="AK496" s="113"/>
      <c r="AL496" s="113"/>
      <c r="AM496" s="113"/>
      <c r="AN496" s="113"/>
      <c r="AO496" s="113"/>
      <c r="AP496" s="113"/>
      <c r="AQ496" s="113"/>
      <c r="AR496" s="113"/>
      <c r="AS496" s="113"/>
      <c r="AT496" s="113"/>
      <c r="AU496" s="113"/>
      <c r="AV496" s="113"/>
      <c r="AW496" s="113"/>
      <c r="AX496" s="113"/>
      <c r="AY496" s="113"/>
      <c r="AZ496" s="113"/>
      <c r="BA496" s="113"/>
      <c r="BB496" s="113"/>
      <c r="BC496" s="113"/>
      <c r="BD496" s="113"/>
      <c r="BE496" s="113"/>
      <c r="BF496" s="113"/>
      <c r="BG496" s="113"/>
      <c r="BH496" s="113"/>
      <c r="BI496" s="113"/>
      <c r="BJ496" s="113"/>
      <c r="BK496" s="113"/>
      <c r="BL496" s="113"/>
      <c r="BM496" s="113"/>
      <c r="BN496" s="113"/>
      <c r="BO496" s="113"/>
      <c r="BP496" s="113"/>
      <c r="BQ496" s="113"/>
      <c r="BR496" s="113"/>
      <c r="BS496" s="113"/>
      <c r="BT496" s="113"/>
      <c r="BU496" s="113"/>
      <c r="BV496" s="113"/>
      <c r="BW496" s="113"/>
      <c r="BX496" s="113"/>
      <c r="BY496" s="113"/>
      <c r="BZ496" s="113"/>
      <c r="CA496" s="113"/>
      <c r="CB496" s="113"/>
      <c r="CC496" s="113"/>
      <c r="CD496" s="113"/>
      <c r="CE496" s="113"/>
      <c r="CF496" s="113"/>
      <c r="CG496" s="113"/>
      <c r="CH496" s="113"/>
      <c r="CI496" s="113"/>
      <c r="CJ496" s="113"/>
      <c r="CK496" s="113"/>
      <c r="CL496" s="113"/>
      <c r="CM496" s="113"/>
      <c r="CN496" s="113"/>
      <c r="CO496" s="113"/>
      <c r="CP496" s="113"/>
      <c r="CQ496" s="113"/>
      <c r="CR496" s="113"/>
      <c r="CS496" s="113"/>
      <c r="CT496" s="113"/>
      <c r="CU496" s="113"/>
      <c r="CV496" s="113"/>
      <c r="CW496" s="113"/>
      <c r="CX496" s="113"/>
      <c r="CY496" s="113"/>
      <c r="CZ496" s="113"/>
      <c r="DA496" s="113"/>
      <c r="DB496" s="113"/>
      <c r="DC496" s="113"/>
      <c r="DD496" s="113"/>
      <c r="DE496" s="113"/>
      <c r="DF496" s="113"/>
      <c r="DG496" s="113"/>
      <c r="DH496" s="113"/>
      <c r="DI496" s="113"/>
      <c r="DJ496" s="113"/>
      <c r="DK496" s="113"/>
      <c r="DL496" s="113"/>
      <c r="DM496" s="113"/>
      <c r="DN496" s="113"/>
      <c r="DO496" s="113"/>
      <c r="DP496" s="113"/>
      <c r="DQ496" s="113"/>
      <c r="DR496" s="113"/>
      <c r="DS496" s="113"/>
      <c r="DT496" s="113"/>
      <c r="DU496" s="113"/>
      <c r="DV496" s="113"/>
      <c r="DW496" s="113"/>
      <c r="DX496" s="113"/>
      <c r="DY496" s="113"/>
      <c r="DZ496" s="113"/>
      <c r="EA496" s="113"/>
      <c r="EB496" s="113"/>
      <c r="EC496" s="113"/>
      <c r="ED496" s="113"/>
      <c r="EE496" s="113"/>
      <c r="EF496" s="113"/>
      <c r="EG496" s="113"/>
      <c r="EH496" s="113"/>
      <c r="EI496" s="113"/>
      <c r="EJ496" s="113"/>
      <c r="EK496" s="113"/>
      <c r="EL496" s="113"/>
      <c r="EM496" s="113"/>
      <c r="EN496" s="113"/>
      <c r="EO496" s="113"/>
      <c r="EP496" s="113"/>
      <c r="EQ496" s="113"/>
      <c r="ER496" s="113"/>
      <c r="ES496" s="113"/>
      <c r="ET496" s="113"/>
      <c r="EU496" s="113"/>
      <c r="EV496" s="113"/>
      <c r="EW496" s="113"/>
      <c r="EX496" s="113"/>
      <c r="EY496" s="113"/>
      <c r="EZ496" s="113"/>
      <c r="FA496" s="113"/>
      <c r="FB496" s="113"/>
      <c r="FC496" s="113"/>
      <c r="FD496" s="113"/>
      <c r="FE496" s="113"/>
      <c r="FF496" s="113"/>
      <c r="FG496" s="113"/>
      <c r="FH496" s="113"/>
      <c r="FI496" s="113"/>
      <c r="FJ496" s="113"/>
      <c r="FK496" s="113"/>
      <c r="FL496" s="113"/>
      <c r="FM496" s="113"/>
      <c r="FN496" s="113"/>
      <c r="FO496" s="113"/>
      <c r="FP496" s="113"/>
      <c r="FQ496" s="113"/>
      <c r="FR496" s="113"/>
      <c r="FS496" s="113"/>
      <c r="FT496" s="113"/>
      <c r="FU496" s="113"/>
      <c r="FV496" s="113"/>
      <c r="FW496" s="113"/>
      <c r="FX496" s="113"/>
      <c r="FY496" s="113"/>
      <c r="FZ496" s="113"/>
      <c r="GA496" s="113"/>
      <c r="GB496" s="113"/>
      <c r="GC496" s="113"/>
      <c r="GD496" s="113"/>
      <c r="GE496" s="113"/>
      <c r="GF496" s="113"/>
      <c r="GG496" s="113"/>
      <c r="GH496" s="113"/>
      <c r="GI496" s="113"/>
      <c r="GJ496" s="113"/>
      <c r="GK496" s="113"/>
      <c r="GL496" s="113"/>
      <c r="GM496" s="113"/>
      <c r="GN496" s="113"/>
      <c r="GO496" s="113"/>
      <c r="GP496" s="113"/>
      <c r="GQ496" s="113"/>
      <c r="GR496" s="113"/>
      <c r="GS496" s="113"/>
      <c r="GT496" s="113"/>
      <c r="GU496" s="113"/>
      <c r="GV496" s="113"/>
      <c r="GW496" s="113"/>
      <c r="GX496" s="113"/>
      <c r="GY496" s="113"/>
      <c r="GZ496" s="113"/>
      <c r="HA496" s="113"/>
      <c r="HB496" s="113"/>
      <c r="HC496" s="113"/>
      <c r="HD496" s="113"/>
      <c r="HE496" s="113"/>
      <c r="HF496" s="113"/>
      <c r="HG496" s="113"/>
      <c r="HH496" s="113"/>
      <c r="HI496" s="113"/>
      <c r="HJ496" s="113"/>
      <c r="HK496" s="113"/>
      <c r="HL496" s="113"/>
      <c r="HM496" s="113"/>
      <c r="HN496" s="113"/>
      <c r="HO496" s="113"/>
      <c r="HP496" s="113"/>
      <c r="HQ496" s="113"/>
      <c r="HR496" s="113"/>
      <c r="HS496" s="113"/>
      <c r="HT496" s="113"/>
      <c r="HU496" s="113"/>
      <c r="HV496" s="113"/>
      <c r="HW496" s="113"/>
      <c r="HX496" s="113"/>
      <c r="HY496" s="113"/>
      <c r="HZ496" s="113"/>
      <c r="IA496" s="113"/>
      <c r="IB496" s="113"/>
      <c r="IC496" s="113"/>
      <c r="ID496" s="113"/>
      <c r="IE496" s="113"/>
      <c r="IF496" s="113"/>
      <c r="IG496" s="113"/>
      <c r="IH496" s="113"/>
      <c r="II496" s="113"/>
      <c r="IJ496" s="113"/>
      <c r="IK496" s="113"/>
      <c r="IL496" s="113"/>
      <c r="IM496" s="113"/>
      <c r="IN496" s="113"/>
      <c r="IO496" s="113"/>
      <c r="IP496" s="113"/>
      <c r="IQ496" s="113"/>
      <c r="IR496" s="113"/>
      <c r="IS496" s="113"/>
      <c r="IT496" s="113"/>
      <c r="IU496" s="113"/>
      <c r="IV496" s="113"/>
    </row>
    <row r="497" spans="1:256" ht="15.75">
      <c r="A497" s="141" t="s">
        <v>42</v>
      </c>
      <c r="B497" s="29">
        <v>3485.244</v>
      </c>
      <c r="C497" s="31">
        <v>6022.23</v>
      </c>
      <c r="D497" s="31">
        <v>257.3</v>
      </c>
      <c r="E497" s="31">
        <v>432.3</v>
      </c>
      <c r="F497" s="29">
        <v>173.265</v>
      </c>
      <c r="G497" s="31">
        <v>893.7088</v>
      </c>
      <c r="H497" s="131">
        <v>18.72</v>
      </c>
      <c r="I497" s="31">
        <v>118</v>
      </c>
      <c r="J497" s="31">
        <v>186.385</v>
      </c>
      <c r="K497" s="31">
        <v>8048.4767999999995</v>
      </c>
      <c r="L497" s="31">
        <v>5023.31224</v>
      </c>
      <c r="M497" s="31">
        <v>860.56863</v>
      </c>
      <c r="N497" s="31">
        <v>80.498</v>
      </c>
      <c r="O497" s="31"/>
      <c r="P497" s="30">
        <f t="shared" si="45"/>
        <v>25600.008469999997</v>
      </c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  <c r="AK497" s="113"/>
      <c r="AL497" s="113"/>
      <c r="AM497" s="113"/>
      <c r="AN497" s="113"/>
      <c r="AO497" s="113"/>
      <c r="AP497" s="113"/>
      <c r="AQ497" s="113"/>
      <c r="AR497" s="113"/>
      <c r="AS497" s="113"/>
      <c r="AT497" s="113"/>
      <c r="AU497" s="113"/>
      <c r="AV497" s="113"/>
      <c r="AW497" s="113"/>
      <c r="AX497" s="113"/>
      <c r="AY497" s="113"/>
      <c r="AZ497" s="113"/>
      <c r="BA497" s="113"/>
      <c r="BB497" s="113"/>
      <c r="BC497" s="113"/>
      <c r="BD497" s="113"/>
      <c r="BE497" s="113"/>
      <c r="BF497" s="113"/>
      <c r="BG497" s="113"/>
      <c r="BH497" s="113"/>
      <c r="BI497" s="113"/>
      <c r="BJ497" s="113"/>
      <c r="BK497" s="113"/>
      <c r="BL497" s="113"/>
      <c r="BM497" s="113"/>
      <c r="BN497" s="113"/>
      <c r="BO497" s="113"/>
      <c r="BP497" s="113"/>
      <c r="BQ497" s="113"/>
      <c r="BR497" s="113"/>
      <c r="BS497" s="113"/>
      <c r="BT497" s="113"/>
      <c r="BU497" s="113"/>
      <c r="BV497" s="113"/>
      <c r="BW497" s="113"/>
      <c r="BX497" s="113"/>
      <c r="BY497" s="113"/>
      <c r="BZ497" s="113"/>
      <c r="CA497" s="113"/>
      <c r="CB497" s="113"/>
      <c r="CC497" s="113"/>
      <c r="CD497" s="113"/>
      <c r="CE497" s="113"/>
      <c r="CF497" s="113"/>
      <c r="CG497" s="113"/>
      <c r="CH497" s="113"/>
      <c r="CI497" s="113"/>
      <c r="CJ497" s="113"/>
      <c r="CK497" s="113"/>
      <c r="CL497" s="113"/>
      <c r="CM497" s="113"/>
      <c r="CN497" s="113"/>
      <c r="CO497" s="113"/>
      <c r="CP497" s="113"/>
      <c r="CQ497" s="113"/>
      <c r="CR497" s="113"/>
      <c r="CS497" s="113"/>
      <c r="CT497" s="113"/>
      <c r="CU497" s="113"/>
      <c r="CV497" s="113"/>
      <c r="CW497" s="113"/>
      <c r="CX497" s="113"/>
      <c r="CY497" s="113"/>
      <c r="CZ497" s="113"/>
      <c r="DA497" s="113"/>
      <c r="DB497" s="113"/>
      <c r="DC497" s="113"/>
      <c r="DD497" s="113"/>
      <c r="DE497" s="113"/>
      <c r="DF497" s="113"/>
      <c r="DG497" s="113"/>
      <c r="DH497" s="113"/>
      <c r="DI497" s="113"/>
      <c r="DJ497" s="113"/>
      <c r="DK497" s="113"/>
      <c r="DL497" s="113"/>
      <c r="DM497" s="113"/>
      <c r="DN497" s="113"/>
      <c r="DO497" s="113"/>
      <c r="DP497" s="113"/>
      <c r="DQ497" s="113"/>
      <c r="DR497" s="113"/>
      <c r="DS497" s="113"/>
      <c r="DT497" s="113"/>
      <c r="DU497" s="113"/>
      <c r="DV497" s="113"/>
      <c r="DW497" s="113"/>
      <c r="DX497" s="113"/>
      <c r="DY497" s="113"/>
      <c r="DZ497" s="113"/>
      <c r="EA497" s="113"/>
      <c r="EB497" s="113"/>
      <c r="EC497" s="113"/>
      <c r="ED497" s="113"/>
      <c r="EE497" s="113"/>
      <c r="EF497" s="113"/>
      <c r="EG497" s="113"/>
      <c r="EH497" s="113"/>
      <c r="EI497" s="113"/>
      <c r="EJ497" s="113"/>
      <c r="EK497" s="113"/>
      <c r="EL497" s="113"/>
      <c r="EM497" s="113"/>
      <c r="EN497" s="113"/>
      <c r="EO497" s="113"/>
      <c r="EP497" s="113"/>
      <c r="EQ497" s="113"/>
      <c r="ER497" s="113"/>
      <c r="ES497" s="113"/>
      <c r="ET497" s="113"/>
      <c r="EU497" s="113"/>
      <c r="EV497" s="113"/>
      <c r="EW497" s="113"/>
      <c r="EX497" s="113"/>
      <c r="EY497" s="113"/>
      <c r="EZ497" s="113"/>
      <c r="FA497" s="113"/>
      <c r="FB497" s="113"/>
      <c r="FC497" s="113"/>
      <c r="FD497" s="113"/>
      <c r="FE497" s="113"/>
      <c r="FF497" s="113"/>
      <c r="FG497" s="113"/>
      <c r="FH497" s="113"/>
      <c r="FI497" s="113"/>
      <c r="FJ497" s="113"/>
      <c r="FK497" s="113"/>
      <c r="FL497" s="113"/>
      <c r="FM497" s="113"/>
      <c r="FN497" s="113"/>
      <c r="FO497" s="113"/>
      <c r="FP497" s="113"/>
      <c r="FQ497" s="113"/>
      <c r="FR497" s="113"/>
      <c r="FS497" s="113"/>
      <c r="FT497" s="113"/>
      <c r="FU497" s="113"/>
      <c r="FV497" s="113"/>
      <c r="FW497" s="113"/>
      <c r="FX497" s="113"/>
      <c r="FY497" s="113"/>
      <c r="FZ497" s="113"/>
      <c r="GA497" s="113"/>
      <c r="GB497" s="113"/>
      <c r="GC497" s="113"/>
      <c r="GD497" s="113"/>
      <c r="GE497" s="113"/>
      <c r="GF497" s="113"/>
      <c r="GG497" s="113"/>
      <c r="GH497" s="113"/>
      <c r="GI497" s="113"/>
      <c r="GJ497" s="113"/>
      <c r="GK497" s="113"/>
      <c r="GL497" s="113"/>
      <c r="GM497" s="113"/>
      <c r="GN497" s="113"/>
      <c r="GO497" s="113"/>
      <c r="GP497" s="113"/>
      <c r="GQ497" s="113"/>
      <c r="GR497" s="113"/>
      <c r="GS497" s="113"/>
      <c r="GT497" s="113"/>
      <c r="GU497" s="113"/>
      <c r="GV497" s="113"/>
      <c r="GW497" s="113"/>
      <c r="GX497" s="113"/>
      <c r="GY497" s="113"/>
      <c r="GZ497" s="113"/>
      <c r="HA497" s="113"/>
      <c r="HB497" s="113"/>
      <c r="HC497" s="113"/>
      <c r="HD497" s="113"/>
      <c r="HE497" s="113"/>
      <c r="HF497" s="113"/>
      <c r="HG497" s="113"/>
      <c r="HH497" s="113"/>
      <c r="HI497" s="113"/>
      <c r="HJ497" s="113"/>
      <c r="HK497" s="113"/>
      <c r="HL497" s="113"/>
      <c r="HM497" s="113"/>
      <c r="HN497" s="113"/>
      <c r="HO497" s="113"/>
      <c r="HP497" s="113"/>
      <c r="HQ497" s="113"/>
      <c r="HR497" s="113"/>
      <c r="HS497" s="113"/>
      <c r="HT497" s="113"/>
      <c r="HU497" s="113"/>
      <c r="HV497" s="113"/>
      <c r="HW497" s="113"/>
      <c r="HX497" s="113"/>
      <c r="HY497" s="113"/>
      <c r="HZ497" s="113"/>
      <c r="IA497" s="113"/>
      <c r="IB497" s="113"/>
      <c r="IC497" s="113"/>
      <c r="ID497" s="113"/>
      <c r="IE497" s="113"/>
      <c r="IF497" s="113"/>
      <c r="IG497" s="113"/>
      <c r="IH497" s="113"/>
      <c r="II497" s="113"/>
      <c r="IJ497" s="113"/>
      <c r="IK497" s="113"/>
      <c r="IL497" s="113"/>
      <c r="IM497" s="113"/>
      <c r="IN497" s="113"/>
      <c r="IO497" s="113"/>
      <c r="IP497" s="113"/>
      <c r="IQ497" s="113"/>
      <c r="IR497" s="113"/>
      <c r="IS497" s="113"/>
      <c r="IT497" s="113"/>
      <c r="IU497" s="113"/>
      <c r="IV497" s="113"/>
    </row>
    <row r="498" spans="1:256" ht="15.75">
      <c r="A498" s="141" t="s">
        <v>43</v>
      </c>
      <c r="B498" s="29">
        <v>3382.575</v>
      </c>
      <c r="C498" s="31">
        <v>8175.15</v>
      </c>
      <c r="D498" s="31">
        <v>260</v>
      </c>
      <c r="E498" s="31">
        <v>512.6</v>
      </c>
      <c r="F498" s="29">
        <v>156.69</v>
      </c>
      <c r="G498" s="31">
        <v>774.439</v>
      </c>
      <c r="H498" s="131">
        <v>43.44</v>
      </c>
      <c r="I498" s="31">
        <v>107</v>
      </c>
      <c r="J498" s="31">
        <v>203.67</v>
      </c>
      <c r="K498" s="31">
        <v>8643.096</v>
      </c>
      <c r="L498" s="31">
        <v>4707.81372</v>
      </c>
      <c r="M498" s="31">
        <v>1135</v>
      </c>
      <c r="N498" s="31">
        <v>81.425</v>
      </c>
      <c r="O498" s="31"/>
      <c r="P498" s="30">
        <f t="shared" si="45"/>
        <v>28182.89872</v>
      </c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  <c r="AK498" s="113"/>
      <c r="AL498" s="113"/>
      <c r="AM498" s="113"/>
      <c r="AN498" s="113"/>
      <c r="AO498" s="113"/>
      <c r="AP498" s="113"/>
      <c r="AQ498" s="113"/>
      <c r="AR498" s="113"/>
      <c r="AS498" s="113"/>
      <c r="AT498" s="113"/>
      <c r="AU498" s="113"/>
      <c r="AV498" s="113"/>
      <c r="AW498" s="113"/>
      <c r="AX498" s="113"/>
      <c r="AY498" s="113"/>
      <c r="AZ498" s="113"/>
      <c r="BA498" s="113"/>
      <c r="BB498" s="113"/>
      <c r="BC498" s="113"/>
      <c r="BD498" s="113"/>
      <c r="BE498" s="113"/>
      <c r="BF498" s="113"/>
      <c r="BG498" s="113"/>
      <c r="BH498" s="113"/>
      <c r="BI498" s="113"/>
      <c r="BJ498" s="113"/>
      <c r="BK498" s="113"/>
      <c r="BL498" s="113"/>
      <c r="BM498" s="113"/>
      <c r="BN498" s="113"/>
      <c r="BO498" s="113"/>
      <c r="BP498" s="113"/>
      <c r="BQ498" s="113"/>
      <c r="BR498" s="113"/>
      <c r="BS498" s="113"/>
      <c r="BT498" s="113"/>
      <c r="BU498" s="113"/>
      <c r="BV498" s="113"/>
      <c r="BW498" s="113"/>
      <c r="BX498" s="113"/>
      <c r="BY498" s="113"/>
      <c r="BZ498" s="113"/>
      <c r="CA498" s="113"/>
      <c r="CB498" s="113"/>
      <c r="CC498" s="113"/>
      <c r="CD498" s="113"/>
      <c r="CE498" s="113"/>
      <c r="CF498" s="113"/>
      <c r="CG498" s="113"/>
      <c r="CH498" s="113"/>
      <c r="CI498" s="113"/>
      <c r="CJ498" s="113"/>
      <c r="CK498" s="113"/>
      <c r="CL498" s="113"/>
      <c r="CM498" s="113"/>
      <c r="CN498" s="113"/>
      <c r="CO498" s="113"/>
      <c r="CP498" s="113"/>
      <c r="CQ498" s="113"/>
      <c r="CR498" s="113"/>
      <c r="CS498" s="113"/>
      <c r="CT498" s="113"/>
      <c r="CU498" s="113"/>
      <c r="CV498" s="113"/>
      <c r="CW498" s="113"/>
      <c r="CX498" s="113"/>
      <c r="CY498" s="113"/>
      <c r="CZ498" s="113"/>
      <c r="DA498" s="113"/>
      <c r="DB498" s="113"/>
      <c r="DC498" s="113"/>
      <c r="DD498" s="113"/>
      <c r="DE498" s="113"/>
      <c r="DF498" s="113"/>
      <c r="DG498" s="113"/>
      <c r="DH498" s="113"/>
      <c r="DI498" s="113"/>
      <c r="DJ498" s="113"/>
      <c r="DK498" s="113"/>
      <c r="DL498" s="113"/>
      <c r="DM498" s="113"/>
      <c r="DN498" s="113"/>
      <c r="DO498" s="113"/>
      <c r="DP498" s="113"/>
      <c r="DQ498" s="113"/>
      <c r="DR498" s="113"/>
      <c r="DS498" s="113"/>
      <c r="DT498" s="113"/>
      <c r="DU498" s="113"/>
      <c r="DV498" s="113"/>
      <c r="DW498" s="113"/>
      <c r="DX498" s="113"/>
      <c r="DY498" s="113"/>
      <c r="DZ498" s="113"/>
      <c r="EA498" s="113"/>
      <c r="EB498" s="113"/>
      <c r="EC498" s="113"/>
      <c r="ED498" s="113"/>
      <c r="EE498" s="113"/>
      <c r="EF498" s="113"/>
      <c r="EG498" s="113"/>
      <c r="EH498" s="113"/>
      <c r="EI498" s="113"/>
      <c r="EJ498" s="113"/>
      <c r="EK498" s="113"/>
      <c r="EL498" s="113"/>
      <c r="EM498" s="113"/>
      <c r="EN498" s="113"/>
      <c r="EO498" s="113"/>
      <c r="EP498" s="113"/>
      <c r="EQ498" s="113"/>
      <c r="ER498" s="113"/>
      <c r="ES498" s="113"/>
      <c r="ET498" s="113"/>
      <c r="EU498" s="113"/>
      <c r="EV498" s="113"/>
      <c r="EW498" s="113"/>
      <c r="EX498" s="113"/>
      <c r="EY498" s="113"/>
      <c r="EZ498" s="113"/>
      <c r="FA498" s="113"/>
      <c r="FB498" s="113"/>
      <c r="FC498" s="113"/>
      <c r="FD498" s="113"/>
      <c r="FE498" s="113"/>
      <c r="FF498" s="113"/>
      <c r="FG498" s="113"/>
      <c r="FH498" s="113"/>
      <c r="FI498" s="113"/>
      <c r="FJ498" s="113"/>
      <c r="FK498" s="113"/>
      <c r="FL498" s="113"/>
      <c r="FM498" s="113"/>
      <c r="FN498" s="113"/>
      <c r="FO498" s="113"/>
      <c r="FP498" s="113"/>
      <c r="FQ498" s="113"/>
      <c r="FR498" s="113"/>
      <c r="FS498" s="113"/>
      <c r="FT498" s="113"/>
      <c r="FU498" s="113"/>
      <c r="FV498" s="113"/>
      <c r="FW498" s="113"/>
      <c r="FX498" s="113"/>
      <c r="FY498" s="113"/>
      <c r="FZ498" s="113"/>
      <c r="GA498" s="113"/>
      <c r="GB498" s="113"/>
      <c r="GC498" s="113"/>
      <c r="GD498" s="113"/>
      <c r="GE498" s="113"/>
      <c r="GF498" s="113"/>
      <c r="GG498" s="113"/>
      <c r="GH498" s="113"/>
      <c r="GI498" s="113"/>
      <c r="GJ498" s="113"/>
      <c r="GK498" s="113"/>
      <c r="GL498" s="113"/>
      <c r="GM498" s="113"/>
      <c r="GN498" s="113"/>
      <c r="GO498" s="113"/>
      <c r="GP498" s="113"/>
      <c r="GQ498" s="113"/>
      <c r="GR498" s="113"/>
      <c r="GS498" s="113"/>
      <c r="GT498" s="113"/>
      <c r="GU498" s="113"/>
      <c r="GV498" s="113"/>
      <c r="GW498" s="113"/>
      <c r="GX498" s="113"/>
      <c r="GY498" s="113"/>
      <c r="GZ498" s="113"/>
      <c r="HA498" s="113"/>
      <c r="HB498" s="113"/>
      <c r="HC498" s="113"/>
      <c r="HD498" s="113"/>
      <c r="HE498" s="113"/>
      <c r="HF498" s="113"/>
      <c r="HG498" s="113"/>
      <c r="HH498" s="113"/>
      <c r="HI498" s="113"/>
      <c r="HJ498" s="113"/>
      <c r="HK498" s="113"/>
      <c r="HL498" s="113"/>
      <c r="HM498" s="113"/>
      <c r="HN498" s="113"/>
      <c r="HO498" s="113"/>
      <c r="HP498" s="113"/>
      <c r="HQ498" s="113"/>
      <c r="HR498" s="113"/>
      <c r="HS498" s="113"/>
      <c r="HT498" s="113"/>
      <c r="HU498" s="113"/>
      <c r="HV498" s="113"/>
      <c r="HW498" s="113"/>
      <c r="HX498" s="113"/>
      <c r="HY498" s="113"/>
      <c r="HZ498" s="113"/>
      <c r="IA498" s="113"/>
      <c r="IB498" s="113"/>
      <c r="IC498" s="113"/>
      <c r="ID498" s="113"/>
      <c r="IE498" s="113"/>
      <c r="IF498" s="113"/>
      <c r="IG498" s="113"/>
      <c r="IH498" s="113"/>
      <c r="II498" s="113"/>
      <c r="IJ498" s="113"/>
      <c r="IK498" s="113"/>
      <c r="IL498" s="113"/>
      <c r="IM498" s="113"/>
      <c r="IN498" s="113"/>
      <c r="IO498" s="113"/>
      <c r="IP498" s="113"/>
      <c r="IQ498" s="113"/>
      <c r="IR498" s="113"/>
      <c r="IS498" s="113"/>
      <c r="IT498" s="113"/>
      <c r="IU498" s="113"/>
      <c r="IV498" s="113"/>
    </row>
    <row r="499" spans="1:256" ht="15.75">
      <c r="A499" s="141" t="s">
        <v>44</v>
      </c>
      <c r="B499" s="29">
        <v>4220.58</v>
      </c>
      <c r="C499" s="31">
        <v>8176.83</v>
      </c>
      <c r="D499" s="31">
        <v>0</v>
      </c>
      <c r="E499" s="31">
        <v>406.64</v>
      </c>
      <c r="F499" s="29">
        <v>154.68</v>
      </c>
      <c r="G499" s="31">
        <v>724.675</v>
      </c>
      <c r="H499" s="131">
        <v>30.84</v>
      </c>
      <c r="I499" s="31">
        <v>108</v>
      </c>
      <c r="J499" s="31">
        <v>38.49</v>
      </c>
      <c r="K499" s="31">
        <v>8193.024</v>
      </c>
      <c r="L499" s="31">
        <v>4225.83696</v>
      </c>
      <c r="M499" s="31">
        <v>1098</v>
      </c>
      <c r="N499" s="31">
        <v>36.261</v>
      </c>
      <c r="O499" s="31"/>
      <c r="P499" s="30">
        <f t="shared" si="45"/>
        <v>27413.856959999997</v>
      </c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  <c r="AK499" s="113"/>
      <c r="AL499" s="113"/>
      <c r="AM499" s="113"/>
      <c r="AN499" s="113"/>
      <c r="AO499" s="113"/>
      <c r="AP499" s="113"/>
      <c r="AQ499" s="113"/>
      <c r="AR499" s="113"/>
      <c r="AS499" s="113"/>
      <c r="AT499" s="113"/>
      <c r="AU499" s="113"/>
      <c r="AV499" s="113"/>
      <c r="AW499" s="113"/>
      <c r="AX499" s="113"/>
      <c r="AY499" s="113"/>
      <c r="AZ499" s="113"/>
      <c r="BA499" s="113"/>
      <c r="BB499" s="113"/>
      <c r="BC499" s="113"/>
      <c r="BD499" s="113"/>
      <c r="BE499" s="113"/>
      <c r="BF499" s="113"/>
      <c r="BG499" s="113"/>
      <c r="BH499" s="113"/>
      <c r="BI499" s="113"/>
      <c r="BJ499" s="113"/>
      <c r="BK499" s="113"/>
      <c r="BL499" s="113"/>
      <c r="BM499" s="113"/>
      <c r="BN499" s="113"/>
      <c r="BO499" s="113"/>
      <c r="BP499" s="113"/>
      <c r="BQ499" s="113"/>
      <c r="BR499" s="113"/>
      <c r="BS499" s="113"/>
      <c r="BT499" s="113"/>
      <c r="BU499" s="113"/>
      <c r="BV499" s="113"/>
      <c r="BW499" s="113"/>
      <c r="BX499" s="113"/>
      <c r="BY499" s="113"/>
      <c r="BZ499" s="113"/>
      <c r="CA499" s="113"/>
      <c r="CB499" s="113"/>
      <c r="CC499" s="113"/>
      <c r="CD499" s="113"/>
      <c r="CE499" s="113"/>
      <c r="CF499" s="113"/>
      <c r="CG499" s="113"/>
      <c r="CH499" s="113"/>
      <c r="CI499" s="113"/>
      <c r="CJ499" s="113"/>
      <c r="CK499" s="113"/>
      <c r="CL499" s="113"/>
      <c r="CM499" s="113"/>
      <c r="CN499" s="113"/>
      <c r="CO499" s="113"/>
      <c r="CP499" s="113"/>
      <c r="CQ499" s="113"/>
      <c r="CR499" s="113"/>
      <c r="CS499" s="113"/>
      <c r="CT499" s="113"/>
      <c r="CU499" s="113"/>
      <c r="CV499" s="113"/>
      <c r="CW499" s="113"/>
      <c r="CX499" s="113"/>
      <c r="CY499" s="113"/>
      <c r="CZ499" s="113"/>
      <c r="DA499" s="113"/>
      <c r="DB499" s="113"/>
      <c r="DC499" s="113"/>
      <c r="DD499" s="113"/>
      <c r="DE499" s="113"/>
      <c r="DF499" s="113"/>
      <c r="DG499" s="113"/>
      <c r="DH499" s="113"/>
      <c r="DI499" s="113"/>
      <c r="DJ499" s="113"/>
      <c r="DK499" s="113"/>
      <c r="DL499" s="113"/>
      <c r="DM499" s="113"/>
      <c r="DN499" s="113"/>
      <c r="DO499" s="113"/>
      <c r="DP499" s="113"/>
      <c r="DQ499" s="113"/>
      <c r="DR499" s="113"/>
      <c r="DS499" s="113"/>
      <c r="DT499" s="113"/>
      <c r="DU499" s="113"/>
      <c r="DV499" s="113"/>
      <c r="DW499" s="113"/>
      <c r="DX499" s="113"/>
      <c r="DY499" s="113"/>
      <c r="DZ499" s="113"/>
      <c r="EA499" s="113"/>
      <c r="EB499" s="113"/>
      <c r="EC499" s="113"/>
      <c r="ED499" s="113"/>
      <c r="EE499" s="113"/>
      <c r="EF499" s="113"/>
      <c r="EG499" s="113"/>
      <c r="EH499" s="113"/>
      <c r="EI499" s="113"/>
      <c r="EJ499" s="113"/>
      <c r="EK499" s="113"/>
      <c r="EL499" s="113"/>
      <c r="EM499" s="113"/>
      <c r="EN499" s="113"/>
      <c r="EO499" s="113"/>
      <c r="EP499" s="113"/>
      <c r="EQ499" s="113"/>
      <c r="ER499" s="113"/>
      <c r="ES499" s="113"/>
      <c r="ET499" s="113"/>
      <c r="EU499" s="113"/>
      <c r="EV499" s="113"/>
      <c r="EW499" s="113"/>
      <c r="EX499" s="113"/>
      <c r="EY499" s="113"/>
      <c r="EZ499" s="113"/>
      <c r="FA499" s="113"/>
      <c r="FB499" s="113"/>
      <c r="FC499" s="113"/>
      <c r="FD499" s="113"/>
      <c r="FE499" s="113"/>
      <c r="FF499" s="113"/>
      <c r="FG499" s="113"/>
      <c r="FH499" s="113"/>
      <c r="FI499" s="113"/>
      <c r="FJ499" s="113"/>
      <c r="FK499" s="113"/>
      <c r="FL499" s="113"/>
      <c r="FM499" s="113"/>
      <c r="FN499" s="113"/>
      <c r="FO499" s="113"/>
      <c r="FP499" s="113"/>
      <c r="FQ499" s="113"/>
      <c r="FR499" s="113"/>
      <c r="FS499" s="113"/>
      <c r="FT499" s="113"/>
      <c r="FU499" s="113"/>
      <c r="FV499" s="113"/>
      <c r="FW499" s="113"/>
      <c r="FX499" s="113"/>
      <c r="FY499" s="113"/>
      <c r="FZ499" s="113"/>
      <c r="GA499" s="113"/>
      <c r="GB499" s="113"/>
      <c r="GC499" s="113"/>
      <c r="GD499" s="113"/>
      <c r="GE499" s="113"/>
      <c r="GF499" s="113"/>
      <c r="GG499" s="113"/>
      <c r="GH499" s="113"/>
      <c r="GI499" s="113"/>
      <c r="GJ499" s="113"/>
      <c r="GK499" s="113"/>
      <c r="GL499" s="113"/>
      <c r="GM499" s="113"/>
      <c r="GN499" s="113"/>
      <c r="GO499" s="113"/>
      <c r="GP499" s="113"/>
      <c r="GQ499" s="113"/>
      <c r="GR499" s="113"/>
      <c r="GS499" s="113"/>
      <c r="GT499" s="113"/>
      <c r="GU499" s="113"/>
      <c r="GV499" s="113"/>
      <c r="GW499" s="113"/>
      <c r="GX499" s="113"/>
      <c r="GY499" s="113"/>
      <c r="GZ499" s="113"/>
      <c r="HA499" s="113"/>
      <c r="HB499" s="113"/>
      <c r="HC499" s="113"/>
      <c r="HD499" s="113"/>
      <c r="HE499" s="113"/>
      <c r="HF499" s="113"/>
      <c r="HG499" s="113"/>
      <c r="HH499" s="113"/>
      <c r="HI499" s="113"/>
      <c r="HJ499" s="113"/>
      <c r="HK499" s="113"/>
      <c r="HL499" s="113"/>
      <c r="HM499" s="113"/>
      <c r="HN499" s="113"/>
      <c r="HO499" s="113"/>
      <c r="HP499" s="113"/>
      <c r="HQ499" s="113"/>
      <c r="HR499" s="113"/>
      <c r="HS499" s="113"/>
      <c r="HT499" s="113"/>
      <c r="HU499" s="113"/>
      <c r="HV499" s="113"/>
      <c r="HW499" s="113"/>
      <c r="HX499" s="113"/>
      <c r="HY499" s="113"/>
      <c r="HZ499" s="113"/>
      <c r="IA499" s="113"/>
      <c r="IB499" s="113"/>
      <c r="IC499" s="113"/>
      <c r="ID499" s="113"/>
      <c r="IE499" s="113"/>
      <c r="IF499" s="113"/>
      <c r="IG499" s="113"/>
      <c r="IH499" s="113"/>
      <c r="II499" s="113"/>
      <c r="IJ499" s="113"/>
      <c r="IK499" s="113"/>
      <c r="IL499" s="113"/>
      <c r="IM499" s="113"/>
      <c r="IN499" s="113"/>
      <c r="IO499" s="113"/>
      <c r="IP499" s="113"/>
      <c r="IQ499" s="113"/>
      <c r="IR499" s="113"/>
      <c r="IS499" s="113"/>
      <c r="IT499" s="113"/>
      <c r="IU499" s="113"/>
      <c r="IV499" s="113"/>
    </row>
    <row r="500" spans="1:256" ht="15.75">
      <c r="A500" s="141" t="s">
        <v>45</v>
      </c>
      <c r="B500" s="29">
        <v>4117.176</v>
      </c>
      <c r="C500" s="31">
        <v>8167.3</v>
      </c>
      <c r="D500" s="31">
        <v>0</v>
      </c>
      <c r="E500" s="31">
        <v>500.72</v>
      </c>
      <c r="F500" s="29">
        <v>207.375</v>
      </c>
      <c r="G500" s="31">
        <v>1199.67</v>
      </c>
      <c r="H500" s="131">
        <v>47.64</v>
      </c>
      <c r="I500" s="31">
        <v>135</v>
      </c>
      <c r="J500" s="31">
        <v>0</v>
      </c>
      <c r="K500" s="31">
        <v>8808.307</v>
      </c>
      <c r="L500" s="31">
        <v>5552.187900000001</v>
      </c>
      <c r="M500" s="31">
        <v>1227</v>
      </c>
      <c r="N500" s="31">
        <v>36.081</v>
      </c>
      <c r="O500" s="31"/>
      <c r="P500" s="30">
        <f t="shared" si="45"/>
        <v>29998.4569</v>
      </c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  <c r="AK500" s="113"/>
      <c r="AL500" s="113"/>
      <c r="AM500" s="113"/>
      <c r="AN500" s="113"/>
      <c r="AO500" s="113"/>
      <c r="AP500" s="113"/>
      <c r="AQ500" s="113"/>
      <c r="AR500" s="113"/>
      <c r="AS500" s="113"/>
      <c r="AT500" s="113"/>
      <c r="AU500" s="113"/>
      <c r="AV500" s="113"/>
      <c r="AW500" s="113"/>
      <c r="AX500" s="113"/>
      <c r="AY500" s="113"/>
      <c r="AZ500" s="113"/>
      <c r="BA500" s="113"/>
      <c r="BB500" s="113"/>
      <c r="BC500" s="113"/>
      <c r="BD500" s="113"/>
      <c r="BE500" s="113"/>
      <c r="BF500" s="113"/>
      <c r="BG500" s="113"/>
      <c r="BH500" s="113"/>
      <c r="BI500" s="113"/>
      <c r="BJ500" s="113"/>
      <c r="BK500" s="113"/>
      <c r="BL500" s="113"/>
      <c r="BM500" s="113"/>
      <c r="BN500" s="113"/>
      <c r="BO500" s="113"/>
      <c r="BP500" s="113"/>
      <c r="BQ500" s="113"/>
      <c r="BR500" s="113"/>
      <c r="BS500" s="113"/>
      <c r="BT500" s="113"/>
      <c r="BU500" s="113"/>
      <c r="BV500" s="113"/>
      <c r="BW500" s="113"/>
      <c r="BX500" s="113"/>
      <c r="BY500" s="113"/>
      <c r="BZ500" s="113"/>
      <c r="CA500" s="113"/>
      <c r="CB500" s="113"/>
      <c r="CC500" s="113"/>
      <c r="CD500" s="113"/>
      <c r="CE500" s="113"/>
      <c r="CF500" s="113"/>
      <c r="CG500" s="113"/>
      <c r="CH500" s="113"/>
      <c r="CI500" s="113"/>
      <c r="CJ500" s="113"/>
      <c r="CK500" s="113"/>
      <c r="CL500" s="113"/>
      <c r="CM500" s="113"/>
      <c r="CN500" s="113"/>
      <c r="CO500" s="113"/>
      <c r="CP500" s="113"/>
      <c r="CQ500" s="113"/>
      <c r="CR500" s="113"/>
      <c r="CS500" s="113"/>
      <c r="CT500" s="113"/>
      <c r="CU500" s="113"/>
      <c r="CV500" s="113"/>
      <c r="CW500" s="113"/>
      <c r="CX500" s="113"/>
      <c r="CY500" s="113"/>
      <c r="CZ500" s="113"/>
      <c r="DA500" s="113"/>
      <c r="DB500" s="113"/>
      <c r="DC500" s="113"/>
      <c r="DD500" s="113"/>
      <c r="DE500" s="113"/>
      <c r="DF500" s="113"/>
      <c r="DG500" s="113"/>
      <c r="DH500" s="113"/>
      <c r="DI500" s="113"/>
      <c r="DJ500" s="113"/>
      <c r="DK500" s="113"/>
      <c r="DL500" s="113"/>
      <c r="DM500" s="113"/>
      <c r="DN500" s="113"/>
      <c r="DO500" s="113"/>
      <c r="DP500" s="113"/>
      <c r="DQ500" s="113"/>
      <c r="DR500" s="113"/>
      <c r="DS500" s="113"/>
      <c r="DT500" s="113"/>
      <c r="DU500" s="113"/>
      <c r="DV500" s="113"/>
      <c r="DW500" s="113"/>
      <c r="DX500" s="113"/>
      <c r="DY500" s="113"/>
      <c r="DZ500" s="113"/>
      <c r="EA500" s="113"/>
      <c r="EB500" s="113"/>
      <c r="EC500" s="113"/>
      <c r="ED500" s="113"/>
      <c r="EE500" s="113"/>
      <c r="EF500" s="113"/>
      <c r="EG500" s="113"/>
      <c r="EH500" s="113"/>
      <c r="EI500" s="113"/>
      <c r="EJ500" s="113"/>
      <c r="EK500" s="113"/>
      <c r="EL500" s="113"/>
      <c r="EM500" s="113"/>
      <c r="EN500" s="113"/>
      <c r="EO500" s="113"/>
      <c r="EP500" s="113"/>
      <c r="EQ500" s="113"/>
      <c r="ER500" s="113"/>
      <c r="ES500" s="113"/>
      <c r="ET500" s="113"/>
      <c r="EU500" s="113"/>
      <c r="EV500" s="113"/>
      <c r="EW500" s="113"/>
      <c r="EX500" s="113"/>
      <c r="EY500" s="113"/>
      <c r="EZ500" s="113"/>
      <c r="FA500" s="113"/>
      <c r="FB500" s="113"/>
      <c r="FC500" s="113"/>
      <c r="FD500" s="113"/>
      <c r="FE500" s="113"/>
      <c r="FF500" s="113"/>
      <c r="FG500" s="113"/>
      <c r="FH500" s="113"/>
      <c r="FI500" s="113"/>
      <c r="FJ500" s="113"/>
      <c r="FK500" s="113"/>
      <c r="FL500" s="113"/>
      <c r="FM500" s="113"/>
      <c r="FN500" s="113"/>
      <c r="FO500" s="113"/>
      <c r="FP500" s="113"/>
      <c r="FQ500" s="113"/>
      <c r="FR500" s="113"/>
      <c r="FS500" s="113"/>
      <c r="FT500" s="113"/>
      <c r="FU500" s="113"/>
      <c r="FV500" s="113"/>
      <c r="FW500" s="113"/>
      <c r="FX500" s="113"/>
      <c r="FY500" s="113"/>
      <c r="FZ500" s="113"/>
      <c r="GA500" s="113"/>
      <c r="GB500" s="113"/>
      <c r="GC500" s="113"/>
      <c r="GD500" s="113"/>
      <c r="GE500" s="113"/>
      <c r="GF500" s="113"/>
      <c r="GG500" s="113"/>
      <c r="GH500" s="113"/>
      <c r="GI500" s="113"/>
      <c r="GJ500" s="113"/>
      <c r="GK500" s="113"/>
      <c r="GL500" s="113"/>
      <c r="GM500" s="113"/>
      <c r="GN500" s="113"/>
      <c r="GO500" s="113"/>
      <c r="GP500" s="113"/>
      <c r="GQ500" s="113"/>
      <c r="GR500" s="113"/>
      <c r="GS500" s="113"/>
      <c r="GT500" s="113"/>
      <c r="GU500" s="113"/>
      <c r="GV500" s="113"/>
      <c r="GW500" s="113"/>
      <c r="GX500" s="113"/>
      <c r="GY500" s="113"/>
      <c r="GZ500" s="113"/>
      <c r="HA500" s="113"/>
      <c r="HB500" s="113"/>
      <c r="HC500" s="113"/>
      <c r="HD500" s="113"/>
      <c r="HE500" s="113"/>
      <c r="HF500" s="113"/>
      <c r="HG500" s="113"/>
      <c r="HH500" s="113"/>
      <c r="HI500" s="113"/>
      <c r="HJ500" s="113"/>
      <c r="HK500" s="113"/>
      <c r="HL500" s="113"/>
      <c r="HM500" s="113"/>
      <c r="HN500" s="113"/>
      <c r="HO500" s="113"/>
      <c r="HP500" s="113"/>
      <c r="HQ500" s="113"/>
      <c r="HR500" s="113"/>
      <c r="HS500" s="113"/>
      <c r="HT500" s="113"/>
      <c r="HU500" s="113"/>
      <c r="HV500" s="113"/>
      <c r="HW500" s="113"/>
      <c r="HX500" s="113"/>
      <c r="HY500" s="113"/>
      <c r="HZ500" s="113"/>
      <c r="IA500" s="113"/>
      <c r="IB500" s="113"/>
      <c r="IC500" s="113"/>
      <c r="ID500" s="113"/>
      <c r="IE500" s="113"/>
      <c r="IF500" s="113"/>
      <c r="IG500" s="113"/>
      <c r="IH500" s="113"/>
      <c r="II500" s="113"/>
      <c r="IJ500" s="113"/>
      <c r="IK500" s="113"/>
      <c r="IL500" s="113"/>
      <c r="IM500" s="113"/>
      <c r="IN500" s="113"/>
      <c r="IO500" s="113"/>
      <c r="IP500" s="113"/>
      <c r="IQ500" s="113"/>
      <c r="IR500" s="113"/>
      <c r="IS500" s="113"/>
      <c r="IT500" s="113"/>
      <c r="IU500" s="113"/>
      <c r="IV500" s="113"/>
    </row>
    <row r="501" spans="1:256" ht="15.75">
      <c r="A501" s="141" t="s">
        <v>46</v>
      </c>
      <c r="B501" s="29">
        <v>3428.082</v>
      </c>
      <c r="C501" s="31">
        <v>7844.52</v>
      </c>
      <c r="D501" s="31">
        <v>190.1</v>
      </c>
      <c r="E501" s="31">
        <v>463.2</v>
      </c>
      <c r="F501" s="29">
        <v>173.715</v>
      </c>
      <c r="G501" s="31">
        <v>1182.018</v>
      </c>
      <c r="H501" s="131">
        <v>16.44</v>
      </c>
      <c r="I501" s="31">
        <v>144</v>
      </c>
      <c r="J501" s="31">
        <v>0</v>
      </c>
      <c r="K501" s="31">
        <v>8430.609</v>
      </c>
      <c r="L501" s="31">
        <v>5205.6278600000005</v>
      </c>
      <c r="M501" s="31">
        <v>1308</v>
      </c>
      <c r="N501" s="31">
        <v>85.738</v>
      </c>
      <c r="O501" s="31"/>
      <c r="P501" s="30">
        <f t="shared" si="45"/>
        <v>28472.049860000003</v>
      </c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  <c r="AK501" s="113"/>
      <c r="AL501" s="113"/>
      <c r="AM501" s="113"/>
      <c r="AN501" s="113"/>
      <c r="AO501" s="113"/>
      <c r="AP501" s="113"/>
      <c r="AQ501" s="113"/>
      <c r="AR501" s="113"/>
      <c r="AS501" s="113"/>
      <c r="AT501" s="113"/>
      <c r="AU501" s="113"/>
      <c r="AV501" s="113"/>
      <c r="AW501" s="113"/>
      <c r="AX501" s="113"/>
      <c r="AY501" s="113"/>
      <c r="AZ501" s="113"/>
      <c r="BA501" s="113"/>
      <c r="BB501" s="113"/>
      <c r="BC501" s="113"/>
      <c r="BD501" s="113"/>
      <c r="BE501" s="113"/>
      <c r="BF501" s="113"/>
      <c r="BG501" s="113"/>
      <c r="BH501" s="113"/>
      <c r="BI501" s="113"/>
      <c r="BJ501" s="113"/>
      <c r="BK501" s="113"/>
      <c r="BL501" s="113"/>
      <c r="BM501" s="113"/>
      <c r="BN501" s="113"/>
      <c r="BO501" s="113"/>
      <c r="BP501" s="113"/>
      <c r="BQ501" s="113"/>
      <c r="BR501" s="113"/>
      <c r="BS501" s="113"/>
      <c r="BT501" s="113"/>
      <c r="BU501" s="113"/>
      <c r="BV501" s="113"/>
      <c r="BW501" s="113"/>
      <c r="BX501" s="113"/>
      <c r="BY501" s="113"/>
      <c r="BZ501" s="113"/>
      <c r="CA501" s="113"/>
      <c r="CB501" s="113"/>
      <c r="CC501" s="113"/>
      <c r="CD501" s="113"/>
      <c r="CE501" s="113"/>
      <c r="CF501" s="113"/>
      <c r="CG501" s="113"/>
      <c r="CH501" s="113"/>
      <c r="CI501" s="113"/>
      <c r="CJ501" s="113"/>
      <c r="CK501" s="113"/>
      <c r="CL501" s="113"/>
      <c r="CM501" s="113"/>
      <c r="CN501" s="113"/>
      <c r="CO501" s="113"/>
      <c r="CP501" s="113"/>
      <c r="CQ501" s="113"/>
      <c r="CR501" s="113"/>
      <c r="CS501" s="113"/>
      <c r="CT501" s="113"/>
      <c r="CU501" s="113"/>
      <c r="CV501" s="113"/>
      <c r="CW501" s="113"/>
      <c r="CX501" s="113"/>
      <c r="CY501" s="113"/>
      <c r="CZ501" s="113"/>
      <c r="DA501" s="113"/>
      <c r="DB501" s="113"/>
      <c r="DC501" s="113"/>
      <c r="DD501" s="113"/>
      <c r="DE501" s="113"/>
      <c r="DF501" s="113"/>
      <c r="DG501" s="113"/>
      <c r="DH501" s="113"/>
      <c r="DI501" s="113"/>
      <c r="DJ501" s="113"/>
      <c r="DK501" s="113"/>
      <c r="DL501" s="113"/>
      <c r="DM501" s="113"/>
      <c r="DN501" s="113"/>
      <c r="DO501" s="113"/>
      <c r="DP501" s="113"/>
      <c r="DQ501" s="113"/>
      <c r="DR501" s="113"/>
      <c r="DS501" s="113"/>
      <c r="DT501" s="113"/>
      <c r="DU501" s="113"/>
      <c r="DV501" s="113"/>
      <c r="DW501" s="113"/>
      <c r="DX501" s="113"/>
      <c r="DY501" s="113"/>
      <c r="DZ501" s="113"/>
      <c r="EA501" s="113"/>
      <c r="EB501" s="113"/>
      <c r="EC501" s="113"/>
      <c r="ED501" s="113"/>
      <c r="EE501" s="113"/>
      <c r="EF501" s="113"/>
      <c r="EG501" s="113"/>
      <c r="EH501" s="113"/>
      <c r="EI501" s="113"/>
      <c r="EJ501" s="113"/>
      <c r="EK501" s="113"/>
      <c r="EL501" s="113"/>
      <c r="EM501" s="113"/>
      <c r="EN501" s="113"/>
      <c r="EO501" s="113"/>
      <c r="EP501" s="113"/>
      <c r="EQ501" s="113"/>
      <c r="ER501" s="113"/>
      <c r="ES501" s="113"/>
      <c r="ET501" s="113"/>
      <c r="EU501" s="113"/>
      <c r="EV501" s="113"/>
      <c r="EW501" s="113"/>
      <c r="EX501" s="113"/>
      <c r="EY501" s="113"/>
      <c r="EZ501" s="113"/>
      <c r="FA501" s="113"/>
      <c r="FB501" s="113"/>
      <c r="FC501" s="113"/>
      <c r="FD501" s="113"/>
      <c r="FE501" s="113"/>
      <c r="FF501" s="113"/>
      <c r="FG501" s="113"/>
      <c r="FH501" s="113"/>
      <c r="FI501" s="113"/>
      <c r="FJ501" s="113"/>
      <c r="FK501" s="113"/>
      <c r="FL501" s="113"/>
      <c r="FM501" s="113"/>
      <c r="FN501" s="113"/>
      <c r="FO501" s="113"/>
      <c r="FP501" s="113"/>
      <c r="FQ501" s="113"/>
      <c r="FR501" s="113"/>
      <c r="FS501" s="113"/>
      <c r="FT501" s="113"/>
      <c r="FU501" s="113"/>
      <c r="FV501" s="113"/>
      <c r="FW501" s="113"/>
      <c r="FX501" s="113"/>
      <c r="FY501" s="113"/>
      <c r="FZ501" s="113"/>
      <c r="GA501" s="113"/>
      <c r="GB501" s="113"/>
      <c r="GC501" s="113"/>
      <c r="GD501" s="113"/>
      <c r="GE501" s="113"/>
      <c r="GF501" s="113"/>
      <c r="GG501" s="113"/>
      <c r="GH501" s="113"/>
      <c r="GI501" s="113"/>
      <c r="GJ501" s="113"/>
      <c r="GK501" s="113"/>
      <c r="GL501" s="113"/>
      <c r="GM501" s="113"/>
      <c r="GN501" s="113"/>
      <c r="GO501" s="113"/>
      <c r="GP501" s="113"/>
      <c r="GQ501" s="113"/>
      <c r="GR501" s="113"/>
      <c r="GS501" s="113"/>
      <c r="GT501" s="113"/>
      <c r="GU501" s="113"/>
      <c r="GV501" s="113"/>
      <c r="GW501" s="113"/>
      <c r="GX501" s="113"/>
      <c r="GY501" s="113"/>
      <c r="GZ501" s="113"/>
      <c r="HA501" s="113"/>
      <c r="HB501" s="113"/>
      <c r="HC501" s="113"/>
      <c r="HD501" s="113"/>
      <c r="HE501" s="113"/>
      <c r="HF501" s="113"/>
      <c r="HG501" s="113"/>
      <c r="HH501" s="113"/>
      <c r="HI501" s="113"/>
      <c r="HJ501" s="113"/>
      <c r="HK501" s="113"/>
      <c r="HL501" s="113"/>
      <c r="HM501" s="113"/>
      <c r="HN501" s="113"/>
      <c r="HO501" s="113"/>
      <c r="HP501" s="113"/>
      <c r="HQ501" s="113"/>
      <c r="HR501" s="113"/>
      <c r="HS501" s="113"/>
      <c r="HT501" s="113"/>
      <c r="HU501" s="113"/>
      <c r="HV501" s="113"/>
      <c r="HW501" s="113"/>
      <c r="HX501" s="113"/>
      <c r="HY501" s="113"/>
      <c r="HZ501" s="113"/>
      <c r="IA501" s="113"/>
      <c r="IB501" s="113"/>
      <c r="IC501" s="113"/>
      <c r="ID501" s="113"/>
      <c r="IE501" s="113"/>
      <c r="IF501" s="113"/>
      <c r="IG501" s="113"/>
      <c r="IH501" s="113"/>
      <c r="II501" s="113"/>
      <c r="IJ501" s="113"/>
      <c r="IK501" s="113"/>
      <c r="IL501" s="113"/>
      <c r="IM501" s="113"/>
      <c r="IN501" s="113"/>
      <c r="IO501" s="113"/>
      <c r="IP501" s="113"/>
      <c r="IQ501" s="113"/>
      <c r="IR501" s="113"/>
      <c r="IS501" s="113"/>
      <c r="IT501" s="113"/>
      <c r="IU501" s="113"/>
      <c r="IV501" s="113"/>
    </row>
    <row r="502" spans="1:256" ht="15.75">
      <c r="A502" s="141" t="s">
        <v>47</v>
      </c>
      <c r="B502" s="29">
        <v>2666.706</v>
      </c>
      <c r="C502" s="31">
        <v>9081.88</v>
      </c>
      <c r="D502" s="31">
        <v>342.8</v>
      </c>
      <c r="E502" s="31">
        <v>351.33</v>
      </c>
      <c r="F502" s="29">
        <v>54.27</v>
      </c>
      <c r="G502" s="31">
        <v>1049.069</v>
      </c>
      <c r="H502" s="131">
        <v>0</v>
      </c>
      <c r="I502" s="31">
        <v>137</v>
      </c>
      <c r="J502" s="31">
        <v>17.585</v>
      </c>
      <c r="K502" s="31">
        <v>8718.897</v>
      </c>
      <c r="L502" s="31">
        <v>2403.42492</v>
      </c>
      <c r="M502" s="31">
        <v>976</v>
      </c>
      <c r="N502" s="31">
        <v>204.774</v>
      </c>
      <c r="O502" s="31"/>
      <c r="P502" s="30">
        <f t="shared" si="45"/>
        <v>26003.73592</v>
      </c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3"/>
      <c r="DK502" s="113"/>
      <c r="DL502" s="113"/>
      <c r="DM502" s="113"/>
      <c r="DN502" s="113"/>
      <c r="DO502" s="113"/>
      <c r="DP502" s="113"/>
      <c r="DQ502" s="113"/>
      <c r="DR502" s="113"/>
      <c r="DS502" s="113"/>
      <c r="DT502" s="113"/>
      <c r="DU502" s="113"/>
      <c r="DV502" s="113"/>
      <c r="DW502" s="113"/>
      <c r="DX502" s="113"/>
      <c r="DY502" s="113"/>
      <c r="DZ502" s="113"/>
      <c r="EA502" s="113"/>
      <c r="EB502" s="113"/>
      <c r="EC502" s="113"/>
      <c r="ED502" s="113"/>
      <c r="EE502" s="113"/>
      <c r="EF502" s="113"/>
      <c r="EG502" s="113"/>
      <c r="EH502" s="113"/>
      <c r="EI502" s="113"/>
      <c r="EJ502" s="113"/>
      <c r="EK502" s="113"/>
      <c r="EL502" s="113"/>
      <c r="EM502" s="113"/>
      <c r="EN502" s="113"/>
      <c r="EO502" s="113"/>
      <c r="EP502" s="113"/>
      <c r="EQ502" s="113"/>
      <c r="ER502" s="113"/>
      <c r="ES502" s="113"/>
      <c r="ET502" s="113"/>
      <c r="EU502" s="113"/>
      <c r="EV502" s="113"/>
      <c r="EW502" s="113"/>
      <c r="EX502" s="113"/>
      <c r="EY502" s="113"/>
      <c r="EZ502" s="113"/>
      <c r="FA502" s="113"/>
      <c r="FB502" s="113"/>
      <c r="FC502" s="113"/>
      <c r="FD502" s="113"/>
      <c r="FE502" s="113"/>
      <c r="FF502" s="113"/>
      <c r="FG502" s="113"/>
      <c r="FH502" s="113"/>
      <c r="FI502" s="113"/>
      <c r="FJ502" s="113"/>
      <c r="FK502" s="113"/>
      <c r="FL502" s="113"/>
      <c r="FM502" s="113"/>
      <c r="FN502" s="113"/>
      <c r="FO502" s="113"/>
      <c r="FP502" s="113"/>
      <c r="FQ502" s="113"/>
      <c r="FR502" s="113"/>
      <c r="FS502" s="113"/>
      <c r="FT502" s="113"/>
      <c r="FU502" s="113"/>
      <c r="FV502" s="113"/>
      <c r="FW502" s="113"/>
      <c r="FX502" s="113"/>
      <c r="FY502" s="113"/>
      <c r="FZ502" s="113"/>
      <c r="GA502" s="113"/>
      <c r="GB502" s="113"/>
      <c r="GC502" s="113"/>
      <c r="GD502" s="113"/>
      <c r="GE502" s="113"/>
      <c r="GF502" s="113"/>
      <c r="GG502" s="113"/>
      <c r="GH502" s="113"/>
      <c r="GI502" s="113"/>
      <c r="GJ502" s="113"/>
      <c r="GK502" s="113"/>
      <c r="GL502" s="113"/>
      <c r="GM502" s="113"/>
      <c r="GN502" s="113"/>
      <c r="GO502" s="113"/>
      <c r="GP502" s="113"/>
      <c r="GQ502" s="113"/>
      <c r="GR502" s="113"/>
      <c r="GS502" s="113"/>
      <c r="GT502" s="113"/>
      <c r="GU502" s="113"/>
      <c r="GV502" s="113"/>
      <c r="GW502" s="113"/>
      <c r="GX502" s="113"/>
      <c r="GY502" s="113"/>
      <c r="GZ502" s="113"/>
      <c r="HA502" s="113"/>
      <c r="HB502" s="113"/>
      <c r="HC502" s="113"/>
      <c r="HD502" s="113"/>
      <c r="HE502" s="113"/>
      <c r="HF502" s="113"/>
      <c r="HG502" s="113"/>
      <c r="HH502" s="113"/>
      <c r="HI502" s="113"/>
      <c r="HJ502" s="113"/>
      <c r="HK502" s="113"/>
      <c r="HL502" s="113"/>
      <c r="HM502" s="113"/>
      <c r="HN502" s="113"/>
      <c r="HO502" s="113"/>
      <c r="HP502" s="113"/>
      <c r="HQ502" s="113"/>
      <c r="HR502" s="113"/>
      <c r="HS502" s="113"/>
      <c r="HT502" s="113"/>
      <c r="HU502" s="113"/>
      <c r="HV502" s="113"/>
      <c r="HW502" s="113"/>
      <c r="HX502" s="113"/>
      <c r="HY502" s="113"/>
      <c r="HZ502" s="113"/>
      <c r="IA502" s="113"/>
      <c r="IB502" s="113"/>
      <c r="IC502" s="113"/>
      <c r="ID502" s="113"/>
      <c r="IE502" s="113"/>
      <c r="IF502" s="113"/>
      <c r="IG502" s="113"/>
      <c r="IH502" s="113"/>
      <c r="II502" s="113"/>
      <c r="IJ502" s="113"/>
      <c r="IK502" s="113"/>
      <c r="IL502" s="113"/>
      <c r="IM502" s="113"/>
      <c r="IN502" s="113"/>
      <c r="IO502" s="113"/>
      <c r="IP502" s="113"/>
      <c r="IQ502" s="113"/>
      <c r="IR502" s="113"/>
      <c r="IS502" s="113"/>
      <c r="IT502" s="113"/>
      <c r="IU502" s="113"/>
      <c r="IV502" s="113"/>
    </row>
    <row r="503" spans="1:256" ht="15.75">
      <c r="A503" s="141" t="s">
        <v>48</v>
      </c>
      <c r="B503" s="29">
        <v>2080.008</v>
      </c>
      <c r="C503" s="31">
        <v>5477.04</v>
      </c>
      <c r="D503" s="31">
        <v>341.8</v>
      </c>
      <c r="E503" s="31">
        <v>292.48</v>
      </c>
      <c r="F503" s="29">
        <v>65.985</v>
      </c>
      <c r="G503" s="31">
        <v>1008.192</v>
      </c>
      <c r="H503" s="131">
        <v>12</v>
      </c>
      <c r="I503" s="31">
        <v>139</v>
      </c>
      <c r="J503" s="31">
        <v>205.085</v>
      </c>
      <c r="K503" s="31">
        <v>7990.819</v>
      </c>
      <c r="L503" s="31">
        <v>8759.985</v>
      </c>
      <c r="M503" s="31">
        <v>1262</v>
      </c>
      <c r="N503" s="31">
        <v>140.024</v>
      </c>
      <c r="O503" s="31"/>
      <c r="P503" s="30">
        <f t="shared" si="45"/>
        <v>27774.418</v>
      </c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  <c r="AK503" s="113"/>
      <c r="AL503" s="113"/>
      <c r="AM503" s="113"/>
      <c r="AN503" s="113"/>
      <c r="AO503" s="113"/>
      <c r="AP503" s="113"/>
      <c r="AQ503" s="113"/>
      <c r="AR503" s="113"/>
      <c r="AS503" s="113"/>
      <c r="AT503" s="113"/>
      <c r="AU503" s="113"/>
      <c r="AV503" s="113"/>
      <c r="AW503" s="113"/>
      <c r="AX503" s="113"/>
      <c r="AY503" s="113"/>
      <c r="AZ503" s="113"/>
      <c r="BA503" s="113"/>
      <c r="BB503" s="113"/>
      <c r="BC503" s="113"/>
      <c r="BD503" s="113"/>
      <c r="BE503" s="113"/>
      <c r="BF503" s="113"/>
      <c r="BG503" s="113"/>
      <c r="BH503" s="113"/>
      <c r="BI503" s="113"/>
      <c r="BJ503" s="113"/>
      <c r="BK503" s="113"/>
      <c r="BL503" s="113"/>
      <c r="BM503" s="113"/>
      <c r="BN503" s="113"/>
      <c r="BO503" s="113"/>
      <c r="BP503" s="113"/>
      <c r="BQ503" s="113"/>
      <c r="BR503" s="113"/>
      <c r="BS503" s="113"/>
      <c r="BT503" s="113"/>
      <c r="BU503" s="113"/>
      <c r="BV503" s="113"/>
      <c r="BW503" s="113"/>
      <c r="BX503" s="113"/>
      <c r="BY503" s="113"/>
      <c r="BZ503" s="113"/>
      <c r="CA503" s="113"/>
      <c r="CB503" s="113"/>
      <c r="CC503" s="113"/>
      <c r="CD503" s="113"/>
      <c r="CE503" s="113"/>
      <c r="CF503" s="113"/>
      <c r="CG503" s="113"/>
      <c r="CH503" s="113"/>
      <c r="CI503" s="113"/>
      <c r="CJ503" s="113"/>
      <c r="CK503" s="113"/>
      <c r="CL503" s="113"/>
      <c r="CM503" s="113"/>
      <c r="CN503" s="113"/>
      <c r="CO503" s="113"/>
      <c r="CP503" s="113"/>
      <c r="CQ503" s="113"/>
      <c r="CR503" s="113"/>
      <c r="CS503" s="113"/>
      <c r="CT503" s="113"/>
      <c r="CU503" s="113"/>
      <c r="CV503" s="113"/>
      <c r="CW503" s="113"/>
      <c r="CX503" s="113"/>
      <c r="CY503" s="113"/>
      <c r="CZ503" s="113"/>
      <c r="DA503" s="113"/>
      <c r="DB503" s="113"/>
      <c r="DC503" s="113"/>
      <c r="DD503" s="113"/>
      <c r="DE503" s="113"/>
      <c r="DF503" s="113"/>
      <c r="DG503" s="113"/>
      <c r="DH503" s="113"/>
      <c r="DI503" s="113"/>
      <c r="DJ503" s="113"/>
      <c r="DK503" s="113"/>
      <c r="DL503" s="113"/>
      <c r="DM503" s="113"/>
      <c r="DN503" s="113"/>
      <c r="DO503" s="113"/>
      <c r="DP503" s="113"/>
      <c r="DQ503" s="113"/>
      <c r="DR503" s="113"/>
      <c r="DS503" s="113"/>
      <c r="DT503" s="113"/>
      <c r="DU503" s="113"/>
      <c r="DV503" s="113"/>
      <c r="DW503" s="113"/>
      <c r="DX503" s="113"/>
      <c r="DY503" s="113"/>
      <c r="DZ503" s="113"/>
      <c r="EA503" s="113"/>
      <c r="EB503" s="113"/>
      <c r="EC503" s="113"/>
      <c r="ED503" s="113"/>
      <c r="EE503" s="113"/>
      <c r="EF503" s="113"/>
      <c r="EG503" s="113"/>
      <c r="EH503" s="113"/>
      <c r="EI503" s="113"/>
      <c r="EJ503" s="113"/>
      <c r="EK503" s="113"/>
      <c r="EL503" s="113"/>
      <c r="EM503" s="113"/>
      <c r="EN503" s="113"/>
      <c r="EO503" s="113"/>
      <c r="EP503" s="113"/>
      <c r="EQ503" s="113"/>
      <c r="ER503" s="113"/>
      <c r="ES503" s="113"/>
      <c r="ET503" s="113"/>
      <c r="EU503" s="113"/>
      <c r="EV503" s="113"/>
      <c r="EW503" s="113"/>
      <c r="EX503" s="113"/>
      <c r="EY503" s="113"/>
      <c r="EZ503" s="113"/>
      <c r="FA503" s="113"/>
      <c r="FB503" s="113"/>
      <c r="FC503" s="113"/>
      <c r="FD503" s="113"/>
      <c r="FE503" s="113"/>
      <c r="FF503" s="113"/>
      <c r="FG503" s="113"/>
      <c r="FH503" s="113"/>
      <c r="FI503" s="113"/>
      <c r="FJ503" s="113"/>
      <c r="FK503" s="113"/>
      <c r="FL503" s="113"/>
      <c r="FM503" s="113"/>
      <c r="FN503" s="113"/>
      <c r="FO503" s="113"/>
      <c r="FP503" s="113"/>
      <c r="FQ503" s="113"/>
      <c r="FR503" s="113"/>
      <c r="FS503" s="113"/>
      <c r="FT503" s="113"/>
      <c r="FU503" s="113"/>
      <c r="FV503" s="113"/>
      <c r="FW503" s="113"/>
      <c r="FX503" s="113"/>
      <c r="FY503" s="113"/>
      <c r="FZ503" s="113"/>
      <c r="GA503" s="113"/>
      <c r="GB503" s="113"/>
      <c r="GC503" s="113"/>
      <c r="GD503" s="113"/>
      <c r="GE503" s="113"/>
      <c r="GF503" s="113"/>
      <c r="GG503" s="113"/>
      <c r="GH503" s="113"/>
      <c r="GI503" s="113"/>
      <c r="GJ503" s="113"/>
      <c r="GK503" s="113"/>
      <c r="GL503" s="113"/>
      <c r="GM503" s="113"/>
      <c r="GN503" s="113"/>
      <c r="GO503" s="113"/>
      <c r="GP503" s="113"/>
      <c r="GQ503" s="113"/>
      <c r="GR503" s="113"/>
      <c r="GS503" s="113"/>
      <c r="GT503" s="113"/>
      <c r="GU503" s="113"/>
      <c r="GV503" s="113"/>
      <c r="GW503" s="113"/>
      <c r="GX503" s="113"/>
      <c r="GY503" s="113"/>
      <c r="GZ503" s="113"/>
      <c r="HA503" s="113"/>
      <c r="HB503" s="113"/>
      <c r="HC503" s="113"/>
      <c r="HD503" s="113"/>
      <c r="HE503" s="113"/>
      <c r="HF503" s="113"/>
      <c r="HG503" s="113"/>
      <c r="HH503" s="113"/>
      <c r="HI503" s="113"/>
      <c r="HJ503" s="113"/>
      <c r="HK503" s="113"/>
      <c r="HL503" s="113"/>
      <c r="HM503" s="113"/>
      <c r="HN503" s="113"/>
      <c r="HO503" s="113"/>
      <c r="HP503" s="113"/>
      <c r="HQ503" s="113"/>
      <c r="HR503" s="113"/>
      <c r="HS503" s="113"/>
      <c r="HT503" s="113"/>
      <c r="HU503" s="113"/>
      <c r="HV503" s="113"/>
      <c r="HW503" s="113"/>
      <c r="HX503" s="113"/>
      <c r="HY503" s="113"/>
      <c r="HZ503" s="113"/>
      <c r="IA503" s="113"/>
      <c r="IB503" s="113"/>
      <c r="IC503" s="113"/>
      <c r="ID503" s="113"/>
      <c r="IE503" s="113"/>
      <c r="IF503" s="113"/>
      <c r="IG503" s="113"/>
      <c r="IH503" s="113"/>
      <c r="II503" s="113"/>
      <c r="IJ503" s="113"/>
      <c r="IK503" s="113"/>
      <c r="IL503" s="113"/>
      <c r="IM503" s="113"/>
      <c r="IN503" s="113"/>
      <c r="IO503" s="113"/>
      <c r="IP503" s="113"/>
      <c r="IQ503" s="113"/>
      <c r="IR503" s="113"/>
      <c r="IS503" s="113"/>
      <c r="IT503" s="113"/>
      <c r="IU503" s="113"/>
      <c r="IV503" s="113"/>
    </row>
    <row r="504" spans="1:256" ht="15.75">
      <c r="A504" s="141" t="s">
        <v>49</v>
      </c>
      <c r="B504" s="29">
        <v>2571.366</v>
      </c>
      <c r="C504" s="31">
        <v>4379.74</v>
      </c>
      <c r="D504" s="31">
        <v>302.6</v>
      </c>
      <c r="E504" s="31">
        <v>249.62</v>
      </c>
      <c r="F504" s="29">
        <v>149.205</v>
      </c>
      <c r="G504" s="31">
        <v>2017.767</v>
      </c>
      <c r="H504" s="131">
        <v>12.36</v>
      </c>
      <c r="I504" s="31">
        <v>119</v>
      </c>
      <c r="J504" s="31">
        <v>180.77</v>
      </c>
      <c r="K504" s="31">
        <v>7130.39</v>
      </c>
      <c r="L504" s="31">
        <v>9409.474</v>
      </c>
      <c r="M504" s="31">
        <v>1041</v>
      </c>
      <c r="N504" s="31">
        <v>164.748</v>
      </c>
      <c r="O504" s="31"/>
      <c r="P504" s="30">
        <f t="shared" si="45"/>
        <v>27728.04</v>
      </c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  <c r="AK504" s="113"/>
      <c r="AL504" s="113"/>
      <c r="AM504" s="113"/>
      <c r="AN504" s="113"/>
      <c r="AO504" s="113"/>
      <c r="AP504" s="113"/>
      <c r="AQ504" s="113"/>
      <c r="AR504" s="113"/>
      <c r="AS504" s="113"/>
      <c r="AT504" s="113"/>
      <c r="AU504" s="113"/>
      <c r="AV504" s="113"/>
      <c r="AW504" s="113"/>
      <c r="AX504" s="113"/>
      <c r="AY504" s="113"/>
      <c r="AZ504" s="113"/>
      <c r="BA504" s="113"/>
      <c r="BB504" s="113"/>
      <c r="BC504" s="113"/>
      <c r="BD504" s="113"/>
      <c r="BE504" s="113"/>
      <c r="BF504" s="113"/>
      <c r="BG504" s="113"/>
      <c r="BH504" s="113"/>
      <c r="BI504" s="113"/>
      <c r="BJ504" s="113"/>
      <c r="BK504" s="113"/>
      <c r="BL504" s="113"/>
      <c r="BM504" s="113"/>
      <c r="BN504" s="113"/>
      <c r="BO504" s="113"/>
      <c r="BP504" s="113"/>
      <c r="BQ504" s="113"/>
      <c r="BR504" s="113"/>
      <c r="BS504" s="113"/>
      <c r="BT504" s="113"/>
      <c r="BU504" s="113"/>
      <c r="BV504" s="113"/>
      <c r="BW504" s="113"/>
      <c r="BX504" s="113"/>
      <c r="BY504" s="113"/>
      <c r="BZ504" s="113"/>
      <c r="CA504" s="113"/>
      <c r="CB504" s="113"/>
      <c r="CC504" s="113"/>
      <c r="CD504" s="113"/>
      <c r="CE504" s="113"/>
      <c r="CF504" s="113"/>
      <c r="CG504" s="113"/>
      <c r="CH504" s="113"/>
      <c r="CI504" s="113"/>
      <c r="CJ504" s="113"/>
      <c r="CK504" s="113"/>
      <c r="CL504" s="113"/>
      <c r="CM504" s="113"/>
      <c r="CN504" s="113"/>
      <c r="CO504" s="113"/>
      <c r="CP504" s="113"/>
      <c r="CQ504" s="113"/>
      <c r="CR504" s="113"/>
      <c r="CS504" s="113"/>
      <c r="CT504" s="113"/>
      <c r="CU504" s="113"/>
      <c r="CV504" s="113"/>
      <c r="CW504" s="113"/>
      <c r="CX504" s="113"/>
      <c r="CY504" s="113"/>
      <c r="CZ504" s="113"/>
      <c r="DA504" s="113"/>
      <c r="DB504" s="113"/>
      <c r="DC504" s="113"/>
      <c r="DD504" s="113"/>
      <c r="DE504" s="113"/>
      <c r="DF504" s="113"/>
      <c r="DG504" s="113"/>
      <c r="DH504" s="113"/>
      <c r="DI504" s="113"/>
      <c r="DJ504" s="113"/>
      <c r="DK504" s="113"/>
      <c r="DL504" s="113"/>
      <c r="DM504" s="113"/>
      <c r="DN504" s="113"/>
      <c r="DO504" s="113"/>
      <c r="DP504" s="113"/>
      <c r="DQ504" s="113"/>
      <c r="DR504" s="113"/>
      <c r="DS504" s="113"/>
      <c r="DT504" s="113"/>
      <c r="DU504" s="113"/>
      <c r="DV504" s="113"/>
      <c r="DW504" s="113"/>
      <c r="DX504" s="113"/>
      <c r="DY504" s="113"/>
      <c r="DZ504" s="113"/>
      <c r="EA504" s="113"/>
      <c r="EB504" s="113"/>
      <c r="EC504" s="113"/>
      <c r="ED504" s="113"/>
      <c r="EE504" s="113"/>
      <c r="EF504" s="113"/>
      <c r="EG504" s="113"/>
      <c r="EH504" s="113"/>
      <c r="EI504" s="113"/>
      <c r="EJ504" s="113"/>
      <c r="EK504" s="113"/>
      <c r="EL504" s="113"/>
      <c r="EM504" s="113"/>
      <c r="EN504" s="113"/>
      <c r="EO504" s="113"/>
      <c r="EP504" s="113"/>
      <c r="EQ504" s="113"/>
      <c r="ER504" s="113"/>
      <c r="ES504" s="113"/>
      <c r="ET504" s="113"/>
      <c r="EU504" s="113"/>
      <c r="EV504" s="113"/>
      <c r="EW504" s="113"/>
      <c r="EX504" s="113"/>
      <c r="EY504" s="113"/>
      <c r="EZ504" s="113"/>
      <c r="FA504" s="113"/>
      <c r="FB504" s="113"/>
      <c r="FC504" s="113"/>
      <c r="FD504" s="113"/>
      <c r="FE504" s="113"/>
      <c r="FF504" s="113"/>
      <c r="FG504" s="113"/>
      <c r="FH504" s="113"/>
      <c r="FI504" s="113"/>
      <c r="FJ504" s="113"/>
      <c r="FK504" s="113"/>
      <c r="FL504" s="113"/>
      <c r="FM504" s="113"/>
      <c r="FN504" s="113"/>
      <c r="FO504" s="113"/>
      <c r="FP504" s="113"/>
      <c r="FQ504" s="113"/>
      <c r="FR504" s="113"/>
      <c r="FS504" s="113"/>
      <c r="FT504" s="113"/>
      <c r="FU504" s="113"/>
      <c r="FV504" s="113"/>
      <c r="FW504" s="113"/>
      <c r="FX504" s="113"/>
      <c r="FY504" s="113"/>
      <c r="FZ504" s="113"/>
      <c r="GA504" s="113"/>
      <c r="GB504" s="113"/>
      <c r="GC504" s="113"/>
      <c r="GD504" s="113"/>
      <c r="GE504" s="113"/>
      <c r="GF504" s="113"/>
      <c r="GG504" s="113"/>
      <c r="GH504" s="113"/>
      <c r="GI504" s="113"/>
      <c r="GJ504" s="113"/>
      <c r="GK504" s="113"/>
      <c r="GL504" s="113"/>
      <c r="GM504" s="113"/>
      <c r="GN504" s="113"/>
      <c r="GO504" s="113"/>
      <c r="GP504" s="113"/>
      <c r="GQ504" s="113"/>
      <c r="GR504" s="113"/>
      <c r="GS504" s="113"/>
      <c r="GT504" s="113"/>
      <c r="GU504" s="113"/>
      <c r="GV504" s="113"/>
      <c r="GW504" s="113"/>
      <c r="GX504" s="113"/>
      <c r="GY504" s="113"/>
      <c r="GZ504" s="113"/>
      <c r="HA504" s="113"/>
      <c r="HB504" s="113"/>
      <c r="HC504" s="113"/>
      <c r="HD504" s="113"/>
      <c r="HE504" s="113"/>
      <c r="HF504" s="113"/>
      <c r="HG504" s="113"/>
      <c r="HH504" s="113"/>
      <c r="HI504" s="113"/>
      <c r="HJ504" s="113"/>
      <c r="HK504" s="113"/>
      <c r="HL504" s="113"/>
      <c r="HM504" s="113"/>
      <c r="HN504" s="113"/>
      <c r="HO504" s="113"/>
      <c r="HP504" s="113"/>
      <c r="HQ504" s="113"/>
      <c r="HR504" s="113"/>
      <c r="HS504" s="113"/>
      <c r="HT504" s="113"/>
      <c r="HU504" s="113"/>
      <c r="HV504" s="113"/>
      <c r="HW504" s="113"/>
      <c r="HX504" s="113"/>
      <c r="HY504" s="113"/>
      <c r="HZ504" s="113"/>
      <c r="IA504" s="113"/>
      <c r="IB504" s="113"/>
      <c r="IC504" s="113"/>
      <c r="ID504" s="113"/>
      <c r="IE504" s="113"/>
      <c r="IF504" s="113"/>
      <c r="IG504" s="113"/>
      <c r="IH504" s="113"/>
      <c r="II504" s="113"/>
      <c r="IJ504" s="113"/>
      <c r="IK504" s="113"/>
      <c r="IL504" s="113"/>
      <c r="IM504" s="113"/>
      <c r="IN504" s="113"/>
      <c r="IO504" s="113"/>
      <c r="IP504" s="113"/>
      <c r="IQ504" s="113"/>
      <c r="IR504" s="113"/>
      <c r="IS504" s="113"/>
      <c r="IT504" s="113"/>
      <c r="IU504" s="113"/>
      <c r="IV504" s="113"/>
    </row>
    <row r="505" spans="1:256" ht="15.75">
      <c r="A505" s="141" t="s">
        <v>50</v>
      </c>
      <c r="B505" s="29">
        <v>2263.684</v>
      </c>
      <c r="C505" s="31">
        <v>4492.69</v>
      </c>
      <c r="D505" s="31">
        <v>386.3</v>
      </c>
      <c r="E505" s="31">
        <v>478.12</v>
      </c>
      <c r="F505" s="29">
        <v>111.135</v>
      </c>
      <c r="G505" s="31">
        <v>1203.742</v>
      </c>
      <c r="H505" s="131">
        <v>11.88</v>
      </c>
      <c r="I505" s="31">
        <v>137</v>
      </c>
      <c r="J505" s="31">
        <v>206.665</v>
      </c>
      <c r="K505" s="31">
        <v>7468.07</v>
      </c>
      <c r="L505" s="31">
        <v>9075.884</v>
      </c>
      <c r="M505" s="31">
        <v>1000</v>
      </c>
      <c r="N505" s="31">
        <v>261.187</v>
      </c>
      <c r="O505" s="31"/>
      <c r="P505" s="30">
        <f t="shared" si="45"/>
        <v>27096.357</v>
      </c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  <c r="AK505" s="113"/>
      <c r="AL505" s="113"/>
      <c r="AM505" s="113"/>
      <c r="AN505" s="113"/>
      <c r="AO505" s="113"/>
      <c r="AP505" s="113"/>
      <c r="AQ505" s="113"/>
      <c r="AR505" s="113"/>
      <c r="AS505" s="113"/>
      <c r="AT505" s="113"/>
      <c r="AU505" s="113"/>
      <c r="AV505" s="113"/>
      <c r="AW505" s="113"/>
      <c r="AX505" s="113"/>
      <c r="AY505" s="113"/>
      <c r="AZ505" s="113"/>
      <c r="BA505" s="113"/>
      <c r="BB505" s="113"/>
      <c r="BC505" s="113"/>
      <c r="BD505" s="113"/>
      <c r="BE505" s="113"/>
      <c r="BF505" s="113"/>
      <c r="BG505" s="113"/>
      <c r="BH505" s="113"/>
      <c r="BI505" s="113"/>
      <c r="BJ505" s="113"/>
      <c r="BK505" s="113"/>
      <c r="BL505" s="113"/>
      <c r="BM505" s="113"/>
      <c r="BN505" s="113"/>
      <c r="BO505" s="113"/>
      <c r="BP505" s="113"/>
      <c r="BQ505" s="113"/>
      <c r="BR505" s="113"/>
      <c r="BS505" s="113"/>
      <c r="BT505" s="113"/>
      <c r="BU505" s="113"/>
      <c r="BV505" s="113"/>
      <c r="BW505" s="113"/>
      <c r="BX505" s="113"/>
      <c r="BY505" s="113"/>
      <c r="BZ505" s="113"/>
      <c r="CA505" s="113"/>
      <c r="CB505" s="113"/>
      <c r="CC505" s="113"/>
      <c r="CD505" s="113"/>
      <c r="CE505" s="113"/>
      <c r="CF505" s="113"/>
      <c r="CG505" s="113"/>
      <c r="CH505" s="113"/>
      <c r="CI505" s="113"/>
      <c r="CJ505" s="113"/>
      <c r="CK505" s="113"/>
      <c r="CL505" s="113"/>
      <c r="CM505" s="113"/>
      <c r="CN505" s="113"/>
      <c r="CO505" s="113"/>
      <c r="CP505" s="113"/>
      <c r="CQ505" s="113"/>
      <c r="CR505" s="113"/>
      <c r="CS505" s="113"/>
      <c r="CT505" s="113"/>
      <c r="CU505" s="113"/>
      <c r="CV505" s="113"/>
      <c r="CW505" s="113"/>
      <c r="CX505" s="113"/>
      <c r="CY505" s="113"/>
      <c r="CZ505" s="113"/>
      <c r="DA505" s="113"/>
      <c r="DB505" s="113"/>
      <c r="DC505" s="113"/>
      <c r="DD505" s="113"/>
      <c r="DE505" s="113"/>
      <c r="DF505" s="113"/>
      <c r="DG505" s="113"/>
      <c r="DH505" s="113"/>
      <c r="DI505" s="113"/>
      <c r="DJ505" s="113"/>
      <c r="DK505" s="113"/>
      <c r="DL505" s="113"/>
      <c r="DM505" s="113"/>
      <c r="DN505" s="113"/>
      <c r="DO505" s="113"/>
      <c r="DP505" s="113"/>
      <c r="DQ505" s="113"/>
      <c r="DR505" s="113"/>
      <c r="DS505" s="113"/>
      <c r="DT505" s="113"/>
      <c r="DU505" s="113"/>
      <c r="DV505" s="113"/>
      <c r="DW505" s="113"/>
      <c r="DX505" s="113"/>
      <c r="DY505" s="113"/>
      <c r="DZ505" s="113"/>
      <c r="EA505" s="113"/>
      <c r="EB505" s="113"/>
      <c r="EC505" s="113"/>
      <c r="ED505" s="113"/>
      <c r="EE505" s="113"/>
      <c r="EF505" s="113"/>
      <c r="EG505" s="113"/>
      <c r="EH505" s="113"/>
      <c r="EI505" s="113"/>
      <c r="EJ505" s="113"/>
      <c r="EK505" s="113"/>
      <c r="EL505" s="113"/>
      <c r="EM505" s="113"/>
      <c r="EN505" s="113"/>
      <c r="EO505" s="113"/>
      <c r="EP505" s="113"/>
      <c r="EQ505" s="113"/>
      <c r="ER505" s="113"/>
      <c r="ES505" s="113"/>
      <c r="ET505" s="113"/>
      <c r="EU505" s="113"/>
      <c r="EV505" s="113"/>
      <c r="EW505" s="113"/>
      <c r="EX505" s="113"/>
      <c r="EY505" s="113"/>
      <c r="EZ505" s="113"/>
      <c r="FA505" s="113"/>
      <c r="FB505" s="113"/>
      <c r="FC505" s="113"/>
      <c r="FD505" s="113"/>
      <c r="FE505" s="113"/>
      <c r="FF505" s="113"/>
      <c r="FG505" s="113"/>
      <c r="FH505" s="113"/>
      <c r="FI505" s="113"/>
      <c r="FJ505" s="113"/>
      <c r="FK505" s="113"/>
      <c r="FL505" s="113"/>
      <c r="FM505" s="113"/>
      <c r="FN505" s="113"/>
      <c r="FO505" s="113"/>
      <c r="FP505" s="113"/>
      <c r="FQ505" s="113"/>
      <c r="FR505" s="113"/>
      <c r="FS505" s="113"/>
      <c r="FT505" s="113"/>
      <c r="FU505" s="113"/>
      <c r="FV505" s="113"/>
      <c r="FW505" s="113"/>
      <c r="FX505" s="113"/>
      <c r="FY505" s="113"/>
      <c r="FZ505" s="113"/>
      <c r="GA505" s="113"/>
      <c r="GB505" s="113"/>
      <c r="GC505" s="113"/>
      <c r="GD505" s="113"/>
      <c r="GE505" s="113"/>
      <c r="GF505" s="113"/>
      <c r="GG505" s="113"/>
      <c r="GH505" s="113"/>
      <c r="GI505" s="113"/>
      <c r="GJ505" s="113"/>
      <c r="GK505" s="113"/>
      <c r="GL505" s="113"/>
      <c r="GM505" s="113"/>
      <c r="GN505" s="113"/>
      <c r="GO505" s="113"/>
      <c r="GP505" s="113"/>
      <c r="GQ505" s="113"/>
      <c r="GR505" s="113"/>
      <c r="GS505" s="113"/>
      <c r="GT505" s="113"/>
      <c r="GU505" s="113"/>
      <c r="GV505" s="113"/>
      <c r="GW505" s="113"/>
      <c r="GX505" s="113"/>
      <c r="GY505" s="113"/>
      <c r="GZ505" s="113"/>
      <c r="HA505" s="113"/>
      <c r="HB505" s="113"/>
      <c r="HC505" s="113"/>
      <c r="HD505" s="113"/>
      <c r="HE505" s="113"/>
      <c r="HF505" s="113"/>
      <c r="HG505" s="113"/>
      <c r="HH505" s="113"/>
      <c r="HI505" s="113"/>
      <c r="HJ505" s="113"/>
      <c r="HK505" s="113"/>
      <c r="HL505" s="113"/>
      <c r="HM505" s="113"/>
      <c r="HN505" s="113"/>
      <c r="HO505" s="113"/>
      <c r="HP505" s="113"/>
      <c r="HQ505" s="113"/>
      <c r="HR505" s="113"/>
      <c r="HS505" s="113"/>
      <c r="HT505" s="113"/>
      <c r="HU505" s="113"/>
      <c r="HV505" s="113"/>
      <c r="HW505" s="113"/>
      <c r="HX505" s="113"/>
      <c r="HY505" s="113"/>
      <c r="HZ505" s="113"/>
      <c r="IA505" s="113"/>
      <c r="IB505" s="113"/>
      <c r="IC505" s="113"/>
      <c r="ID505" s="113"/>
      <c r="IE505" s="113"/>
      <c r="IF505" s="113"/>
      <c r="IG505" s="113"/>
      <c r="IH505" s="113"/>
      <c r="II505" s="113"/>
      <c r="IJ505" s="113"/>
      <c r="IK505" s="113"/>
      <c r="IL505" s="113"/>
      <c r="IM505" s="113"/>
      <c r="IN505" s="113"/>
      <c r="IO505" s="113"/>
      <c r="IP505" s="113"/>
      <c r="IQ505" s="113"/>
      <c r="IR505" s="113"/>
      <c r="IS505" s="113"/>
      <c r="IT505" s="113"/>
      <c r="IU505" s="113"/>
      <c r="IV505" s="113"/>
    </row>
    <row r="506" spans="1:256" ht="15.75">
      <c r="A506" s="141" t="s">
        <v>51</v>
      </c>
      <c r="B506" s="29">
        <v>2583.108</v>
      </c>
      <c r="C506" s="31">
        <v>4889.18</v>
      </c>
      <c r="D506" s="31">
        <v>418.5</v>
      </c>
      <c r="E506" s="31">
        <v>538.01</v>
      </c>
      <c r="F506" s="29">
        <v>179.565</v>
      </c>
      <c r="G506" s="31">
        <v>1053.762</v>
      </c>
      <c r="H506" s="131">
        <v>11.76</v>
      </c>
      <c r="I506" s="31">
        <v>141</v>
      </c>
      <c r="J506" s="31">
        <v>92.26</v>
      </c>
      <c r="K506" s="31">
        <v>8376.278</v>
      </c>
      <c r="L506" s="31">
        <v>2775.345</v>
      </c>
      <c r="M506" s="31">
        <v>881</v>
      </c>
      <c r="N506" s="31">
        <v>207.591</v>
      </c>
      <c r="O506" s="31">
        <v>8228.44</v>
      </c>
      <c r="P506" s="30">
        <f>SUM(B506:O506)</f>
        <v>30375.799000000006</v>
      </c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  <c r="AK506" s="113"/>
      <c r="AL506" s="113"/>
      <c r="AM506" s="113"/>
      <c r="AN506" s="113"/>
      <c r="AO506" s="113"/>
      <c r="AP506" s="113"/>
      <c r="AQ506" s="113"/>
      <c r="AR506" s="113"/>
      <c r="AS506" s="113"/>
      <c r="AT506" s="113"/>
      <c r="AU506" s="113"/>
      <c r="AV506" s="113"/>
      <c r="AW506" s="113"/>
      <c r="AX506" s="113"/>
      <c r="AY506" s="113"/>
      <c r="AZ506" s="113"/>
      <c r="BA506" s="113"/>
      <c r="BB506" s="113"/>
      <c r="BC506" s="113"/>
      <c r="BD506" s="113"/>
      <c r="BE506" s="113"/>
      <c r="BF506" s="113"/>
      <c r="BG506" s="113"/>
      <c r="BH506" s="113"/>
      <c r="BI506" s="113"/>
      <c r="BJ506" s="113"/>
      <c r="BK506" s="113"/>
      <c r="BL506" s="113"/>
      <c r="BM506" s="113"/>
      <c r="BN506" s="113"/>
      <c r="BO506" s="113"/>
      <c r="BP506" s="113"/>
      <c r="BQ506" s="113"/>
      <c r="BR506" s="113"/>
      <c r="BS506" s="113"/>
      <c r="BT506" s="113"/>
      <c r="BU506" s="113"/>
      <c r="BV506" s="113"/>
      <c r="BW506" s="113"/>
      <c r="BX506" s="113"/>
      <c r="BY506" s="113"/>
      <c r="BZ506" s="113"/>
      <c r="CA506" s="113"/>
      <c r="CB506" s="113"/>
      <c r="CC506" s="113"/>
      <c r="CD506" s="113"/>
      <c r="CE506" s="113"/>
      <c r="CF506" s="113"/>
      <c r="CG506" s="113"/>
      <c r="CH506" s="113"/>
      <c r="CI506" s="113"/>
      <c r="CJ506" s="113"/>
      <c r="CK506" s="113"/>
      <c r="CL506" s="113"/>
      <c r="CM506" s="113"/>
      <c r="CN506" s="113"/>
      <c r="CO506" s="113"/>
      <c r="CP506" s="113"/>
      <c r="CQ506" s="113"/>
      <c r="CR506" s="113"/>
      <c r="CS506" s="113"/>
      <c r="CT506" s="113"/>
      <c r="CU506" s="113"/>
      <c r="CV506" s="113"/>
      <c r="CW506" s="113"/>
      <c r="CX506" s="113"/>
      <c r="CY506" s="113"/>
      <c r="CZ506" s="113"/>
      <c r="DA506" s="113"/>
      <c r="DB506" s="113"/>
      <c r="DC506" s="113"/>
      <c r="DD506" s="113"/>
      <c r="DE506" s="113"/>
      <c r="DF506" s="113"/>
      <c r="DG506" s="113"/>
      <c r="DH506" s="113"/>
      <c r="DI506" s="113"/>
      <c r="DJ506" s="113"/>
      <c r="DK506" s="113"/>
      <c r="DL506" s="113"/>
      <c r="DM506" s="113"/>
      <c r="DN506" s="113"/>
      <c r="DO506" s="113"/>
      <c r="DP506" s="113"/>
      <c r="DQ506" s="113"/>
      <c r="DR506" s="113"/>
      <c r="DS506" s="113"/>
      <c r="DT506" s="113"/>
      <c r="DU506" s="113"/>
      <c r="DV506" s="113"/>
      <c r="DW506" s="113"/>
      <c r="DX506" s="113"/>
      <c r="DY506" s="113"/>
      <c r="DZ506" s="113"/>
      <c r="EA506" s="113"/>
      <c r="EB506" s="113"/>
      <c r="EC506" s="113"/>
      <c r="ED506" s="113"/>
      <c r="EE506" s="113"/>
      <c r="EF506" s="113"/>
      <c r="EG506" s="113"/>
      <c r="EH506" s="113"/>
      <c r="EI506" s="113"/>
      <c r="EJ506" s="113"/>
      <c r="EK506" s="113"/>
      <c r="EL506" s="113"/>
      <c r="EM506" s="113"/>
      <c r="EN506" s="113"/>
      <c r="EO506" s="113"/>
      <c r="EP506" s="113"/>
      <c r="EQ506" s="113"/>
      <c r="ER506" s="113"/>
      <c r="ES506" s="113"/>
      <c r="ET506" s="113"/>
      <c r="EU506" s="113"/>
      <c r="EV506" s="113"/>
      <c r="EW506" s="113"/>
      <c r="EX506" s="113"/>
      <c r="EY506" s="113"/>
      <c r="EZ506" s="113"/>
      <c r="FA506" s="113"/>
      <c r="FB506" s="113"/>
      <c r="FC506" s="113"/>
      <c r="FD506" s="113"/>
      <c r="FE506" s="113"/>
      <c r="FF506" s="113"/>
      <c r="FG506" s="113"/>
      <c r="FH506" s="113"/>
      <c r="FI506" s="113"/>
      <c r="FJ506" s="113"/>
      <c r="FK506" s="113"/>
      <c r="FL506" s="113"/>
      <c r="FM506" s="113"/>
      <c r="FN506" s="113"/>
      <c r="FO506" s="113"/>
      <c r="FP506" s="113"/>
      <c r="FQ506" s="113"/>
      <c r="FR506" s="113"/>
      <c r="FS506" s="113"/>
      <c r="FT506" s="113"/>
      <c r="FU506" s="113"/>
      <c r="FV506" s="113"/>
      <c r="FW506" s="113"/>
      <c r="FX506" s="113"/>
      <c r="FY506" s="113"/>
      <c r="FZ506" s="113"/>
      <c r="GA506" s="113"/>
      <c r="GB506" s="113"/>
      <c r="GC506" s="113"/>
      <c r="GD506" s="113"/>
      <c r="GE506" s="113"/>
      <c r="GF506" s="113"/>
      <c r="GG506" s="113"/>
      <c r="GH506" s="113"/>
      <c r="GI506" s="113"/>
      <c r="GJ506" s="113"/>
      <c r="GK506" s="113"/>
      <c r="GL506" s="113"/>
      <c r="GM506" s="113"/>
      <c r="GN506" s="113"/>
      <c r="GO506" s="113"/>
      <c r="GP506" s="113"/>
      <c r="GQ506" s="113"/>
      <c r="GR506" s="113"/>
      <c r="GS506" s="113"/>
      <c r="GT506" s="113"/>
      <c r="GU506" s="113"/>
      <c r="GV506" s="113"/>
      <c r="GW506" s="113"/>
      <c r="GX506" s="113"/>
      <c r="GY506" s="113"/>
      <c r="GZ506" s="113"/>
      <c r="HA506" s="113"/>
      <c r="HB506" s="113"/>
      <c r="HC506" s="113"/>
      <c r="HD506" s="113"/>
      <c r="HE506" s="113"/>
      <c r="HF506" s="113"/>
      <c r="HG506" s="113"/>
      <c r="HH506" s="113"/>
      <c r="HI506" s="113"/>
      <c r="HJ506" s="113"/>
      <c r="HK506" s="113"/>
      <c r="HL506" s="113"/>
      <c r="HM506" s="113"/>
      <c r="HN506" s="113"/>
      <c r="HO506" s="113"/>
      <c r="HP506" s="113"/>
      <c r="HQ506" s="113"/>
      <c r="HR506" s="113"/>
      <c r="HS506" s="113"/>
      <c r="HT506" s="113"/>
      <c r="HU506" s="113"/>
      <c r="HV506" s="113"/>
      <c r="HW506" s="113"/>
      <c r="HX506" s="113"/>
      <c r="HY506" s="113"/>
      <c r="HZ506" s="113"/>
      <c r="IA506" s="113"/>
      <c r="IB506" s="113"/>
      <c r="IC506" s="113"/>
      <c r="ID506" s="113"/>
      <c r="IE506" s="113"/>
      <c r="IF506" s="113"/>
      <c r="IG506" s="113"/>
      <c r="IH506" s="113"/>
      <c r="II506" s="113"/>
      <c r="IJ506" s="113"/>
      <c r="IK506" s="113"/>
      <c r="IL506" s="113"/>
      <c r="IM506" s="113"/>
      <c r="IN506" s="113"/>
      <c r="IO506" s="113"/>
      <c r="IP506" s="113"/>
      <c r="IQ506" s="113"/>
      <c r="IR506" s="113"/>
      <c r="IS506" s="113"/>
      <c r="IT506" s="113"/>
      <c r="IU506" s="113"/>
      <c r="IV506" s="113"/>
    </row>
    <row r="507" spans="1:256" ht="15.75">
      <c r="A507" s="141" t="s">
        <v>52</v>
      </c>
      <c r="B507" s="29">
        <v>2562.588</v>
      </c>
      <c r="C507" s="31">
        <v>6492.19</v>
      </c>
      <c r="D507" s="31">
        <v>292.7</v>
      </c>
      <c r="E507" s="31">
        <v>518.87</v>
      </c>
      <c r="F507" s="29">
        <v>225.735</v>
      </c>
      <c r="G507" s="31">
        <v>1079.785</v>
      </c>
      <c r="H507" s="131">
        <v>9.48</v>
      </c>
      <c r="I507" s="31">
        <v>138</v>
      </c>
      <c r="J507" s="31">
        <v>0</v>
      </c>
      <c r="K507" s="31">
        <v>8804.779</v>
      </c>
      <c r="L507" s="31">
        <v>0</v>
      </c>
      <c r="M507" s="31">
        <v>818</v>
      </c>
      <c r="N507" s="31">
        <v>129.045</v>
      </c>
      <c r="O507" s="31">
        <v>8202.266</v>
      </c>
      <c r="P507" s="30">
        <f>SUM(B507:O507)</f>
        <v>29273.438</v>
      </c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  <c r="AK507" s="113"/>
      <c r="AL507" s="113"/>
      <c r="AM507" s="113"/>
      <c r="AN507" s="113"/>
      <c r="AO507" s="113"/>
      <c r="AP507" s="113"/>
      <c r="AQ507" s="113"/>
      <c r="AR507" s="113"/>
      <c r="AS507" s="113"/>
      <c r="AT507" s="113"/>
      <c r="AU507" s="113"/>
      <c r="AV507" s="113"/>
      <c r="AW507" s="113"/>
      <c r="AX507" s="113"/>
      <c r="AY507" s="113"/>
      <c r="AZ507" s="113"/>
      <c r="BA507" s="113"/>
      <c r="BB507" s="113"/>
      <c r="BC507" s="113"/>
      <c r="BD507" s="113"/>
      <c r="BE507" s="113"/>
      <c r="BF507" s="113"/>
      <c r="BG507" s="113"/>
      <c r="BH507" s="113"/>
      <c r="BI507" s="113"/>
      <c r="BJ507" s="113"/>
      <c r="BK507" s="113"/>
      <c r="BL507" s="113"/>
      <c r="BM507" s="113"/>
      <c r="BN507" s="113"/>
      <c r="BO507" s="113"/>
      <c r="BP507" s="113"/>
      <c r="BQ507" s="113"/>
      <c r="BR507" s="113"/>
      <c r="BS507" s="113"/>
      <c r="BT507" s="113"/>
      <c r="BU507" s="113"/>
      <c r="BV507" s="113"/>
      <c r="BW507" s="113"/>
      <c r="BX507" s="113"/>
      <c r="BY507" s="113"/>
      <c r="BZ507" s="113"/>
      <c r="CA507" s="113"/>
      <c r="CB507" s="113"/>
      <c r="CC507" s="113"/>
      <c r="CD507" s="113"/>
      <c r="CE507" s="113"/>
      <c r="CF507" s="113"/>
      <c r="CG507" s="113"/>
      <c r="CH507" s="113"/>
      <c r="CI507" s="113"/>
      <c r="CJ507" s="113"/>
      <c r="CK507" s="113"/>
      <c r="CL507" s="113"/>
      <c r="CM507" s="113"/>
      <c r="CN507" s="113"/>
      <c r="CO507" s="113"/>
      <c r="CP507" s="113"/>
      <c r="CQ507" s="113"/>
      <c r="CR507" s="113"/>
      <c r="CS507" s="113"/>
      <c r="CT507" s="113"/>
      <c r="CU507" s="113"/>
      <c r="CV507" s="113"/>
      <c r="CW507" s="113"/>
      <c r="CX507" s="113"/>
      <c r="CY507" s="113"/>
      <c r="CZ507" s="113"/>
      <c r="DA507" s="113"/>
      <c r="DB507" s="113"/>
      <c r="DC507" s="113"/>
      <c r="DD507" s="113"/>
      <c r="DE507" s="113"/>
      <c r="DF507" s="113"/>
      <c r="DG507" s="113"/>
      <c r="DH507" s="113"/>
      <c r="DI507" s="113"/>
      <c r="DJ507" s="113"/>
      <c r="DK507" s="113"/>
      <c r="DL507" s="113"/>
      <c r="DM507" s="113"/>
      <c r="DN507" s="113"/>
      <c r="DO507" s="113"/>
      <c r="DP507" s="113"/>
      <c r="DQ507" s="113"/>
      <c r="DR507" s="113"/>
      <c r="DS507" s="113"/>
      <c r="DT507" s="113"/>
      <c r="DU507" s="113"/>
      <c r="DV507" s="113"/>
      <c r="DW507" s="113"/>
      <c r="DX507" s="113"/>
      <c r="DY507" s="113"/>
      <c r="DZ507" s="113"/>
      <c r="EA507" s="113"/>
      <c r="EB507" s="113"/>
      <c r="EC507" s="113"/>
      <c r="ED507" s="113"/>
      <c r="EE507" s="113"/>
      <c r="EF507" s="113"/>
      <c r="EG507" s="113"/>
      <c r="EH507" s="113"/>
      <c r="EI507" s="113"/>
      <c r="EJ507" s="113"/>
      <c r="EK507" s="113"/>
      <c r="EL507" s="113"/>
      <c r="EM507" s="113"/>
      <c r="EN507" s="113"/>
      <c r="EO507" s="113"/>
      <c r="EP507" s="113"/>
      <c r="EQ507" s="113"/>
      <c r="ER507" s="113"/>
      <c r="ES507" s="113"/>
      <c r="ET507" s="113"/>
      <c r="EU507" s="113"/>
      <c r="EV507" s="113"/>
      <c r="EW507" s="113"/>
      <c r="EX507" s="113"/>
      <c r="EY507" s="113"/>
      <c r="EZ507" s="113"/>
      <c r="FA507" s="113"/>
      <c r="FB507" s="113"/>
      <c r="FC507" s="113"/>
      <c r="FD507" s="113"/>
      <c r="FE507" s="113"/>
      <c r="FF507" s="113"/>
      <c r="FG507" s="113"/>
      <c r="FH507" s="113"/>
      <c r="FI507" s="113"/>
      <c r="FJ507" s="113"/>
      <c r="FK507" s="113"/>
      <c r="FL507" s="113"/>
      <c r="FM507" s="113"/>
      <c r="FN507" s="113"/>
      <c r="FO507" s="113"/>
      <c r="FP507" s="113"/>
      <c r="FQ507" s="113"/>
      <c r="FR507" s="113"/>
      <c r="FS507" s="113"/>
      <c r="FT507" s="113"/>
      <c r="FU507" s="113"/>
      <c r="FV507" s="113"/>
      <c r="FW507" s="113"/>
      <c r="FX507" s="113"/>
      <c r="FY507" s="113"/>
      <c r="FZ507" s="113"/>
      <c r="GA507" s="113"/>
      <c r="GB507" s="113"/>
      <c r="GC507" s="113"/>
      <c r="GD507" s="113"/>
      <c r="GE507" s="113"/>
      <c r="GF507" s="113"/>
      <c r="GG507" s="113"/>
      <c r="GH507" s="113"/>
      <c r="GI507" s="113"/>
      <c r="GJ507" s="113"/>
      <c r="GK507" s="113"/>
      <c r="GL507" s="113"/>
      <c r="GM507" s="113"/>
      <c r="GN507" s="113"/>
      <c r="GO507" s="113"/>
      <c r="GP507" s="113"/>
      <c r="GQ507" s="113"/>
      <c r="GR507" s="113"/>
      <c r="GS507" s="113"/>
      <c r="GT507" s="113"/>
      <c r="GU507" s="113"/>
      <c r="GV507" s="113"/>
      <c r="GW507" s="113"/>
      <c r="GX507" s="113"/>
      <c r="GY507" s="113"/>
      <c r="GZ507" s="113"/>
      <c r="HA507" s="113"/>
      <c r="HB507" s="113"/>
      <c r="HC507" s="113"/>
      <c r="HD507" s="113"/>
      <c r="HE507" s="113"/>
      <c r="HF507" s="113"/>
      <c r="HG507" s="113"/>
      <c r="HH507" s="113"/>
      <c r="HI507" s="113"/>
      <c r="HJ507" s="113"/>
      <c r="HK507" s="113"/>
      <c r="HL507" s="113"/>
      <c r="HM507" s="113"/>
      <c r="HN507" s="113"/>
      <c r="HO507" s="113"/>
      <c r="HP507" s="113"/>
      <c r="HQ507" s="113"/>
      <c r="HR507" s="113"/>
      <c r="HS507" s="113"/>
      <c r="HT507" s="113"/>
      <c r="HU507" s="113"/>
      <c r="HV507" s="113"/>
      <c r="HW507" s="113"/>
      <c r="HX507" s="113"/>
      <c r="HY507" s="113"/>
      <c r="HZ507" s="113"/>
      <c r="IA507" s="113"/>
      <c r="IB507" s="113"/>
      <c r="IC507" s="113"/>
      <c r="ID507" s="113"/>
      <c r="IE507" s="113"/>
      <c r="IF507" s="113"/>
      <c r="IG507" s="113"/>
      <c r="IH507" s="113"/>
      <c r="II507" s="113"/>
      <c r="IJ507" s="113"/>
      <c r="IK507" s="113"/>
      <c r="IL507" s="113"/>
      <c r="IM507" s="113"/>
      <c r="IN507" s="113"/>
      <c r="IO507" s="113"/>
      <c r="IP507" s="113"/>
      <c r="IQ507" s="113"/>
      <c r="IR507" s="113"/>
      <c r="IS507" s="113"/>
      <c r="IT507" s="113"/>
      <c r="IU507" s="113"/>
      <c r="IV507" s="113"/>
    </row>
    <row r="508" spans="1:256" ht="15.75">
      <c r="A508" s="141">
        <v>2024</v>
      </c>
      <c r="B508" s="29"/>
      <c r="C508" s="31"/>
      <c r="D508" s="31"/>
      <c r="E508" s="31"/>
      <c r="F508" s="29"/>
      <c r="G508" s="31"/>
      <c r="H508" s="131"/>
      <c r="I508" s="31"/>
      <c r="J508" s="31"/>
      <c r="K508" s="31"/>
      <c r="L508" s="31"/>
      <c r="M508" s="31"/>
      <c r="N508" s="31"/>
      <c r="O508" s="31"/>
      <c r="P508" s="30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  <c r="AK508" s="113"/>
      <c r="AL508" s="113"/>
      <c r="AM508" s="113"/>
      <c r="AN508" s="113"/>
      <c r="AO508" s="113"/>
      <c r="AP508" s="113"/>
      <c r="AQ508" s="113"/>
      <c r="AR508" s="113"/>
      <c r="AS508" s="113"/>
      <c r="AT508" s="113"/>
      <c r="AU508" s="113"/>
      <c r="AV508" s="113"/>
      <c r="AW508" s="113"/>
      <c r="AX508" s="113"/>
      <c r="AY508" s="113"/>
      <c r="AZ508" s="113"/>
      <c r="BA508" s="113"/>
      <c r="BB508" s="113"/>
      <c r="BC508" s="113"/>
      <c r="BD508" s="113"/>
      <c r="BE508" s="113"/>
      <c r="BF508" s="113"/>
      <c r="BG508" s="113"/>
      <c r="BH508" s="113"/>
      <c r="BI508" s="113"/>
      <c r="BJ508" s="113"/>
      <c r="BK508" s="113"/>
      <c r="BL508" s="113"/>
      <c r="BM508" s="113"/>
      <c r="BN508" s="113"/>
      <c r="BO508" s="113"/>
      <c r="BP508" s="113"/>
      <c r="BQ508" s="113"/>
      <c r="BR508" s="113"/>
      <c r="BS508" s="113"/>
      <c r="BT508" s="113"/>
      <c r="BU508" s="113"/>
      <c r="BV508" s="113"/>
      <c r="BW508" s="113"/>
      <c r="BX508" s="113"/>
      <c r="BY508" s="113"/>
      <c r="BZ508" s="113"/>
      <c r="CA508" s="113"/>
      <c r="CB508" s="113"/>
      <c r="CC508" s="113"/>
      <c r="CD508" s="113"/>
      <c r="CE508" s="113"/>
      <c r="CF508" s="113"/>
      <c r="CG508" s="113"/>
      <c r="CH508" s="113"/>
      <c r="CI508" s="113"/>
      <c r="CJ508" s="113"/>
      <c r="CK508" s="113"/>
      <c r="CL508" s="113"/>
      <c r="CM508" s="113"/>
      <c r="CN508" s="113"/>
      <c r="CO508" s="113"/>
      <c r="CP508" s="113"/>
      <c r="CQ508" s="113"/>
      <c r="CR508" s="113"/>
      <c r="CS508" s="113"/>
      <c r="CT508" s="113"/>
      <c r="CU508" s="113"/>
      <c r="CV508" s="113"/>
      <c r="CW508" s="113"/>
      <c r="CX508" s="113"/>
      <c r="CY508" s="113"/>
      <c r="CZ508" s="113"/>
      <c r="DA508" s="113"/>
      <c r="DB508" s="113"/>
      <c r="DC508" s="113"/>
      <c r="DD508" s="113"/>
      <c r="DE508" s="113"/>
      <c r="DF508" s="113"/>
      <c r="DG508" s="113"/>
      <c r="DH508" s="113"/>
      <c r="DI508" s="113"/>
      <c r="DJ508" s="113"/>
      <c r="DK508" s="113"/>
      <c r="DL508" s="113"/>
      <c r="DM508" s="113"/>
      <c r="DN508" s="113"/>
      <c r="DO508" s="113"/>
      <c r="DP508" s="113"/>
      <c r="DQ508" s="113"/>
      <c r="DR508" s="113"/>
      <c r="DS508" s="113"/>
      <c r="DT508" s="113"/>
      <c r="DU508" s="113"/>
      <c r="DV508" s="113"/>
      <c r="DW508" s="113"/>
      <c r="DX508" s="113"/>
      <c r="DY508" s="113"/>
      <c r="DZ508" s="113"/>
      <c r="EA508" s="113"/>
      <c r="EB508" s="113"/>
      <c r="EC508" s="113"/>
      <c r="ED508" s="113"/>
      <c r="EE508" s="113"/>
      <c r="EF508" s="113"/>
      <c r="EG508" s="113"/>
      <c r="EH508" s="113"/>
      <c r="EI508" s="113"/>
      <c r="EJ508" s="113"/>
      <c r="EK508" s="113"/>
      <c r="EL508" s="113"/>
      <c r="EM508" s="113"/>
      <c r="EN508" s="113"/>
      <c r="EO508" s="113"/>
      <c r="EP508" s="113"/>
      <c r="EQ508" s="113"/>
      <c r="ER508" s="113"/>
      <c r="ES508" s="113"/>
      <c r="ET508" s="113"/>
      <c r="EU508" s="113"/>
      <c r="EV508" s="113"/>
      <c r="EW508" s="113"/>
      <c r="EX508" s="113"/>
      <c r="EY508" s="113"/>
      <c r="EZ508" s="113"/>
      <c r="FA508" s="113"/>
      <c r="FB508" s="113"/>
      <c r="FC508" s="113"/>
      <c r="FD508" s="113"/>
      <c r="FE508" s="113"/>
      <c r="FF508" s="113"/>
      <c r="FG508" s="113"/>
      <c r="FH508" s="113"/>
      <c r="FI508" s="113"/>
      <c r="FJ508" s="113"/>
      <c r="FK508" s="113"/>
      <c r="FL508" s="113"/>
      <c r="FM508" s="113"/>
      <c r="FN508" s="113"/>
      <c r="FO508" s="113"/>
      <c r="FP508" s="113"/>
      <c r="FQ508" s="113"/>
      <c r="FR508" s="113"/>
      <c r="FS508" s="113"/>
      <c r="FT508" s="113"/>
      <c r="FU508" s="113"/>
      <c r="FV508" s="113"/>
      <c r="FW508" s="113"/>
      <c r="FX508" s="113"/>
      <c r="FY508" s="113"/>
      <c r="FZ508" s="113"/>
      <c r="GA508" s="113"/>
      <c r="GB508" s="113"/>
      <c r="GC508" s="113"/>
      <c r="GD508" s="113"/>
      <c r="GE508" s="113"/>
      <c r="GF508" s="113"/>
      <c r="GG508" s="113"/>
      <c r="GH508" s="113"/>
      <c r="GI508" s="113"/>
      <c r="GJ508" s="113"/>
      <c r="GK508" s="113"/>
      <c r="GL508" s="113"/>
      <c r="GM508" s="113"/>
      <c r="GN508" s="113"/>
      <c r="GO508" s="113"/>
      <c r="GP508" s="113"/>
      <c r="GQ508" s="113"/>
      <c r="GR508" s="113"/>
      <c r="GS508" s="113"/>
      <c r="GT508" s="113"/>
      <c r="GU508" s="113"/>
      <c r="GV508" s="113"/>
      <c r="GW508" s="113"/>
      <c r="GX508" s="113"/>
      <c r="GY508" s="113"/>
      <c r="GZ508" s="113"/>
      <c r="HA508" s="113"/>
      <c r="HB508" s="113"/>
      <c r="HC508" s="113"/>
      <c r="HD508" s="113"/>
      <c r="HE508" s="113"/>
      <c r="HF508" s="113"/>
      <c r="HG508" s="113"/>
      <c r="HH508" s="113"/>
      <c r="HI508" s="113"/>
      <c r="HJ508" s="113"/>
      <c r="HK508" s="113"/>
      <c r="HL508" s="113"/>
      <c r="HM508" s="113"/>
      <c r="HN508" s="113"/>
      <c r="HO508" s="113"/>
      <c r="HP508" s="113"/>
      <c r="HQ508" s="113"/>
      <c r="HR508" s="113"/>
      <c r="HS508" s="113"/>
      <c r="HT508" s="113"/>
      <c r="HU508" s="113"/>
      <c r="HV508" s="113"/>
      <c r="HW508" s="113"/>
      <c r="HX508" s="113"/>
      <c r="HY508" s="113"/>
      <c r="HZ508" s="113"/>
      <c r="IA508" s="113"/>
      <c r="IB508" s="113"/>
      <c r="IC508" s="113"/>
      <c r="ID508" s="113"/>
      <c r="IE508" s="113"/>
      <c r="IF508" s="113"/>
      <c r="IG508" s="113"/>
      <c r="IH508" s="113"/>
      <c r="II508" s="113"/>
      <c r="IJ508" s="113"/>
      <c r="IK508" s="113"/>
      <c r="IL508" s="113"/>
      <c r="IM508" s="113"/>
      <c r="IN508" s="113"/>
      <c r="IO508" s="113"/>
      <c r="IP508" s="113"/>
      <c r="IQ508" s="113"/>
      <c r="IR508" s="113"/>
      <c r="IS508" s="113"/>
      <c r="IT508" s="113"/>
      <c r="IU508" s="113"/>
      <c r="IV508" s="113"/>
    </row>
    <row r="509" spans="1:256" ht="15.75">
      <c r="A509" s="141" t="s">
        <v>41</v>
      </c>
      <c r="B509" s="29">
        <v>3370.68</v>
      </c>
      <c r="C509" s="31">
        <v>9091.45</v>
      </c>
      <c r="D509" s="31">
        <v>261.9</v>
      </c>
      <c r="E509" s="31">
        <v>561</v>
      </c>
      <c r="F509" s="29">
        <v>198.585</v>
      </c>
      <c r="G509" s="31">
        <v>1921.864</v>
      </c>
      <c r="H509" s="131">
        <v>0</v>
      </c>
      <c r="I509" s="31">
        <v>117</v>
      </c>
      <c r="J509" s="31">
        <v>0</v>
      </c>
      <c r="K509" s="31">
        <v>9040.147</v>
      </c>
      <c r="L509" s="31">
        <v>0</v>
      </c>
      <c r="M509" s="31">
        <v>763</v>
      </c>
      <c r="N509" s="31">
        <v>260.602</v>
      </c>
      <c r="O509" s="31">
        <v>5692.36</v>
      </c>
      <c r="P509" s="30">
        <f>SUM(B509:O509)</f>
        <v>31278.588</v>
      </c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  <c r="AK509" s="113"/>
      <c r="AL509" s="113"/>
      <c r="AM509" s="113"/>
      <c r="AN509" s="113"/>
      <c r="AO509" s="113"/>
      <c r="AP509" s="113"/>
      <c r="AQ509" s="113"/>
      <c r="AR509" s="113"/>
      <c r="AS509" s="113"/>
      <c r="AT509" s="113"/>
      <c r="AU509" s="113"/>
      <c r="AV509" s="113"/>
      <c r="AW509" s="113"/>
      <c r="AX509" s="113"/>
      <c r="AY509" s="113"/>
      <c r="AZ509" s="113"/>
      <c r="BA509" s="113"/>
      <c r="BB509" s="113"/>
      <c r="BC509" s="113"/>
      <c r="BD509" s="113"/>
      <c r="BE509" s="113"/>
      <c r="BF509" s="113"/>
      <c r="BG509" s="113"/>
      <c r="BH509" s="113"/>
      <c r="BI509" s="113"/>
      <c r="BJ509" s="113"/>
      <c r="BK509" s="113"/>
      <c r="BL509" s="113"/>
      <c r="BM509" s="113"/>
      <c r="BN509" s="113"/>
      <c r="BO509" s="113"/>
      <c r="BP509" s="113"/>
      <c r="BQ509" s="113"/>
      <c r="BR509" s="113"/>
      <c r="BS509" s="113"/>
      <c r="BT509" s="113"/>
      <c r="BU509" s="113"/>
      <c r="BV509" s="113"/>
      <c r="BW509" s="113"/>
      <c r="BX509" s="113"/>
      <c r="BY509" s="113"/>
      <c r="BZ509" s="113"/>
      <c r="CA509" s="113"/>
      <c r="CB509" s="113"/>
      <c r="CC509" s="113"/>
      <c r="CD509" s="113"/>
      <c r="CE509" s="113"/>
      <c r="CF509" s="113"/>
      <c r="CG509" s="113"/>
      <c r="CH509" s="113"/>
      <c r="CI509" s="113"/>
      <c r="CJ509" s="113"/>
      <c r="CK509" s="113"/>
      <c r="CL509" s="113"/>
      <c r="CM509" s="113"/>
      <c r="CN509" s="113"/>
      <c r="CO509" s="113"/>
      <c r="CP509" s="113"/>
      <c r="CQ509" s="113"/>
      <c r="CR509" s="113"/>
      <c r="CS509" s="113"/>
      <c r="CT509" s="113"/>
      <c r="CU509" s="113"/>
      <c r="CV509" s="113"/>
      <c r="CW509" s="113"/>
      <c r="CX509" s="113"/>
      <c r="CY509" s="113"/>
      <c r="CZ509" s="113"/>
      <c r="DA509" s="113"/>
      <c r="DB509" s="113"/>
      <c r="DC509" s="113"/>
      <c r="DD509" s="113"/>
      <c r="DE509" s="113"/>
      <c r="DF509" s="113"/>
      <c r="DG509" s="113"/>
      <c r="DH509" s="113"/>
      <c r="DI509" s="113"/>
      <c r="DJ509" s="113"/>
      <c r="DK509" s="113"/>
      <c r="DL509" s="113"/>
      <c r="DM509" s="113"/>
      <c r="DN509" s="113"/>
      <c r="DO509" s="113"/>
      <c r="DP509" s="113"/>
      <c r="DQ509" s="113"/>
      <c r="DR509" s="113"/>
      <c r="DS509" s="113"/>
      <c r="DT509" s="113"/>
      <c r="DU509" s="113"/>
      <c r="DV509" s="113"/>
      <c r="DW509" s="113"/>
      <c r="DX509" s="113"/>
      <c r="DY509" s="113"/>
      <c r="DZ509" s="113"/>
      <c r="EA509" s="113"/>
      <c r="EB509" s="113"/>
      <c r="EC509" s="113"/>
      <c r="ED509" s="113"/>
      <c r="EE509" s="113"/>
      <c r="EF509" s="113"/>
      <c r="EG509" s="113"/>
      <c r="EH509" s="113"/>
      <c r="EI509" s="113"/>
      <c r="EJ509" s="113"/>
      <c r="EK509" s="113"/>
      <c r="EL509" s="113"/>
      <c r="EM509" s="113"/>
      <c r="EN509" s="113"/>
      <c r="EO509" s="113"/>
      <c r="EP509" s="113"/>
      <c r="EQ509" s="113"/>
      <c r="ER509" s="113"/>
      <c r="ES509" s="113"/>
      <c r="ET509" s="113"/>
      <c r="EU509" s="113"/>
      <c r="EV509" s="113"/>
      <c r="EW509" s="113"/>
      <c r="EX509" s="113"/>
      <c r="EY509" s="113"/>
      <c r="EZ509" s="113"/>
      <c r="FA509" s="113"/>
      <c r="FB509" s="113"/>
      <c r="FC509" s="113"/>
      <c r="FD509" s="113"/>
      <c r="FE509" s="113"/>
      <c r="FF509" s="113"/>
      <c r="FG509" s="113"/>
      <c r="FH509" s="113"/>
      <c r="FI509" s="113"/>
      <c r="FJ509" s="113"/>
      <c r="FK509" s="113"/>
      <c r="FL509" s="113"/>
      <c r="FM509" s="113"/>
      <c r="FN509" s="113"/>
      <c r="FO509" s="113"/>
      <c r="FP509" s="113"/>
      <c r="FQ509" s="113"/>
      <c r="FR509" s="113"/>
      <c r="FS509" s="113"/>
      <c r="FT509" s="113"/>
      <c r="FU509" s="113"/>
      <c r="FV509" s="113"/>
      <c r="FW509" s="113"/>
      <c r="FX509" s="113"/>
      <c r="FY509" s="113"/>
      <c r="FZ509" s="113"/>
      <c r="GA509" s="113"/>
      <c r="GB509" s="113"/>
      <c r="GC509" s="113"/>
      <c r="GD509" s="113"/>
      <c r="GE509" s="113"/>
      <c r="GF509" s="113"/>
      <c r="GG509" s="113"/>
      <c r="GH509" s="113"/>
      <c r="GI509" s="113"/>
      <c r="GJ509" s="113"/>
      <c r="GK509" s="113"/>
      <c r="GL509" s="113"/>
      <c r="GM509" s="113"/>
      <c r="GN509" s="113"/>
      <c r="GO509" s="113"/>
      <c r="GP509" s="113"/>
      <c r="GQ509" s="113"/>
      <c r="GR509" s="113"/>
      <c r="GS509" s="113"/>
      <c r="GT509" s="113"/>
      <c r="GU509" s="113"/>
      <c r="GV509" s="113"/>
      <c r="GW509" s="113"/>
      <c r="GX509" s="113"/>
      <c r="GY509" s="113"/>
      <c r="GZ509" s="113"/>
      <c r="HA509" s="113"/>
      <c r="HB509" s="113"/>
      <c r="HC509" s="113"/>
      <c r="HD509" s="113"/>
      <c r="HE509" s="113"/>
      <c r="HF509" s="113"/>
      <c r="HG509" s="113"/>
      <c r="HH509" s="113"/>
      <c r="HI509" s="113"/>
      <c r="HJ509" s="113"/>
      <c r="HK509" s="113"/>
      <c r="HL509" s="113"/>
      <c r="HM509" s="113"/>
      <c r="HN509" s="113"/>
      <c r="HO509" s="113"/>
      <c r="HP509" s="113"/>
      <c r="HQ509" s="113"/>
      <c r="HR509" s="113"/>
      <c r="HS509" s="113"/>
      <c r="HT509" s="113"/>
      <c r="HU509" s="113"/>
      <c r="HV509" s="113"/>
      <c r="HW509" s="113"/>
      <c r="HX509" s="113"/>
      <c r="HY509" s="113"/>
      <c r="HZ509" s="113"/>
      <c r="IA509" s="113"/>
      <c r="IB509" s="113"/>
      <c r="IC509" s="113"/>
      <c r="ID509" s="113"/>
      <c r="IE509" s="113"/>
      <c r="IF509" s="113"/>
      <c r="IG509" s="113"/>
      <c r="IH509" s="113"/>
      <c r="II509" s="113"/>
      <c r="IJ509" s="113"/>
      <c r="IK509" s="113"/>
      <c r="IL509" s="113"/>
      <c r="IM509" s="113"/>
      <c r="IN509" s="113"/>
      <c r="IO509" s="113"/>
      <c r="IP509" s="113"/>
      <c r="IQ509" s="113"/>
      <c r="IR509" s="113"/>
      <c r="IS509" s="113"/>
      <c r="IT509" s="113"/>
      <c r="IU509" s="113"/>
      <c r="IV509" s="113"/>
    </row>
    <row r="510" spans="1:256" ht="15.75">
      <c r="A510" s="141" t="s">
        <v>42</v>
      </c>
      <c r="B510" s="29">
        <v>3173.76</v>
      </c>
      <c r="C510" s="31">
        <v>9141.54</v>
      </c>
      <c r="D510" s="31">
        <v>264.8</v>
      </c>
      <c r="E510" s="31">
        <v>432.23</v>
      </c>
      <c r="F510" s="29">
        <v>220.875</v>
      </c>
      <c r="G510" s="31">
        <v>2597.691</v>
      </c>
      <c r="H510" s="131">
        <v>0</v>
      </c>
      <c r="I510" s="31">
        <v>137</v>
      </c>
      <c r="J510" s="31">
        <v>0</v>
      </c>
      <c r="K510" s="31">
        <v>8435.448</v>
      </c>
      <c r="L510" s="31">
        <v>0</v>
      </c>
      <c r="M510" s="31">
        <v>986</v>
      </c>
      <c r="N510" s="31">
        <v>180.805</v>
      </c>
      <c r="O510" s="31">
        <v>4462.26</v>
      </c>
      <c r="P510" s="30">
        <f>SUM(B510:O510)</f>
        <v>30032.409</v>
      </c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  <c r="AK510" s="113"/>
      <c r="AL510" s="113"/>
      <c r="AM510" s="113"/>
      <c r="AN510" s="113"/>
      <c r="AO510" s="113"/>
      <c r="AP510" s="113"/>
      <c r="AQ510" s="113"/>
      <c r="AR510" s="113"/>
      <c r="AS510" s="113"/>
      <c r="AT510" s="113"/>
      <c r="AU510" s="113"/>
      <c r="AV510" s="113"/>
      <c r="AW510" s="113"/>
      <c r="AX510" s="113"/>
      <c r="AY510" s="113"/>
      <c r="AZ510" s="113"/>
      <c r="BA510" s="113"/>
      <c r="BB510" s="113"/>
      <c r="BC510" s="113"/>
      <c r="BD510" s="113"/>
      <c r="BE510" s="113"/>
      <c r="BF510" s="113"/>
      <c r="BG510" s="113"/>
      <c r="BH510" s="113"/>
      <c r="BI510" s="113"/>
      <c r="BJ510" s="113"/>
      <c r="BK510" s="113"/>
      <c r="BL510" s="113"/>
      <c r="BM510" s="113"/>
      <c r="BN510" s="113"/>
      <c r="BO510" s="113"/>
      <c r="BP510" s="113"/>
      <c r="BQ510" s="113"/>
      <c r="BR510" s="113"/>
      <c r="BS510" s="113"/>
      <c r="BT510" s="113"/>
      <c r="BU510" s="113"/>
      <c r="BV510" s="113"/>
      <c r="BW510" s="113"/>
      <c r="BX510" s="113"/>
      <c r="BY510" s="113"/>
      <c r="BZ510" s="113"/>
      <c r="CA510" s="113"/>
      <c r="CB510" s="113"/>
      <c r="CC510" s="113"/>
      <c r="CD510" s="113"/>
      <c r="CE510" s="113"/>
      <c r="CF510" s="113"/>
      <c r="CG510" s="113"/>
      <c r="CH510" s="113"/>
      <c r="CI510" s="113"/>
      <c r="CJ510" s="113"/>
      <c r="CK510" s="113"/>
      <c r="CL510" s="113"/>
      <c r="CM510" s="113"/>
      <c r="CN510" s="113"/>
      <c r="CO510" s="113"/>
      <c r="CP510" s="113"/>
      <c r="CQ510" s="113"/>
      <c r="CR510" s="113"/>
      <c r="CS510" s="113"/>
      <c r="CT510" s="113"/>
      <c r="CU510" s="113"/>
      <c r="CV510" s="113"/>
      <c r="CW510" s="113"/>
      <c r="CX510" s="113"/>
      <c r="CY510" s="113"/>
      <c r="CZ510" s="113"/>
      <c r="DA510" s="113"/>
      <c r="DB510" s="113"/>
      <c r="DC510" s="113"/>
      <c r="DD510" s="113"/>
      <c r="DE510" s="113"/>
      <c r="DF510" s="113"/>
      <c r="DG510" s="113"/>
      <c r="DH510" s="113"/>
      <c r="DI510" s="113"/>
      <c r="DJ510" s="113"/>
      <c r="DK510" s="113"/>
      <c r="DL510" s="113"/>
      <c r="DM510" s="113"/>
      <c r="DN510" s="113"/>
      <c r="DO510" s="113"/>
      <c r="DP510" s="113"/>
      <c r="DQ510" s="113"/>
      <c r="DR510" s="113"/>
      <c r="DS510" s="113"/>
      <c r="DT510" s="113"/>
      <c r="DU510" s="113"/>
      <c r="DV510" s="113"/>
      <c r="DW510" s="113"/>
      <c r="DX510" s="113"/>
      <c r="DY510" s="113"/>
      <c r="DZ510" s="113"/>
      <c r="EA510" s="113"/>
      <c r="EB510" s="113"/>
      <c r="EC510" s="113"/>
      <c r="ED510" s="113"/>
      <c r="EE510" s="113"/>
      <c r="EF510" s="113"/>
      <c r="EG510" s="113"/>
      <c r="EH510" s="113"/>
      <c r="EI510" s="113"/>
      <c r="EJ510" s="113"/>
      <c r="EK510" s="113"/>
      <c r="EL510" s="113"/>
      <c r="EM510" s="113"/>
      <c r="EN510" s="113"/>
      <c r="EO510" s="113"/>
      <c r="EP510" s="113"/>
      <c r="EQ510" s="113"/>
      <c r="ER510" s="113"/>
      <c r="ES510" s="113"/>
      <c r="ET510" s="113"/>
      <c r="EU510" s="113"/>
      <c r="EV510" s="113"/>
      <c r="EW510" s="113"/>
      <c r="EX510" s="113"/>
      <c r="EY510" s="113"/>
      <c r="EZ510" s="113"/>
      <c r="FA510" s="113"/>
      <c r="FB510" s="113"/>
      <c r="FC510" s="113"/>
      <c r="FD510" s="113"/>
      <c r="FE510" s="113"/>
      <c r="FF510" s="113"/>
      <c r="FG510" s="113"/>
      <c r="FH510" s="113"/>
      <c r="FI510" s="113"/>
      <c r="FJ510" s="113"/>
      <c r="FK510" s="113"/>
      <c r="FL510" s="113"/>
      <c r="FM510" s="113"/>
      <c r="FN510" s="113"/>
      <c r="FO510" s="113"/>
      <c r="FP510" s="113"/>
      <c r="FQ510" s="113"/>
      <c r="FR510" s="113"/>
      <c r="FS510" s="113"/>
      <c r="FT510" s="113"/>
      <c r="FU510" s="113"/>
      <c r="FV510" s="113"/>
      <c r="FW510" s="113"/>
      <c r="FX510" s="113"/>
      <c r="FY510" s="113"/>
      <c r="FZ510" s="113"/>
      <c r="GA510" s="113"/>
      <c r="GB510" s="113"/>
      <c r="GC510" s="113"/>
      <c r="GD510" s="113"/>
      <c r="GE510" s="113"/>
      <c r="GF510" s="113"/>
      <c r="GG510" s="113"/>
      <c r="GH510" s="113"/>
      <c r="GI510" s="113"/>
      <c r="GJ510" s="113"/>
      <c r="GK510" s="113"/>
      <c r="GL510" s="113"/>
      <c r="GM510" s="113"/>
      <c r="GN510" s="113"/>
      <c r="GO510" s="113"/>
      <c r="GP510" s="113"/>
      <c r="GQ510" s="113"/>
      <c r="GR510" s="113"/>
      <c r="GS510" s="113"/>
      <c r="GT510" s="113"/>
      <c r="GU510" s="113"/>
      <c r="GV510" s="113"/>
      <c r="GW510" s="113"/>
      <c r="GX510" s="113"/>
      <c r="GY510" s="113"/>
      <c r="GZ510" s="113"/>
      <c r="HA510" s="113"/>
      <c r="HB510" s="113"/>
      <c r="HC510" s="113"/>
      <c r="HD510" s="113"/>
      <c r="HE510" s="113"/>
      <c r="HF510" s="113"/>
      <c r="HG510" s="113"/>
      <c r="HH510" s="113"/>
      <c r="HI510" s="113"/>
      <c r="HJ510" s="113"/>
      <c r="HK510" s="113"/>
      <c r="HL510" s="113"/>
      <c r="HM510" s="113"/>
      <c r="HN510" s="113"/>
      <c r="HO510" s="113"/>
      <c r="HP510" s="113"/>
      <c r="HQ510" s="113"/>
      <c r="HR510" s="113"/>
      <c r="HS510" s="113"/>
      <c r="HT510" s="113"/>
      <c r="HU510" s="113"/>
      <c r="HV510" s="113"/>
      <c r="HW510" s="113"/>
      <c r="HX510" s="113"/>
      <c r="HY510" s="113"/>
      <c r="HZ510" s="113"/>
      <c r="IA510" s="113"/>
      <c r="IB510" s="113"/>
      <c r="IC510" s="113"/>
      <c r="ID510" s="113"/>
      <c r="IE510" s="113"/>
      <c r="IF510" s="113"/>
      <c r="IG510" s="113"/>
      <c r="IH510" s="113"/>
      <c r="II510" s="113"/>
      <c r="IJ510" s="113"/>
      <c r="IK510" s="113"/>
      <c r="IL510" s="113"/>
      <c r="IM510" s="113"/>
      <c r="IN510" s="113"/>
      <c r="IO510" s="113"/>
      <c r="IP510" s="113"/>
      <c r="IQ510" s="113"/>
      <c r="IR510" s="113"/>
      <c r="IS510" s="113"/>
      <c r="IT510" s="113"/>
      <c r="IU510" s="113"/>
      <c r="IV510" s="113"/>
    </row>
    <row r="511" spans="1:256" ht="15.75">
      <c r="A511" s="141"/>
      <c r="B511" s="112"/>
      <c r="C511" s="112"/>
      <c r="D511" s="112"/>
      <c r="E511" s="112"/>
      <c r="F511" s="112"/>
      <c r="G511" s="112"/>
      <c r="H511" s="119"/>
      <c r="I511" s="112"/>
      <c r="J511" s="112"/>
      <c r="K511" s="112"/>
      <c r="L511" s="112"/>
      <c r="M511" s="112"/>
      <c r="N511" s="137"/>
      <c r="O511" s="137"/>
      <c r="P511" s="138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  <c r="AK511" s="113"/>
      <c r="AL511" s="113"/>
      <c r="AM511" s="113"/>
      <c r="AN511" s="113"/>
      <c r="AO511" s="113"/>
      <c r="AP511" s="113"/>
      <c r="AQ511" s="113"/>
      <c r="AR511" s="113"/>
      <c r="AS511" s="113"/>
      <c r="AT511" s="113"/>
      <c r="AU511" s="113"/>
      <c r="AV511" s="113"/>
      <c r="AW511" s="113"/>
      <c r="AX511" s="113"/>
      <c r="AY511" s="113"/>
      <c r="AZ511" s="113"/>
      <c r="BA511" s="113"/>
      <c r="BB511" s="113"/>
      <c r="BC511" s="113"/>
      <c r="BD511" s="113"/>
      <c r="BE511" s="113"/>
      <c r="BF511" s="113"/>
      <c r="BG511" s="113"/>
      <c r="BH511" s="113"/>
      <c r="BI511" s="113"/>
      <c r="BJ511" s="113"/>
      <c r="BK511" s="113"/>
      <c r="BL511" s="113"/>
      <c r="BM511" s="113"/>
      <c r="BN511" s="113"/>
      <c r="BO511" s="113"/>
      <c r="BP511" s="113"/>
      <c r="BQ511" s="113"/>
      <c r="BR511" s="113"/>
      <c r="BS511" s="113"/>
      <c r="BT511" s="113"/>
      <c r="BU511" s="113"/>
      <c r="BV511" s="113"/>
      <c r="BW511" s="113"/>
      <c r="BX511" s="113"/>
      <c r="BY511" s="113"/>
      <c r="BZ511" s="113"/>
      <c r="CA511" s="113"/>
      <c r="CB511" s="113"/>
      <c r="CC511" s="113"/>
      <c r="CD511" s="113"/>
      <c r="CE511" s="113"/>
      <c r="CF511" s="113"/>
      <c r="CG511" s="113"/>
      <c r="CH511" s="113"/>
      <c r="CI511" s="113"/>
      <c r="CJ511" s="113"/>
      <c r="CK511" s="113"/>
      <c r="CL511" s="113"/>
      <c r="CM511" s="113"/>
      <c r="CN511" s="113"/>
      <c r="CO511" s="113"/>
      <c r="CP511" s="113"/>
      <c r="CQ511" s="113"/>
      <c r="CR511" s="113"/>
      <c r="CS511" s="113"/>
      <c r="CT511" s="113"/>
      <c r="CU511" s="113"/>
      <c r="CV511" s="113"/>
      <c r="CW511" s="113"/>
      <c r="CX511" s="113"/>
      <c r="CY511" s="113"/>
      <c r="CZ511" s="113"/>
      <c r="DA511" s="113"/>
      <c r="DB511" s="113"/>
      <c r="DC511" s="113"/>
      <c r="DD511" s="113"/>
      <c r="DE511" s="113"/>
      <c r="DF511" s="113"/>
      <c r="DG511" s="113"/>
      <c r="DH511" s="113"/>
      <c r="DI511" s="113"/>
      <c r="DJ511" s="113"/>
      <c r="DK511" s="113"/>
      <c r="DL511" s="113"/>
      <c r="DM511" s="113"/>
      <c r="DN511" s="113"/>
      <c r="DO511" s="113"/>
      <c r="DP511" s="113"/>
      <c r="DQ511" s="113"/>
      <c r="DR511" s="113"/>
      <c r="DS511" s="113"/>
      <c r="DT511" s="113"/>
      <c r="DU511" s="113"/>
      <c r="DV511" s="113"/>
      <c r="DW511" s="113"/>
      <c r="DX511" s="113"/>
      <c r="DY511" s="113"/>
      <c r="DZ511" s="113"/>
      <c r="EA511" s="113"/>
      <c r="EB511" s="113"/>
      <c r="EC511" s="113"/>
      <c r="ED511" s="113"/>
      <c r="EE511" s="113"/>
      <c r="EF511" s="113"/>
      <c r="EG511" s="113"/>
      <c r="EH511" s="113"/>
      <c r="EI511" s="113"/>
      <c r="EJ511" s="113"/>
      <c r="EK511" s="113"/>
      <c r="EL511" s="113"/>
      <c r="EM511" s="113"/>
      <c r="EN511" s="113"/>
      <c r="EO511" s="113"/>
      <c r="EP511" s="113"/>
      <c r="EQ511" s="113"/>
      <c r="ER511" s="113"/>
      <c r="ES511" s="113"/>
      <c r="ET511" s="113"/>
      <c r="EU511" s="113"/>
      <c r="EV511" s="113"/>
      <c r="EW511" s="113"/>
      <c r="EX511" s="113"/>
      <c r="EY511" s="113"/>
      <c r="EZ511" s="113"/>
      <c r="FA511" s="113"/>
      <c r="FB511" s="113"/>
      <c r="FC511" s="113"/>
      <c r="FD511" s="113"/>
      <c r="FE511" s="113"/>
      <c r="FF511" s="113"/>
      <c r="FG511" s="113"/>
      <c r="FH511" s="113"/>
      <c r="FI511" s="113"/>
      <c r="FJ511" s="113"/>
      <c r="FK511" s="113"/>
      <c r="FL511" s="113"/>
      <c r="FM511" s="113"/>
      <c r="FN511" s="113"/>
      <c r="FO511" s="113"/>
      <c r="FP511" s="113"/>
      <c r="FQ511" s="113"/>
      <c r="FR511" s="113"/>
      <c r="FS511" s="113"/>
      <c r="FT511" s="113"/>
      <c r="FU511" s="113"/>
      <c r="FV511" s="113"/>
      <c r="FW511" s="113"/>
      <c r="FX511" s="113"/>
      <c r="FY511" s="113"/>
      <c r="FZ511" s="113"/>
      <c r="GA511" s="113"/>
      <c r="GB511" s="113"/>
      <c r="GC511" s="113"/>
      <c r="GD511" s="113"/>
      <c r="GE511" s="113"/>
      <c r="GF511" s="113"/>
      <c r="GG511" s="113"/>
      <c r="GH511" s="113"/>
      <c r="GI511" s="113"/>
      <c r="GJ511" s="113"/>
      <c r="GK511" s="113"/>
      <c r="GL511" s="113"/>
      <c r="GM511" s="113"/>
      <c r="GN511" s="113"/>
      <c r="GO511" s="113"/>
      <c r="GP511" s="113"/>
      <c r="GQ511" s="113"/>
      <c r="GR511" s="113"/>
      <c r="GS511" s="113"/>
      <c r="GT511" s="113"/>
      <c r="GU511" s="113"/>
      <c r="GV511" s="113"/>
      <c r="GW511" s="113"/>
      <c r="GX511" s="113"/>
      <c r="GY511" s="113"/>
      <c r="GZ511" s="113"/>
      <c r="HA511" s="113"/>
      <c r="HB511" s="113"/>
      <c r="HC511" s="113"/>
      <c r="HD511" s="113"/>
      <c r="HE511" s="113"/>
      <c r="HF511" s="113"/>
      <c r="HG511" s="113"/>
      <c r="HH511" s="113"/>
      <c r="HI511" s="113"/>
      <c r="HJ511" s="113"/>
      <c r="HK511" s="113"/>
      <c r="HL511" s="113"/>
      <c r="HM511" s="113"/>
      <c r="HN511" s="113"/>
      <c r="HO511" s="113"/>
      <c r="HP511" s="113"/>
      <c r="HQ511" s="113"/>
      <c r="HR511" s="113"/>
      <c r="HS511" s="113"/>
      <c r="HT511" s="113"/>
      <c r="HU511" s="113"/>
      <c r="HV511" s="113"/>
      <c r="HW511" s="113"/>
      <c r="HX511" s="113"/>
      <c r="HY511" s="113"/>
      <c r="HZ511" s="113"/>
      <c r="IA511" s="113"/>
      <c r="IB511" s="113"/>
      <c r="IC511" s="113"/>
      <c r="ID511" s="113"/>
      <c r="IE511" s="113"/>
      <c r="IF511" s="113"/>
      <c r="IG511" s="113"/>
      <c r="IH511" s="113"/>
      <c r="II511" s="113"/>
      <c r="IJ511" s="113"/>
      <c r="IK511" s="113"/>
      <c r="IL511" s="113"/>
      <c r="IM511" s="113"/>
      <c r="IN511" s="113"/>
      <c r="IO511" s="113"/>
      <c r="IP511" s="113"/>
      <c r="IQ511" s="113"/>
      <c r="IR511" s="113"/>
      <c r="IS511" s="113"/>
      <c r="IT511" s="113"/>
      <c r="IU511" s="113"/>
      <c r="IV511" s="113"/>
    </row>
    <row r="512" spans="1:16" ht="15.75">
      <c r="A512" s="27" t="s">
        <v>117</v>
      </c>
      <c r="B512" s="56"/>
      <c r="C512" s="56"/>
      <c r="D512" s="56"/>
      <c r="E512" s="56"/>
      <c r="F512" s="57"/>
      <c r="G512" s="56"/>
      <c r="H512" s="56"/>
      <c r="I512" s="56"/>
      <c r="J512" s="56"/>
      <c r="K512" s="56"/>
      <c r="L512" s="56"/>
      <c r="M512" s="56"/>
      <c r="N512" s="56"/>
      <c r="O512" s="56"/>
      <c r="P512" s="127"/>
    </row>
    <row r="513" spans="1:16" ht="15.75">
      <c r="A513" s="27" t="s">
        <v>115</v>
      </c>
      <c r="B513" s="122"/>
      <c r="C513" s="122"/>
      <c r="D513" s="122"/>
      <c r="E513" s="122"/>
      <c r="F513" s="123"/>
      <c r="G513" s="122"/>
      <c r="H513" s="122"/>
      <c r="I513" s="122"/>
      <c r="J513" s="122"/>
      <c r="K513" s="122"/>
      <c r="L513" s="122"/>
      <c r="M513" s="122"/>
      <c r="N513" s="122"/>
      <c r="O513" s="122"/>
      <c r="P513" s="128"/>
    </row>
    <row r="514" spans="1:16" ht="15.75">
      <c r="A514" s="27" t="s">
        <v>122</v>
      </c>
      <c r="B514" s="122"/>
      <c r="C514" s="122"/>
      <c r="D514" s="122"/>
      <c r="E514" s="122"/>
      <c r="F514" s="123"/>
      <c r="G514" s="122"/>
      <c r="H514" s="122"/>
      <c r="I514" s="122"/>
      <c r="J514" s="122"/>
      <c r="K514" s="122"/>
      <c r="L514" s="122"/>
      <c r="M514" s="122"/>
      <c r="N514" s="122"/>
      <c r="O514" s="122"/>
      <c r="P514" s="128"/>
    </row>
    <row r="515" spans="1:16" ht="15.75">
      <c r="A515" s="27" t="s">
        <v>121</v>
      </c>
      <c r="B515" s="122"/>
      <c r="C515" s="122"/>
      <c r="D515" s="122"/>
      <c r="E515" s="122"/>
      <c r="F515" s="123"/>
      <c r="G515" s="122"/>
      <c r="H515" s="122"/>
      <c r="I515" s="122"/>
      <c r="J515" s="122"/>
      <c r="K515" s="122"/>
      <c r="L515" s="122"/>
      <c r="M515" s="122"/>
      <c r="N515" s="122"/>
      <c r="O515" s="122"/>
      <c r="P515" s="128"/>
    </row>
    <row r="516" spans="1:16" ht="15.75">
      <c r="A516" s="12"/>
      <c r="B516" s="13"/>
      <c r="C516" s="13"/>
      <c r="D516" s="13"/>
      <c r="E516" s="13"/>
      <c r="F516" s="13"/>
      <c r="G516" s="58"/>
      <c r="H516" s="58"/>
      <c r="I516" s="58"/>
      <c r="J516" s="58"/>
      <c r="K516" s="71"/>
      <c r="L516" s="71"/>
      <c r="M516" s="71"/>
      <c r="N516" s="71"/>
      <c r="O516" s="71"/>
      <c r="P516" s="129"/>
    </row>
    <row r="517" spans="1:16" ht="15.75">
      <c r="A517" s="72" t="s">
        <v>21</v>
      </c>
      <c r="B517" s="16"/>
      <c r="C517" s="16"/>
      <c r="D517" s="16"/>
      <c r="E517" s="68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7"/>
    </row>
    <row r="518" spans="1:15" ht="15.75">
      <c r="A518" s="15"/>
      <c r="B518" s="45"/>
      <c r="C518" s="45"/>
      <c r="D518" s="45"/>
      <c r="E518" s="69"/>
      <c r="F518" s="45"/>
      <c r="G518" s="45"/>
      <c r="H518" s="45"/>
      <c r="I518" s="45"/>
      <c r="J518" s="45"/>
      <c r="K518" s="45"/>
      <c r="L518" s="45"/>
      <c r="M518" s="45"/>
      <c r="N518" s="45"/>
      <c r="O518" s="45"/>
    </row>
    <row r="519" ht="15.75">
      <c r="A519" s="45"/>
    </row>
    <row r="520" spans="3:15" ht="15.75">
      <c r="C520" s="1"/>
      <c r="D520" s="1"/>
      <c r="E520" s="9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ht="15.75">
      <c r="C521" s="10"/>
      <c r="D521" s="1"/>
      <c r="E521" s="8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3" spans="2:15" ht="15.75">
      <c r="B523" s="6"/>
      <c r="C523" s="5"/>
      <c r="D523" s="7"/>
      <c r="E523" s="4"/>
      <c r="F523" s="5"/>
      <c r="G523" s="11"/>
      <c r="H523" s="11"/>
      <c r="I523" s="11"/>
      <c r="J523" s="11"/>
      <c r="K523" s="7"/>
      <c r="L523" s="7"/>
      <c r="M523" s="7"/>
      <c r="N523" s="7"/>
      <c r="O523" s="7"/>
    </row>
    <row r="524" spans="2:15" ht="15.75">
      <c r="B524" s="6"/>
      <c r="C524" s="5"/>
      <c r="D524" s="4"/>
      <c r="E524" s="7"/>
      <c r="F524" s="5"/>
      <c r="G524" s="11"/>
      <c r="H524" s="11"/>
      <c r="I524" s="11"/>
      <c r="J524" s="11"/>
      <c r="K524" s="7"/>
      <c r="L524" s="7"/>
      <c r="M524" s="7"/>
      <c r="N524" s="7"/>
      <c r="O524" s="7"/>
    </row>
    <row r="525" spans="3:15" ht="15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ht="15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ht="15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ht="15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31" ht="15.75">
      <c r="C531" s="3"/>
    </row>
  </sheetData>
  <sheetProtection/>
  <mergeCells count="2">
    <mergeCell ref="B5:I5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ignoredErrors>
    <ignoredError sqref="A439 A328 A216" numberStoredAsText="1"/>
    <ignoredError sqref="C411:D411 F411:J4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BIZIMANA Gildas</cp:lastModifiedBy>
  <cp:lastPrinted>2019-06-10T05:43:46Z</cp:lastPrinted>
  <dcterms:created xsi:type="dcterms:W3CDTF">2000-08-22T08:23:40Z</dcterms:created>
  <dcterms:modified xsi:type="dcterms:W3CDTF">2024-03-31T14:42:15Z</dcterms:modified>
  <cp:category/>
  <cp:version/>
  <cp:contentType/>
  <cp:contentStatus/>
</cp:coreProperties>
</file>