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March 2022\"/>
    </mc:Choice>
  </mc:AlternateContent>
  <bookViews>
    <workbookView xWindow="0" yWindow="0" windowWidth="24000" windowHeight="9135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M180" i="4" l="1"/>
  <c r="N180" i="4" s="1"/>
  <c r="F180" i="4"/>
  <c r="H180" i="4" s="1"/>
  <c r="O180" i="4" s="1"/>
  <c r="D180" i="4"/>
  <c r="M64" i="5" l="1"/>
  <c r="N64" i="5" s="1"/>
  <c r="F64" i="5"/>
  <c r="H64" i="5" s="1"/>
  <c r="O64" i="5" s="1"/>
  <c r="D64" i="5"/>
  <c r="N179" i="4"/>
  <c r="M179" i="4"/>
  <c r="F179" i="4"/>
  <c r="H179" i="4" s="1"/>
  <c r="O179" i="4" s="1"/>
  <c r="D179" i="4"/>
  <c r="M21" i="6" l="1"/>
  <c r="N21" i="6" s="1"/>
  <c r="D21" i="6"/>
  <c r="F21" i="6" s="1"/>
  <c r="H21" i="6" s="1"/>
  <c r="M63" i="5"/>
  <c r="N63" i="5" s="1"/>
  <c r="D63" i="5"/>
  <c r="F63" i="5" s="1"/>
  <c r="H63" i="5" s="1"/>
  <c r="D59" i="5"/>
  <c r="F59" i="5"/>
  <c r="H59" i="5" s="1"/>
  <c r="O59" i="5" s="1"/>
  <c r="M59" i="5"/>
  <c r="N59" i="5"/>
  <c r="M178" i="4"/>
  <c r="N178" i="4" s="1"/>
  <c r="D178" i="4"/>
  <c r="F178" i="4" s="1"/>
  <c r="H178" i="4" s="1"/>
  <c r="O178" i="4" s="1"/>
  <c r="M177" i="4"/>
  <c r="N177" i="4" s="1"/>
  <c r="D177" i="4"/>
  <c r="F177" i="4" s="1"/>
  <c r="H177" i="4" s="1"/>
  <c r="O177" i="4" s="1"/>
  <c r="M176" i="4"/>
  <c r="N176" i="4" s="1"/>
  <c r="D176" i="4"/>
  <c r="F176" i="4" s="1"/>
  <c r="H176" i="4" s="1"/>
  <c r="M175" i="4"/>
  <c r="N175" i="4" s="1"/>
  <c r="D175" i="4"/>
  <c r="F175" i="4" s="1"/>
  <c r="H175" i="4" s="1"/>
  <c r="O175" i="4" s="1"/>
  <c r="M174" i="4"/>
  <c r="N174" i="4" s="1"/>
  <c r="D174" i="4"/>
  <c r="F174" i="4" s="1"/>
  <c r="H174" i="4" s="1"/>
  <c r="O21" i="6" l="1"/>
  <c r="O63" i="5"/>
  <c r="O174" i="4"/>
  <c r="O176" i="4"/>
  <c r="M20" i="6" l="1"/>
  <c r="N20" i="6" s="1"/>
  <c r="D20" i="6"/>
  <c r="F20" i="6" s="1"/>
  <c r="H20" i="6" s="1"/>
  <c r="M164" i="4"/>
  <c r="N164" i="4" s="1"/>
  <c r="D164" i="4"/>
  <c r="F164" i="4" s="1"/>
  <c r="H164" i="4" s="1"/>
  <c r="O164" i="4" s="1"/>
  <c r="O20" i="6" l="1"/>
  <c r="M62" i="5" l="1"/>
  <c r="N62" i="5" s="1"/>
  <c r="D62" i="5"/>
  <c r="F62" i="5" s="1"/>
  <c r="H62" i="5" s="1"/>
  <c r="M61" i="5"/>
  <c r="N61" i="5" s="1"/>
  <c r="F61" i="5"/>
  <c r="H61" i="5" s="1"/>
  <c r="O61" i="5" s="1"/>
  <c r="D61" i="5"/>
  <c r="M173" i="4"/>
  <c r="N173" i="4" s="1"/>
  <c r="D173" i="4"/>
  <c r="F173" i="4" s="1"/>
  <c r="H173" i="4" s="1"/>
  <c r="O173" i="4" s="1"/>
  <c r="M172" i="4"/>
  <c r="N172" i="4" s="1"/>
  <c r="D172" i="4"/>
  <c r="F172" i="4" s="1"/>
  <c r="H172" i="4" s="1"/>
  <c r="M171" i="4"/>
  <c r="N171" i="4" s="1"/>
  <c r="D171" i="4"/>
  <c r="F171" i="4" s="1"/>
  <c r="H171" i="4" s="1"/>
  <c r="O171" i="4" s="1"/>
  <c r="M170" i="4"/>
  <c r="N170" i="4" s="1"/>
  <c r="D170" i="4"/>
  <c r="F170" i="4" s="1"/>
  <c r="H170" i="4" s="1"/>
  <c r="O172" i="4" l="1"/>
  <c r="O62" i="5"/>
  <c r="O170" i="4"/>
  <c r="M60" i="5" l="1"/>
  <c r="N60" i="5" s="1"/>
  <c r="D60" i="5"/>
  <c r="F60" i="5" s="1"/>
  <c r="H60" i="5" s="1"/>
  <c r="M58" i="5"/>
  <c r="N58" i="5" s="1"/>
  <c r="D58" i="5"/>
  <c r="F58" i="5" s="1"/>
  <c r="H58" i="5" s="1"/>
  <c r="O58" i="5" l="1"/>
  <c r="O60" i="5"/>
  <c r="M169" i="4" l="1"/>
  <c r="N169" i="4" s="1"/>
  <c r="D169" i="4"/>
  <c r="F169" i="4" s="1"/>
  <c r="H169" i="4" s="1"/>
  <c r="M168" i="4"/>
  <c r="N168" i="4" s="1"/>
  <c r="D168" i="4"/>
  <c r="F168" i="4" s="1"/>
  <c r="H168" i="4" s="1"/>
  <c r="M167" i="4"/>
  <c r="N167" i="4" s="1"/>
  <c r="D167" i="4"/>
  <c r="F167" i="4" s="1"/>
  <c r="H167" i="4" s="1"/>
  <c r="M166" i="4"/>
  <c r="N166" i="4" s="1"/>
  <c r="D166" i="4"/>
  <c r="F166" i="4" s="1"/>
  <c r="H166" i="4" s="1"/>
  <c r="M165" i="4"/>
  <c r="N165" i="4" s="1"/>
  <c r="D165" i="4"/>
  <c r="F165" i="4" s="1"/>
  <c r="H165" i="4" s="1"/>
  <c r="M163" i="4"/>
  <c r="N163" i="4" s="1"/>
  <c r="D163" i="4"/>
  <c r="F163" i="4" s="1"/>
  <c r="H163" i="4" s="1"/>
  <c r="O163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O160" i="4" l="1"/>
  <c r="O162" i="4"/>
  <c r="O165" i="4"/>
  <c r="O168" i="4"/>
  <c r="O166" i="4"/>
  <c r="O169" i="4"/>
  <c r="O161" i="4"/>
  <c r="O167" i="4"/>
  <c r="O159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O56" i="5" l="1"/>
  <c r="O19" i="6"/>
  <c r="O54" i="5"/>
  <c r="O57" i="5"/>
  <c r="O55" i="5"/>
  <c r="M158" i="4" l="1"/>
  <c r="N158" i="4" s="1"/>
  <c r="D158" i="4"/>
  <c r="F158" i="4" s="1"/>
  <c r="H158" i="4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N151" i="4"/>
  <c r="D151" i="4"/>
  <c r="F151" i="4" s="1"/>
  <c r="H151" i="4" s="1"/>
  <c r="N150" i="4"/>
  <c r="D150" i="4"/>
  <c r="F150" i="4" s="1"/>
  <c r="H150" i="4" s="1"/>
  <c r="M149" i="4"/>
  <c r="N149" i="4" s="1"/>
  <c r="D149" i="4"/>
  <c r="F149" i="4" s="1"/>
  <c r="H149" i="4" s="1"/>
  <c r="N148" i="4"/>
  <c r="D148" i="4"/>
  <c r="F148" i="4" s="1"/>
  <c r="H148" i="4" s="1"/>
  <c r="O148" i="4" s="1"/>
  <c r="N147" i="4"/>
  <c r="D147" i="4"/>
  <c r="F147" i="4" s="1"/>
  <c r="H147" i="4" s="1"/>
  <c r="O150" i="4" l="1"/>
  <c r="O155" i="4"/>
  <c r="O149" i="4"/>
  <c r="O158" i="4"/>
  <c r="O156" i="4"/>
  <c r="O153" i="4"/>
  <c r="O154" i="4"/>
  <c r="O157" i="4"/>
  <c r="O147" i="4"/>
  <c r="O151" i="4"/>
  <c r="O152" i="4"/>
  <c r="N53" i="5" l="1"/>
  <c r="D53" i="5"/>
  <c r="F53" i="5" s="1"/>
  <c r="H53" i="5" s="1"/>
  <c r="N52" i="5"/>
  <c r="D52" i="5"/>
  <c r="F52" i="5" s="1"/>
  <c r="H52" i="5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O141" i="4" l="1"/>
  <c r="O143" i="4"/>
  <c r="O52" i="5"/>
  <c r="O53" i="5"/>
  <c r="O144" i="4"/>
  <c r="O146" i="4"/>
  <c r="O142" i="4"/>
  <c r="O145" i="4"/>
  <c r="N51" i="5" l="1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0" i="4"/>
  <c r="D140" i="4"/>
  <c r="F140" i="4" s="1"/>
  <c r="H140" i="4" s="1"/>
  <c r="N139" i="4"/>
  <c r="D139" i="4"/>
  <c r="F139" i="4" s="1"/>
  <c r="H139" i="4" s="1"/>
  <c r="N138" i="4"/>
  <c r="D138" i="4"/>
  <c r="F138" i="4" s="1"/>
  <c r="H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40" i="4" l="1"/>
  <c r="O134" i="4"/>
  <c r="O138" i="4"/>
  <c r="O129" i="4"/>
  <c r="O137" i="4"/>
  <c r="O131" i="4"/>
  <c r="O135" i="4"/>
  <c r="O49" i="5"/>
  <c r="O51" i="5"/>
  <c r="O48" i="5"/>
  <c r="O139" i="4"/>
  <c r="O132" i="4"/>
  <c r="O130" i="4"/>
  <c r="O133" i="4"/>
  <c r="O136" i="4"/>
  <c r="N18" i="6" l="1"/>
  <c r="D18" i="6"/>
  <c r="F18" i="6" s="1"/>
  <c r="H18" i="6" s="1"/>
  <c r="N47" i="5"/>
  <c r="D47" i="5"/>
  <c r="F47" i="5" s="1"/>
  <c r="H47" i="5" s="1"/>
  <c r="N128" i="4"/>
  <c r="D128" i="4"/>
  <c r="F128" i="4" s="1"/>
  <c r="H128" i="4" s="1"/>
  <c r="O128" i="4" s="1"/>
  <c r="O18" i="6" l="1"/>
  <c r="O47" i="5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9" i="6" l="1"/>
  <c r="O15" i="6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27" i="4" l="1"/>
  <c r="O47" i="4"/>
  <c r="O80" i="4"/>
  <c r="O84" i="4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<sst xmlns="http://schemas.openxmlformats.org/spreadsheetml/2006/main" count="228" uniqueCount="64">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</sst>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9" fontId="2" fillId="0" borderId="4" xfId="0" quotePrefix="1" applyNumberFormat="1" applyFont="1" applyFill="1" applyBorder="1" applyAlignment="1" applyProtection="1">
      <alignment horizontal="left" vertical="top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4" workbookViewId="0">
      <selection activeCell="G11" sqref="G11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44681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61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58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84"/>
  <sheetViews>
    <sheetView tabSelected="1" workbookViewId="0">
      <pane xSplit="1" ySplit="7" topLeftCell="N168" activePane="bottomRight" state="frozen"/>
      <selection pane="topRight" activeCell="B1" sqref="B1"/>
      <selection pane="bottomLeft" activeCell="A8" sqref="A8"/>
      <selection pane="bottomRight" activeCell="B180" sqref="B180:O180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8" t="s">
        <v>39</v>
      </c>
      <c r="B4" s="64" t="s">
        <v>40</v>
      </c>
      <c r="C4" s="64"/>
      <c r="D4" s="64"/>
      <c r="E4" s="64"/>
      <c r="F4" s="64"/>
      <c r="G4" s="64"/>
      <c r="H4" s="64"/>
      <c r="I4" s="64" t="s">
        <v>50</v>
      </c>
      <c r="J4" s="64"/>
      <c r="K4" s="64"/>
      <c r="L4" s="64"/>
      <c r="M4" s="64"/>
      <c r="N4" s="64"/>
      <c r="O4" s="61" t="s">
        <v>44</v>
      </c>
    </row>
    <row r="5" spans="1:15" s="34" customFormat="1" ht="20.25" customHeight="1" x14ac:dyDescent="0.35">
      <c r="A5" s="69"/>
      <c r="B5" s="64" t="s">
        <v>37</v>
      </c>
      <c r="C5" s="64"/>
      <c r="D5" s="64"/>
      <c r="E5" s="64"/>
      <c r="F5" s="64"/>
      <c r="G5" s="71" t="s">
        <v>41</v>
      </c>
      <c r="H5" s="72" t="s">
        <v>2</v>
      </c>
      <c r="I5" s="65" t="s">
        <v>31</v>
      </c>
      <c r="J5" s="65" t="s">
        <v>42</v>
      </c>
      <c r="K5" s="65" t="s">
        <v>33</v>
      </c>
      <c r="L5" s="65" t="s">
        <v>49</v>
      </c>
      <c r="M5" s="61" t="s">
        <v>51</v>
      </c>
      <c r="N5" s="61" t="s">
        <v>2</v>
      </c>
      <c r="O5" s="62"/>
    </row>
    <row r="6" spans="1:15" s="34" customFormat="1" ht="23.25" customHeight="1" x14ac:dyDescent="0.35">
      <c r="A6" s="69"/>
      <c r="B6" s="64" t="s">
        <v>38</v>
      </c>
      <c r="C6" s="64"/>
      <c r="D6" s="64"/>
      <c r="E6" s="47"/>
      <c r="F6" s="47"/>
      <c r="G6" s="71"/>
      <c r="H6" s="72"/>
      <c r="I6" s="66"/>
      <c r="J6" s="66"/>
      <c r="K6" s="66"/>
      <c r="L6" s="66"/>
      <c r="M6" s="62"/>
      <c r="N6" s="62"/>
      <c r="O6" s="62"/>
    </row>
    <row r="7" spans="1:15" s="34" customFormat="1" ht="56.25" x14ac:dyDescent="0.35">
      <c r="A7" s="70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1"/>
      <c r="H7" s="72" t="s">
        <v>2</v>
      </c>
      <c r="I7" s="67"/>
      <c r="J7" s="67"/>
      <c r="K7" s="67"/>
      <c r="L7" s="67"/>
      <c r="M7" s="63"/>
      <c r="N7" s="63"/>
      <c r="O7" s="63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74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74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74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0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0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x14ac:dyDescent="0.25">
      <c r="A141" s="42">
        <v>43466</v>
      </c>
      <c r="B141" s="43">
        <v>271268.59999999998</v>
      </c>
      <c r="C141" s="43">
        <v>963575.86666666681</v>
      </c>
      <c r="D141" s="44">
        <f t="shared" ref="D141:D158" si="14">SUM(B141:C141)</f>
        <v>1234844.4666666668</v>
      </c>
      <c r="E141" s="43">
        <v>424822</v>
      </c>
      <c r="F141" s="44">
        <f t="shared" si="6"/>
        <v>1659666.4666666668</v>
      </c>
      <c r="G141" s="43">
        <v>172774.39999999999</v>
      </c>
      <c r="H141" s="43">
        <f t="shared" si="7"/>
        <v>1832440.8666666667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ref="N141:N158" si="15">SUM(I141:M141)</f>
        <v>297038.13333333342</v>
      </c>
      <c r="O141" s="44">
        <f t="shared" si="9"/>
        <v>2129479</v>
      </c>
      <c r="P141" s="40"/>
      <c r="Q141" s="40"/>
    </row>
    <row r="142" spans="1:17" s="41" customFormat="1" x14ac:dyDescent="0.25">
      <c r="A142" s="42">
        <v>43524</v>
      </c>
      <c r="B142" s="43">
        <v>274733.7</v>
      </c>
      <c r="C142" s="43">
        <v>977272.03333333309</v>
      </c>
      <c r="D142" s="44">
        <f t="shared" si="14"/>
        <v>1252005.7333333332</v>
      </c>
      <c r="E142" s="43">
        <v>418300.6</v>
      </c>
      <c r="F142" s="44">
        <f t="shared" si="6"/>
        <v>1670306.333333333</v>
      </c>
      <c r="G142" s="43">
        <v>182328.2</v>
      </c>
      <c r="H142" s="43">
        <f t="shared" si="7"/>
        <v>1852634.533333333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5"/>
        <v>369491.10000000021</v>
      </c>
      <c r="O142" s="44">
        <f t="shared" si="9"/>
        <v>2222125.6333333333</v>
      </c>
      <c r="P142" s="40"/>
      <c r="Q142" s="40"/>
    </row>
    <row r="143" spans="1:17" s="41" customFormat="1" x14ac:dyDescent="0.25">
      <c r="A143" s="42">
        <v>43555</v>
      </c>
      <c r="B143" s="43">
        <v>275569.39999999997</v>
      </c>
      <c r="C143" s="43">
        <v>1001634.5999999999</v>
      </c>
      <c r="D143" s="44">
        <f t="shared" si="14"/>
        <v>1277203.9999999998</v>
      </c>
      <c r="E143" s="43">
        <v>422729.69999999984</v>
      </c>
      <c r="F143" s="44">
        <f t="shared" si="6"/>
        <v>1699933.6999999997</v>
      </c>
      <c r="G143" s="43">
        <v>185301.5</v>
      </c>
      <c r="H143" s="43">
        <f t="shared" si="7"/>
        <v>1885235.1999999997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5"/>
        <v>341805.89999999979</v>
      </c>
      <c r="O143" s="44">
        <f t="shared" si="9"/>
        <v>2227041.0999999996</v>
      </c>
      <c r="P143" s="40"/>
      <c r="Q143" s="40"/>
    </row>
    <row r="144" spans="1:17" s="41" customFormat="1" x14ac:dyDescent="0.25">
      <c r="A144" s="42">
        <v>43585</v>
      </c>
      <c r="B144" s="43">
        <v>284746.5</v>
      </c>
      <c r="C144" s="43">
        <v>1012509.5333333332</v>
      </c>
      <c r="D144" s="44">
        <f t="shared" si="14"/>
        <v>1297256.0333333332</v>
      </c>
      <c r="E144" s="43">
        <v>427716.5</v>
      </c>
      <c r="F144" s="44">
        <f t="shared" si="6"/>
        <v>1724972.5333333332</v>
      </c>
      <c r="G144" s="43">
        <v>176055.30000000002</v>
      </c>
      <c r="H144" s="43">
        <f t="shared" si="7"/>
        <v>1901027.8333333333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5"/>
        <v>351088.03333333333</v>
      </c>
      <c r="O144" s="44">
        <f t="shared" si="9"/>
        <v>2252115.8666666667</v>
      </c>
      <c r="P144" s="40"/>
      <c r="Q144" s="40"/>
    </row>
    <row r="145" spans="1:17" s="41" customFormat="1" x14ac:dyDescent="0.25">
      <c r="A145" s="42">
        <v>43616</v>
      </c>
      <c r="B145" s="43">
        <v>298010.09999999998</v>
      </c>
      <c r="C145" s="43">
        <v>1047055.766666667</v>
      </c>
      <c r="D145" s="44">
        <f t="shared" si="14"/>
        <v>1345065.8666666669</v>
      </c>
      <c r="E145" s="43">
        <v>439645.1</v>
      </c>
      <c r="F145" s="44">
        <f t="shared" si="6"/>
        <v>1784710.9666666668</v>
      </c>
      <c r="G145" s="43">
        <v>169993.60000000001</v>
      </c>
      <c r="H145" s="43">
        <f t="shared" si="7"/>
        <v>1954704.5666666669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5"/>
        <v>350586.66666666674</v>
      </c>
      <c r="O145" s="44">
        <f t="shared" si="9"/>
        <v>2305291.2333333334</v>
      </c>
      <c r="P145" s="40"/>
      <c r="Q145" s="40"/>
    </row>
    <row r="146" spans="1:17" s="41" customFormat="1" x14ac:dyDescent="0.25">
      <c r="A146" s="42">
        <v>43646</v>
      </c>
      <c r="B146" s="43">
        <v>318404.59999999998</v>
      </c>
      <c r="C146" s="43">
        <v>1074559.1000000001</v>
      </c>
      <c r="D146" s="44">
        <f t="shared" si="14"/>
        <v>1392963.7000000002</v>
      </c>
      <c r="E146" s="43">
        <v>458268.4</v>
      </c>
      <c r="F146" s="44">
        <f t="shared" si="6"/>
        <v>1851232.1</v>
      </c>
      <c r="G146" s="43">
        <v>178256.6</v>
      </c>
      <c r="H146" s="43">
        <f t="shared" si="7"/>
        <v>2029488.7000000002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5"/>
        <v>354584.39999999991</v>
      </c>
      <c r="O146" s="44">
        <f t="shared" si="9"/>
        <v>2384073.1</v>
      </c>
      <c r="P146" s="40"/>
      <c r="Q146" s="40"/>
    </row>
    <row r="147" spans="1:17" s="41" customFormat="1" x14ac:dyDescent="0.25">
      <c r="A147" s="42">
        <v>43677</v>
      </c>
      <c r="B147" s="43">
        <v>317003.46666666667</v>
      </c>
      <c r="C147" s="43">
        <v>1089702.6333333333</v>
      </c>
      <c r="D147" s="44">
        <f t="shared" si="14"/>
        <v>1406706.1</v>
      </c>
      <c r="E147" s="43">
        <v>453810.73333333334</v>
      </c>
      <c r="F147" s="44">
        <f t="shared" si="6"/>
        <v>1860516.8333333335</v>
      </c>
      <c r="G147" s="43">
        <v>181531.50000000003</v>
      </c>
      <c r="H147" s="43">
        <f t="shared" si="7"/>
        <v>2042048.3333333335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si="15"/>
        <v>340154.3000000001</v>
      </c>
      <c r="O147" s="44">
        <f t="shared" si="9"/>
        <v>2382202.6333333338</v>
      </c>
      <c r="P147" s="40"/>
      <c r="Q147" s="40"/>
    </row>
    <row r="148" spans="1:17" s="41" customFormat="1" x14ac:dyDescent="0.25">
      <c r="A148" s="42">
        <v>43708</v>
      </c>
      <c r="B148" s="43">
        <v>328754.43333333335</v>
      </c>
      <c r="C148" s="43">
        <v>1108837.1666666667</v>
      </c>
      <c r="D148" s="44">
        <f t="shared" si="14"/>
        <v>1437591.6</v>
      </c>
      <c r="E148" s="43">
        <v>459121.96666666667</v>
      </c>
      <c r="F148" s="44">
        <f t="shared" si="6"/>
        <v>1896713.5666666669</v>
      </c>
      <c r="G148" s="43">
        <v>179118.5</v>
      </c>
      <c r="H148" s="43">
        <f t="shared" si="7"/>
        <v>2075832.0666666669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2398414.5666666669</v>
      </c>
      <c r="P148" s="40"/>
      <c r="Q148" s="40"/>
    </row>
    <row r="149" spans="1:17" s="41" customFormat="1" x14ac:dyDescent="0.25">
      <c r="A149" s="42">
        <v>43738</v>
      </c>
      <c r="B149" s="43">
        <v>317565.40000000002</v>
      </c>
      <c r="C149" s="43">
        <v>1118003.3</v>
      </c>
      <c r="D149" s="44">
        <f t="shared" si="14"/>
        <v>1435568.7000000002</v>
      </c>
      <c r="E149" s="43">
        <v>454128</v>
      </c>
      <c r="F149" s="44">
        <f t="shared" si="6"/>
        <v>1889696.7000000002</v>
      </c>
      <c r="G149" s="43">
        <v>185112.4</v>
      </c>
      <c r="H149" s="43">
        <f t="shared" si="7"/>
        <v>2074809.1</v>
      </c>
      <c r="I149" s="43">
        <v>29487.1</v>
      </c>
      <c r="J149" s="43">
        <v>543514.79999999993</v>
      </c>
      <c r="K149" s="45">
        <v>-8815.6</v>
      </c>
      <c r="L149" s="44"/>
      <c r="M149" s="44">
        <f>2696.8-186865.4</f>
        <v>-184168.6</v>
      </c>
      <c r="N149" s="44">
        <f t="shared" si="15"/>
        <v>380017.69999999995</v>
      </c>
      <c r="O149" s="44">
        <f t="shared" si="9"/>
        <v>2454826.7999999998</v>
      </c>
      <c r="P149" s="40"/>
      <c r="Q149" s="40"/>
    </row>
    <row r="150" spans="1:17" s="41" customFormat="1" x14ac:dyDescent="0.25">
      <c r="A150" s="42">
        <v>43769</v>
      </c>
      <c r="B150" s="43">
        <v>326378.83333333331</v>
      </c>
      <c r="C150" s="43">
        <v>1092664.4000000001</v>
      </c>
      <c r="D150" s="44">
        <f t="shared" si="14"/>
        <v>1419043.2333333334</v>
      </c>
      <c r="E150" s="43">
        <v>476498.96666666673</v>
      </c>
      <c r="F150" s="44">
        <f t="shared" si="6"/>
        <v>1895542.2000000002</v>
      </c>
      <c r="G150" s="43">
        <v>182921.19999999995</v>
      </c>
      <c r="H150" s="43">
        <f t="shared" si="7"/>
        <v>2078463.4000000001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si="15"/>
        <v>397659.4</v>
      </c>
      <c r="O150" s="44">
        <f t="shared" si="9"/>
        <v>2476122.8000000003</v>
      </c>
      <c r="P150" s="40"/>
      <c r="Q150" s="40"/>
    </row>
    <row r="151" spans="1:17" s="41" customFormat="1" x14ac:dyDescent="0.25">
      <c r="A151" s="42">
        <v>43799</v>
      </c>
      <c r="B151" s="43">
        <v>331951.86666666664</v>
      </c>
      <c r="C151" s="43">
        <v>1028720.2</v>
      </c>
      <c r="D151" s="44">
        <f t="shared" si="14"/>
        <v>1360672.0666666667</v>
      </c>
      <c r="E151" s="43">
        <v>559743.83333333326</v>
      </c>
      <c r="F151" s="44">
        <f t="shared" si="6"/>
        <v>1920415.9</v>
      </c>
      <c r="G151" s="43">
        <v>190110.90000000002</v>
      </c>
      <c r="H151" s="43">
        <f t="shared" si="7"/>
        <v>2110526.7999999998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5"/>
        <v>411994.69999999995</v>
      </c>
      <c r="O151" s="44">
        <f t="shared" si="9"/>
        <v>2522521.5</v>
      </c>
      <c r="P151" s="40"/>
      <c r="Q151" s="40"/>
    </row>
    <row r="152" spans="1:17" s="41" customFormat="1" x14ac:dyDescent="0.25">
      <c r="A152" s="42">
        <v>43830</v>
      </c>
      <c r="B152" s="43">
        <v>359960.00000000006</v>
      </c>
      <c r="C152" s="43">
        <v>1070136.7999999998</v>
      </c>
      <c r="D152" s="44">
        <f t="shared" si="14"/>
        <v>1430096.7999999998</v>
      </c>
      <c r="E152" s="43">
        <v>584633</v>
      </c>
      <c r="F152" s="44">
        <f t="shared" si="6"/>
        <v>2014729.7999999998</v>
      </c>
      <c r="G152" s="43">
        <v>188088.8</v>
      </c>
      <c r="H152" s="43">
        <f t="shared" si="7"/>
        <v>2202818.5999999996</v>
      </c>
      <c r="I152" s="43">
        <v>59688.299999999996</v>
      </c>
      <c r="J152" s="43">
        <v>572483.4</v>
      </c>
      <c r="K152" s="45">
        <v>12335.5</v>
      </c>
      <c r="L152" s="44"/>
      <c r="M152" s="44">
        <f>1902.6-227983.4</f>
        <v>-226080.8</v>
      </c>
      <c r="N152" s="44">
        <f t="shared" si="15"/>
        <v>418426.40000000008</v>
      </c>
      <c r="O152" s="44">
        <f t="shared" si="9"/>
        <v>2621244.9999999995</v>
      </c>
      <c r="P152" s="40"/>
      <c r="Q152" s="40"/>
    </row>
    <row r="153" spans="1:17" s="41" customFormat="1" x14ac:dyDescent="0.25">
      <c r="A153" s="42">
        <v>43861</v>
      </c>
      <c r="B153" s="43">
        <v>338501.96666666667</v>
      </c>
      <c r="C153" s="43">
        <v>1074330.9333333336</v>
      </c>
      <c r="D153" s="44">
        <f t="shared" si="14"/>
        <v>1412832.9000000004</v>
      </c>
      <c r="E153" s="43">
        <v>593099.96666666656</v>
      </c>
      <c r="F153" s="44">
        <f t="shared" si="6"/>
        <v>2005932.8666666669</v>
      </c>
      <c r="G153" s="43">
        <v>190696.59999999998</v>
      </c>
      <c r="H153" s="43">
        <f t="shared" si="7"/>
        <v>2196629.4666666668</v>
      </c>
      <c r="I153" s="43">
        <v>57649.5</v>
      </c>
      <c r="J153" s="43">
        <v>582312.76666666672</v>
      </c>
      <c r="K153" s="45">
        <v>8383.8666666667559</v>
      </c>
      <c r="L153" s="44"/>
      <c r="M153" s="44">
        <f>2092.9-226945.9</f>
        <v>-224853</v>
      </c>
      <c r="N153" s="44">
        <f t="shared" si="15"/>
        <v>423493.13333333354</v>
      </c>
      <c r="O153" s="44">
        <f t="shared" si="9"/>
        <v>2620122.6000000006</v>
      </c>
      <c r="P153" s="40"/>
      <c r="Q153" s="40"/>
    </row>
    <row r="154" spans="1:17" s="41" customFormat="1" x14ac:dyDescent="0.25">
      <c r="A154" s="42">
        <v>43890</v>
      </c>
      <c r="B154" s="43">
        <v>334751.1333333333</v>
      </c>
      <c r="C154" s="43">
        <v>1095272.9666666666</v>
      </c>
      <c r="D154" s="44">
        <f t="shared" si="14"/>
        <v>1430024.0999999999</v>
      </c>
      <c r="E154" s="43">
        <v>608829.43333333347</v>
      </c>
      <c r="F154" s="44">
        <f t="shared" si="6"/>
        <v>2038853.5333333332</v>
      </c>
      <c r="G154" s="43">
        <v>192620.2</v>
      </c>
      <c r="H154" s="43">
        <f t="shared" si="7"/>
        <v>2231473.7333333334</v>
      </c>
      <c r="I154" s="43">
        <v>58145.599999999999</v>
      </c>
      <c r="J154" s="43">
        <v>595363.6333333333</v>
      </c>
      <c r="K154" s="45">
        <v>30103.333333333314</v>
      </c>
      <c r="L154" s="44"/>
      <c r="M154" s="44">
        <f>2283.2-242369</f>
        <v>-240085.8</v>
      </c>
      <c r="N154" s="44">
        <f t="shared" si="15"/>
        <v>443526.76666666666</v>
      </c>
      <c r="O154" s="44">
        <f t="shared" si="9"/>
        <v>2675000.5</v>
      </c>
      <c r="P154" s="40"/>
      <c r="Q154" s="40"/>
    </row>
    <row r="155" spans="1:17" s="41" customFormat="1" x14ac:dyDescent="0.25">
      <c r="A155" s="42">
        <v>43921</v>
      </c>
      <c r="B155" s="43">
        <v>330762.59999999998</v>
      </c>
      <c r="C155" s="43">
        <v>1082118.7</v>
      </c>
      <c r="D155" s="44">
        <f t="shared" si="14"/>
        <v>1412881.2999999998</v>
      </c>
      <c r="E155" s="43">
        <v>609190.6</v>
      </c>
      <c r="F155" s="44">
        <f t="shared" si="6"/>
        <v>2022071.9</v>
      </c>
      <c r="G155" s="43">
        <v>190685.09999999998</v>
      </c>
      <c r="H155" s="43">
        <f t="shared" si="7"/>
        <v>2212757</v>
      </c>
      <c r="I155" s="43">
        <v>58131.8</v>
      </c>
      <c r="J155" s="43">
        <v>579611.4</v>
      </c>
      <c r="K155" s="45">
        <v>17868.499999999884</v>
      </c>
      <c r="L155" s="44"/>
      <c r="M155" s="44">
        <f>2473.5-247249.6</f>
        <v>-244776.1</v>
      </c>
      <c r="N155" s="44">
        <f t="shared" si="15"/>
        <v>410835.6</v>
      </c>
      <c r="O155" s="44">
        <f t="shared" si="9"/>
        <v>2623592.6</v>
      </c>
      <c r="P155" s="40"/>
      <c r="Q155" s="40"/>
    </row>
    <row r="156" spans="1:17" s="41" customFormat="1" x14ac:dyDescent="0.25">
      <c r="A156" s="42">
        <v>43951</v>
      </c>
      <c r="B156" s="43">
        <v>341669.3666666667</v>
      </c>
      <c r="C156" s="43">
        <v>1098907.7</v>
      </c>
      <c r="D156" s="44">
        <f t="shared" si="14"/>
        <v>1440577.0666666667</v>
      </c>
      <c r="E156" s="43">
        <v>622889.10000000009</v>
      </c>
      <c r="F156" s="44">
        <f t="shared" si="6"/>
        <v>2063466.1666666667</v>
      </c>
      <c r="G156" s="43">
        <v>193470.40000000002</v>
      </c>
      <c r="H156" s="43">
        <f t="shared" si="7"/>
        <v>2256936.5666666669</v>
      </c>
      <c r="I156" s="43">
        <v>53990.1</v>
      </c>
      <c r="J156" s="43">
        <v>592472.83333333326</v>
      </c>
      <c r="K156" s="45">
        <v>4267.9333333332906</v>
      </c>
      <c r="L156" s="44"/>
      <c r="M156" s="44">
        <f>2358.9-263196.3</f>
        <v>-260837.4</v>
      </c>
      <c r="N156" s="44">
        <f t="shared" si="15"/>
        <v>389893.46666666644</v>
      </c>
      <c r="O156" s="44">
        <f t="shared" si="9"/>
        <v>2646830.0333333332</v>
      </c>
      <c r="P156" s="40"/>
      <c r="Q156" s="40"/>
    </row>
    <row r="157" spans="1:17" s="41" customFormat="1" x14ac:dyDescent="0.25">
      <c r="A157" s="42">
        <v>43982</v>
      </c>
      <c r="B157" s="43">
        <v>352276.43333333335</v>
      </c>
      <c r="C157" s="43">
        <v>1089509.2000000002</v>
      </c>
      <c r="D157" s="44">
        <f t="shared" si="14"/>
        <v>1441785.6333333335</v>
      </c>
      <c r="E157" s="43">
        <v>632402.19999999995</v>
      </c>
      <c r="F157" s="44">
        <f t="shared" si="6"/>
        <v>2074187.8333333335</v>
      </c>
      <c r="G157" s="43">
        <v>192666.99999999997</v>
      </c>
      <c r="H157" s="43">
        <f t="shared" si="7"/>
        <v>2266854.8333333335</v>
      </c>
      <c r="I157" s="43">
        <v>50618.299999999996</v>
      </c>
      <c r="J157" s="43">
        <v>604066.46666666667</v>
      </c>
      <c r="K157" s="45">
        <v>12544.366666666698</v>
      </c>
      <c r="L157" s="44"/>
      <c r="M157" s="44">
        <f>2244.3-275180.9</f>
        <v>-272936.60000000003</v>
      </c>
      <c r="N157" s="44">
        <f t="shared" si="15"/>
        <v>394292.53333333338</v>
      </c>
      <c r="O157" s="44">
        <f t="shared" si="9"/>
        <v>2661147.3666666667</v>
      </c>
      <c r="P157" s="40"/>
      <c r="Q157" s="40"/>
    </row>
    <row r="158" spans="1:17" s="41" customFormat="1" x14ac:dyDescent="0.25">
      <c r="A158" s="42">
        <v>44012</v>
      </c>
      <c r="B158" s="43">
        <v>378103.8</v>
      </c>
      <c r="C158" s="43">
        <v>1180168.2999999998</v>
      </c>
      <c r="D158" s="44">
        <f t="shared" si="14"/>
        <v>1558272.0999999999</v>
      </c>
      <c r="E158" s="43">
        <v>642361.4</v>
      </c>
      <c r="F158" s="44">
        <f t="shared" si="6"/>
        <v>2200633.5</v>
      </c>
      <c r="G158" s="43">
        <v>200919</v>
      </c>
      <c r="H158" s="43">
        <f t="shared" si="7"/>
        <v>2401552.5</v>
      </c>
      <c r="I158" s="43">
        <v>55808.9</v>
      </c>
      <c r="J158" s="43">
        <v>623208.19999999995</v>
      </c>
      <c r="K158" s="45">
        <v>14942.699999999837</v>
      </c>
      <c r="L158" s="44"/>
      <c r="M158" s="44">
        <f>2129.7-325618.6</f>
        <v>-323488.89999999997</v>
      </c>
      <c r="N158" s="44">
        <f t="shared" si="15"/>
        <v>370470.89999999985</v>
      </c>
      <c r="O158" s="44">
        <f t="shared" si="9"/>
        <v>2772023.4</v>
      </c>
      <c r="P158" s="40"/>
      <c r="Q158" s="40"/>
    </row>
    <row r="159" spans="1:17" s="41" customFormat="1" x14ac:dyDescent="0.25">
      <c r="A159" s="42">
        <v>44043</v>
      </c>
      <c r="B159" s="43">
        <v>389511.8</v>
      </c>
      <c r="C159" s="43">
        <v>1147270.2</v>
      </c>
      <c r="D159" s="44">
        <f t="shared" ref="D159:D169" si="16">SUM(B159:C159)</f>
        <v>1536782</v>
      </c>
      <c r="E159" s="43">
        <v>696045.6333333333</v>
      </c>
      <c r="F159" s="44">
        <f t="shared" si="6"/>
        <v>2232827.6333333333</v>
      </c>
      <c r="G159" s="43">
        <v>213647.3</v>
      </c>
      <c r="H159" s="43">
        <f t="shared" si="7"/>
        <v>2446474.9333333331</v>
      </c>
      <c r="I159" s="43">
        <v>56940</v>
      </c>
      <c r="J159" s="43">
        <v>638432.3666666667</v>
      </c>
      <c r="K159" s="45">
        <v>20249.266666666663</v>
      </c>
      <c r="L159" s="44"/>
      <c r="M159" s="44">
        <f>2166.5-325443.5</f>
        <v>-323277</v>
      </c>
      <c r="N159" s="44">
        <f t="shared" ref="N159:N169" si="17">SUM(I159:M159)</f>
        <v>392344.6333333333</v>
      </c>
      <c r="O159" s="44">
        <f t="shared" si="9"/>
        <v>2838819.5666666664</v>
      </c>
      <c r="P159" s="40"/>
      <c r="Q159" s="40"/>
    </row>
    <row r="160" spans="1:17" s="41" customFormat="1" x14ac:dyDescent="0.25">
      <c r="A160" s="42">
        <v>44074</v>
      </c>
      <c r="B160" s="43">
        <v>398942.49999999994</v>
      </c>
      <c r="C160" s="43">
        <v>1182206.3</v>
      </c>
      <c r="D160" s="44">
        <f t="shared" si="16"/>
        <v>1581148.8</v>
      </c>
      <c r="E160" s="43">
        <v>705981.7666666666</v>
      </c>
      <c r="F160" s="44">
        <f t="shared" si="6"/>
        <v>2287130.5666666664</v>
      </c>
      <c r="G160" s="43">
        <v>211594.8</v>
      </c>
      <c r="H160" s="43">
        <f t="shared" si="7"/>
        <v>2498725.3666666662</v>
      </c>
      <c r="I160" s="43">
        <v>60606</v>
      </c>
      <c r="J160" s="43">
        <v>616904.6333333333</v>
      </c>
      <c r="K160" s="45">
        <v>24845.033333333151</v>
      </c>
      <c r="L160" s="44"/>
      <c r="M160" s="44">
        <f>2203.4-310512.1</f>
        <v>-308308.69999999995</v>
      </c>
      <c r="N160" s="44">
        <f t="shared" si="17"/>
        <v>394046.96666666656</v>
      </c>
      <c r="O160" s="44">
        <f t="shared" si="9"/>
        <v>2892772.333333333</v>
      </c>
      <c r="P160" s="40"/>
      <c r="Q160" s="40"/>
    </row>
    <row r="161" spans="1:17" s="41" customFormat="1" x14ac:dyDescent="0.25">
      <c r="A161" s="42">
        <v>44104</v>
      </c>
      <c r="B161" s="43">
        <v>389406.69999999995</v>
      </c>
      <c r="C161" s="43">
        <v>1295715.9000000001</v>
      </c>
      <c r="D161" s="44">
        <f t="shared" si="16"/>
        <v>1685122.6</v>
      </c>
      <c r="E161" s="43">
        <v>678223.39999999991</v>
      </c>
      <c r="F161" s="44">
        <f t="shared" si="6"/>
        <v>2363346</v>
      </c>
      <c r="G161" s="43">
        <v>214148.39999999997</v>
      </c>
      <c r="H161" s="43">
        <f t="shared" si="7"/>
        <v>2577494.4</v>
      </c>
      <c r="I161" s="43">
        <v>65861.7</v>
      </c>
      <c r="J161" s="43">
        <v>648725.4</v>
      </c>
      <c r="K161" s="45">
        <v>27836.800000000047</v>
      </c>
      <c r="L161" s="44"/>
      <c r="M161" s="44">
        <f>2240.2-198051.8</f>
        <v>-195811.59999999998</v>
      </c>
      <c r="N161" s="44">
        <f t="shared" si="17"/>
        <v>546612.30000000005</v>
      </c>
      <c r="O161" s="44">
        <f t="shared" si="9"/>
        <v>3124106.7</v>
      </c>
      <c r="P161" s="40"/>
      <c r="Q161" s="40"/>
    </row>
    <row r="162" spans="1:17" s="41" customFormat="1" x14ac:dyDescent="0.25">
      <c r="A162" s="42">
        <v>44135</v>
      </c>
      <c r="B162" s="43">
        <v>387230.36666666664</v>
      </c>
      <c r="C162" s="43">
        <v>1288080.2</v>
      </c>
      <c r="D162" s="44">
        <f t="shared" si="16"/>
        <v>1675310.5666666667</v>
      </c>
      <c r="E162" s="43">
        <v>694771.8666666667</v>
      </c>
      <c r="F162" s="44">
        <f t="shared" si="6"/>
        <v>2370082.4333333336</v>
      </c>
      <c r="G162" s="43">
        <v>212334.90000000002</v>
      </c>
      <c r="H162" s="43">
        <f t="shared" si="7"/>
        <v>2582417.3333333335</v>
      </c>
      <c r="I162" s="43">
        <v>61430.1</v>
      </c>
      <c r="J162" s="43">
        <v>660664.93333333347</v>
      </c>
      <c r="K162" s="45">
        <v>16517.566666666709</v>
      </c>
      <c r="L162" s="44"/>
      <c r="M162" s="44">
        <f>2063-214618.6</f>
        <v>-212555.6</v>
      </c>
      <c r="N162" s="44">
        <f t="shared" si="17"/>
        <v>526057.00000000012</v>
      </c>
      <c r="O162" s="44">
        <f t="shared" si="9"/>
        <v>3108474.3333333335</v>
      </c>
      <c r="P162" s="40"/>
      <c r="Q162" s="40"/>
    </row>
    <row r="163" spans="1:17" s="41" customFormat="1" x14ac:dyDescent="0.25">
      <c r="A163" s="42">
        <v>44165</v>
      </c>
      <c r="B163" s="43">
        <v>392088.33333333337</v>
      </c>
      <c r="C163" s="43">
        <v>1340015.3999999999</v>
      </c>
      <c r="D163" s="44">
        <f t="shared" si="16"/>
        <v>1732103.7333333334</v>
      </c>
      <c r="E163" s="43">
        <v>711189.33333333326</v>
      </c>
      <c r="F163" s="44">
        <f t="shared" si="6"/>
        <v>2443293.0666666664</v>
      </c>
      <c r="G163" s="43">
        <v>217309.30000000002</v>
      </c>
      <c r="H163" s="43">
        <f t="shared" si="7"/>
        <v>2660602.3666666662</v>
      </c>
      <c r="I163" s="43">
        <v>58995.199999999997</v>
      </c>
      <c r="J163" s="43">
        <v>670968.86666666658</v>
      </c>
      <c r="K163" s="45">
        <v>-11123.166666666686</v>
      </c>
      <c r="L163" s="44"/>
      <c r="M163" s="44">
        <f>1885.7-239110.9</f>
        <v>-237225.19999999998</v>
      </c>
      <c r="N163" s="44">
        <f t="shared" si="17"/>
        <v>481615.69999999995</v>
      </c>
      <c r="O163" s="44">
        <f t="shared" si="9"/>
        <v>3142218.0666666664</v>
      </c>
      <c r="P163" s="40"/>
      <c r="Q163" s="40"/>
    </row>
    <row r="164" spans="1:17" s="41" customFormat="1" x14ac:dyDescent="0.25">
      <c r="A164" s="42">
        <v>44166</v>
      </c>
      <c r="B164" s="43">
        <v>433279.2</v>
      </c>
      <c r="C164" s="43">
        <v>1369841.3000000003</v>
      </c>
      <c r="D164" s="44">
        <f t="shared" ref="D164" si="18">SUM(B164:C164)</f>
        <v>1803120.5000000002</v>
      </c>
      <c r="E164" s="43">
        <v>723397.99999999988</v>
      </c>
      <c r="F164" s="44">
        <f t="shared" si="6"/>
        <v>2526518.5</v>
      </c>
      <c r="G164" s="43">
        <v>207328.49999999997</v>
      </c>
      <c r="H164" s="43">
        <f t="shared" si="7"/>
        <v>2733847</v>
      </c>
      <c r="I164" s="43">
        <v>63218.3</v>
      </c>
      <c r="J164" s="43">
        <v>656262.9</v>
      </c>
      <c r="K164" s="45">
        <v>25423.799999999988</v>
      </c>
      <c r="L164" s="44"/>
      <c r="M164" s="44">
        <f>2040.4-222775.8</f>
        <v>-220735.4</v>
      </c>
      <c r="N164" s="44">
        <f t="shared" ref="N164" si="19">SUM(I164:M164)</f>
        <v>524169.6</v>
      </c>
      <c r="O164" s="44">
        <f t="shared" si="9"/>
        <v>3258016.6</v>
      </c>
      <c r="P164" s="40"/>
      <c r="Q164" s="40"/>
    </row>
    <row r="165" spans="1:17" s="41" customFormat="1" x14ac:dyDescent="0.25">
      <c r="A165" s="42">
        <v>44227</v>
      </c>
      <c r="B165" s="43">
        <v>404990.10000000003</v>
      </c>
      <c r="C165" s="43">
        <v>1418337.1666666665</v>
      </c>
      <c r="D165" s="44">
        <f t="shared" si="16"/>
        <v>1823327.2666666666</v>
      </c>
      <c r="E165" s="43">
        <v>727016.46666666679</v>
      </c>
      <c r="F165" s="44">
        <f t="shared" si="6"/>
        <v>2550343.7333333334</v>
      </c>
      <c r="G165" s="43">
        <v>221420.39999999997</v>
      </c>
      <c r="H165" s="43">
        <f t="shared" si="7"/>
        <v>2771764.1333333333</v>
      </c>
      <c r="I165" s="43">
        <v>64791.399999999994</v>
      </c>
      <c r="J165" s="43">
        <v>669591.30000000005</v>
      </c>
      <c r="K165" s="45">
        <v>10612.099999999977</v>
      </c>
      <c r="L165" s="44"/>
      <c r="M165" s="44">
        <f>2324.0333-247004.7</f>
        <v>-244680.6667</v>
      </c>
      <c r="N165" s="44">
        <f t="shared" si="17"/>
        <v>500314.13330000004</v>
      </c>
      <c r="O165" s="44">
        <f t="shared" si="9"/>
        <v>3272078.2666333332</v>
      </c>
      <c r="P165" s="40"/>
      <c r="Q165" s="40"/>
    </row>
    <row r="166" spans="1:17" s="41" customFormat="1" x14ac:dyDescent="0.25">
      <c r="A166" s="42">
        <v>44255</v>
      </c>
      <c r="B166" s="43">
        <v>397492.80000000005</v>
      </c>
      <c r="C166" s="43">
        <v>1440559.6333333333</v>
      </c>
      <c r="D166" s="44">
        <f t="shared" si="16"/>
        <v>1838052.4333333333</v>
      </c>
      <c r="E166" s="43">
        <v>750924.83333333337</v>
      </c>
      <c r="F166" s="44">
        <f t="shared" si="6"/>
        <v>2588977.2666666666</v>
      </c>
      <c r="G166" s="43">
        <v>223798.89999999997</v>
      </c>
      <c r="H166" s="43">
        <f t="shared" si="7"/>
        <v>2812776.1666666665</v>
      </c>
      <c r="I166" s="43">
        <v>66010.299999999988</v>
      </c>
      <c r="J166" s="43">
        <v>694135.89999999991</v>
      </c>
      <c r="K166" s="45">
        <v>8835.3000000000466</v>
      </c>
      <c r="L166" s="44"/>
      <c r="M166" s="44">
        <f>2607.7-250433.2</f>
        <v>-247825.5</v>
      </c>
      <c r="N166" s="44">
        <f t="shared" si="17"/>
        <v>521156</v>
      </c>
      <c r="O166" s="44">
        <f t="shared" si="9"/>
        <v>3333932.1666666665</v>
      </c>
      <c r="P166" s="40"/>
      <c r="Q166" s="40"/>
    </row>
    <row r="167" spans="1:17" s="41" customFormat="1" x14ac:dyDescent="0.25">
      <c r="A167" s="42">
        <v>44286</v>
      </c>
      <c r="B167" s="43">
        <v>396465.3</v>
      </c>
      <c r="C167" s="43">
        <v>1445542.8999999997</v>
      </c>
      <c r="D167" s="44">
        <f t="shared" si="16"/>
        <v>1842008.1999999997</v>
      </c>
      <c r="E167" s="43">
        <v>773663.29999999993</v>
      </c>
      <c r="F167" s="44">
        <f t="shared" si="6"/>
        <v>2615671.4999999995</v>
      </c>
      <c r="G167" s="43">
        <v>224018.69999999992</v>
      </c>
      <c r="H167" s="43">
        <f t="shared" si="7"/>
        <v>2839690.1999999993</v>
      </c>
      <c r="I167" s="43">
        <v>64851.1</v>
      </c>
      <c r="J167" s="43">
        <v>674743.89999999991</v>
      </c>
      <c r="K167" s="45">
        <v>38659.599999999948</v>
      </c>
      <c r="L167" s="44"/>
      <c r="M167" s="44">
        <f>2891.3-263499.5</f>
        <v>-260608.2</v>
      </c>
      <c r="N167" s="44">
        <f t="shared" si="17"/>
        <v>517646.39999999985</v>
      </c>
      <c r="O167" s="44">
        <f t="shared" si="9"/>
        <v>3357336.5999999992</v>
      </c>
      <c r="P167" s="40"/>
      <c r="Q167" s="40"/>
    </row>
    <row r="168" spans="1:17" s="41" customFormat="1" x14ac:dyDescent="0.25">
      <c r="A168" s="42">
        <v>44316</v>
      </c>
      <c r="B168" s="43">
        <v>407868.6</v>
      </c>
      <c r="C168" s="43">
        <v>1434653.5999999999</v>
      </c>
      <c r="D168" s="44">
        <f t="shared" si="16"/>
        <v>1842522.1999999997</v>
      </c>
      <c r="E168" s="43">
        <v>780328.79999999993</v>
      </c>
      <c r="F168" s="44">
        <f t="shared" si="6"/>
        <v>2622850.9999999995</v>
      </c>
      <c r="G168" s="43">
        <v>212953.90000000002</v>
      </c>
      <c r="H168" s="43">
        <f t="shared" si="7"/>
        <v>2835804.8999999994</v>
      </c>
      <c r="I168" s="43">
        <v>59833.200000000004</v>
      </c>
      <c r="J168" s="43">
        <v>675252.9</v>
      </c>
      <c r="K168" s="45">
        <v>38882.500000000087</v>
      </c>
      <c r="L168" s="44"/>
      <c r="M168" s="44">
        <f>3211.3-270882.6</f>
        <v>-267671.3</v>
      </c>
      <c r="N168" s="44">
        <f t="shared" si="17"/>
        <v>506297.3000000001</v>
      </c>
      <c r="O168" s="44">
        <f t="shared" si="9"/>
        <v>3342102.1999999997</v>
      </c>
      <c r="P168" s="40"/>
      <c r="Q168" s="40"/>
    </row>
    <row r="169" spans="1:17" s="41" customFormat="1" x14ac:dyDescent="0.25">
      <c r="A169" s="42">
        <v>44347</v>
      </c>
      <c r="B169" s="43">
        <v>420022.29999999993</v>
      </c>
      <c r="C169" s="43">
        <v>1515725.2000000002</v>
      </c>
      <c r="D169" s="44">
        <f t="shared" si="16"/>
        <v>1935747.5</v>
      </c>
      <c r="E169" s="43">
        <v>775326.40000000014</v>
      </c>
      <c r="F169" s="44">
        <f t="shared" si="6"/>
        <v>2711073.9000000004</v>
      </c>
      <c r="G169" s="43">
        <v>215416.59999999998</v>
      </c>
      <c r="H169" s="43">
        <f t="shared" si="7"/>
        <v>2926490.5000000005</v>
      </c>
      <c r="I169" s="43">
        <v>59255.3</v>
      </c>
      <c r="J169" s="43">
        <v>688164</v>
      </c>
      <c r="K169" s="45">
        <v>25663.499999999942</v>
      </c>
      <c r="L169" s="44"/>
      <c r="M169" s="44">
        <f>3531.2-286609.2</f>
        <v>-283078</v>
      </c>
      <c r="N169" s="44">
        <f t="shared" si="17"/>
        <v>490004.80000000005</v>
      </c>
      <c r="O169" s="44">
        <f t="shared" si="9"/>
        <v>3416495.3000000007</v>
      </c>
      <c r="P169" s="40"/>
      <c r="Q169" s="40"/>
    </row>
    <row r="170" spans="1:17" s="41" customFormat="1" x14ac:dyDescent="0.25">
      <c r="A170" s="42">
        <v>44377</v>
      </c>
      <c r="B170" s="43">
        <v>458296.4</v>
      </c>
      <c r="C170" s="43">
        <v>1589876.0300000003</v>
      </c>
      <c r="D170" s="44">
        <f t="shared" ref="D170:D173" si="20">SUM(B170:C170)</f>
        <v>2048172.4300000002</v>
      </c>
      <c r="E170" s="43">
        <v>821663.4</v>
      </c>
      <c r="F170" s="44">
        <f t="shared" si="6"/>
        <v>2869835.83</v>
      </c>
      <c r="G170" s="43">
        <v>225156.69999999995</v>
      </c>
      <c r="H170" s="43">
        <f t="shared" si="7"/>
        <v>3094992.5300000003</v>
      </c>
      <c r="I170" s="43">
        <v>65638.100000000006</v>
      </c>
      <c r="J170" s="43">
        <v>693492.5</v>
      </c>
      <c r="K170" s="45">
        <v>-14995.100000000006</v>
      </c>
      <c r="L170" s="44"/>
      <c r="M170" s="44">
        <f>3851.2-276374.2</f>
        <v>-272523</v>
      </c>
      <c r="N170" s="44">
        <f t="shared" ref="N170:N173" si="21">SUM(I170:M170)</f>
        <v>471612.5</v>
      </c>
      <c r="O170" s="44">
        <f t="shared" si="9"/>
        <v>3566605.0300000003</v>
      </c>
      <c r="P170" s="40"/>
      <c r="Q170" s="40"/>
    </row>
    <row r="171" spans="1:17" s="41" customFormat="1" x14ac:dyDescent="0.25">
      <c r="A171" s="42">
        <v>44408</v>
      </c>
      <c r="B171" s="43">
        <v>467369.8</v>
      </c>
      <c r="C171" s="43">
        <v>1653985.9</v>
      </c>
      <c r="D171" s="44">
        <f t="shared" si="20"/>
        <v>2121355.6999999997</v>
      </c>
      <c r="E171" s="43">
        <v>831070.5</v>
      </c>
      <c r="F171" s="44">
        <f t="shared" si="6"/>
        <v>2952426.1999999997</v>
      </c>
      <c r="G171" s="43">
        <v>226194.40000000002</v>
      </c>
      <c r="H171" s="43">
        <f t="shared" si="7"/>
        <v>3178620.5999999996</v>
      </c>
      <c r="I171" s="43">
        <v>64846.5</v>
      </c>
      <c r="J171" s="43">
        <v>714830</v>
      </c>
      <c r="K171" s="45">
        <v>16366.5</v>
      </c>
      <c r="L171" s="44"/>
      <c r="M171" s="44">
        <f>4364.4-344744.3</f>
        <v>-340379.89999999997</v>
      </c>
      <c r="N171" s="44">
        <f t="shared" si="21"/>
        <v>455663.10000000003</v>
      </c>
      <c r="O171" s="44">
        <f t="shared" si="9"/>
        <v>3634283.6999999997</v>
      </c>
      <c r="P171" s="40"/>
      <c r="Q171" s="40"/>
    </row>
    <row r="172" spans="1:17" s="41" customFormat="1" x14ac:dyDescent="0.25">
      <c r="A172" s="42">
        <v>44439</v>
      </c>
      <c r="B172" s="43">
        <v>464646.46666666673</v>
      </c>
      <c r="C172" s="43">
        <v>1688957.3666666667</v>
      </c>
      <c r="D172" s="44">
        <f t="shared" si="20"/>
        <v>2153603.8333333335</v>
      </c>
      <c r="E172" s="43">
        <v>873637.36666666681</v>
      </c>
      <c r="F172" s="44">
        <f t="shared" si="6"/>
        <v>3027241.2</v>
      </c>
      <c r="G172" s="43">
        <v>221551.40000000002</v>
      </c>
      <c r="H172" s="43">
        <f t="shared" si="7"/>
        <v>3248792.6</v>
      </c>
      <c r="I172" s="43">
        <v>62211.199999999997</v>
      </c>
      <c r="J172" s="43">
        <v>736598.83333333326</v>
      </c>
      <c r="K172" s="45">
        <v>-31370.866666666756</v>
      </c>
      <c r="L172" s="44"/>
      <c r="M172" s="44">
        <f>4877.5-342099.1</f>
        <v>-337221.6</v>
      </c>
      <c r="N172" s="44">
        <f t="shared" si="21"/>
        <v>430217.56666666653</v>
      </c>
      <c r="O172" s="44">
        <f t="shared" si="9"/>
        <v>3679010.1666666665</v>
      </c>
      <c r="P172" s="40"/>
      <c r="Q172" s="40"/>
    </row>
    <row r="173" spans="1:17" s="41" customFormat="1" x14ac:dyDescent="0.25">
      <c r="A173" s="42">
        <v>44469</v>
      </c>
      <c r="B173" s="43">
        <v>452797.99999999994</v>
      </c>
      <c r="C173" s="43">
        <v>1675444.2</v>
      </c>
      <c r="D173" s="44">
        <f t="shared" si="20"/>
        <v>2128242.1999999997</v>
      </c>
      <c r="E173" s="43">
        <v>964342.7</v>
      </c>
      <c r="F173" s="44">
        <f t="shared" si="6"/>
        <v>3092584.8999999994</v>
      </c>
      <c r="G173" s="43">
        <v>234167.69999999998</v>
      </c>
      <c r="H173" s="43">
        <f t="shared" si="7"/>
        <v>3326752.5999999996</v>
      </c>
      <c r="I173" s="43">
        <v>56628.299999999996</v>
      </c>
      <c r="J173" s="43">
        <v>790867.4</v>
      </c>
      <c r="K173" s="45">
        <v>-24587.1</v>
      </c>
      <c r="L173" s="44"/>
      <c r="M173" s="44">
        <f>5390.7-250690</f>
        <v>-245299.3</v>
      </c>
      <c r="N173" s="44">
        <f t="shared" si="21"/>
        <v>577609.30000000005</v>
      </c>
      <c r="O173" s="44">
        <f t="shared" si="9"/>
        <v>3904361.8999999994</v>
      </c>
      <c r="P173" s="40"/>
      <c r="Q173" s="40"/>
    </row>
    <row r="174" spans="1:17" s="41" customFormat="1" x14ac:dyDescent="0.25">
      <c r="A174" s="42">
        <v>44500</v>
      </c>
      <c r="B174" s="43">
        <v>446126.6</v>
      </c>
      <c r="C174" s="43">
        <v>1673106.666666667</v>
      </c>
      <c r="D174" s="44">
        <f t="shared" ref="D174:D178" si="22">SUM(B174:C174)</f>
        <v>2119233.2666666671</v>
      </c>
      <c r="E174" s="43">
        <v>960232.16666666674</v>
      </c>
      <c r="F174" s="44">
        <f t="shared" si="6"/>
        <v>3079465.4333333336</v>
      </c>
      <c r="G174" s="43">
        <v>256977.09999999995</v>
      </c>
      <c r="H174" s="43">
        <f t="shared" si="7"/>
        <v>3336442.5333333337</v>
      </c>
      <c r="I174" s="43">
        <v>56167.700000000004</v>
      </c>
      <c r="J174" s="43">
        <v>809373.2</v>
      </c>
      <c r="K174" s="45">
        <v>-10759.933333333291</v>
      </c>
      <c r="L174" s="44"/>
      <c r="M174" s="44">
        <f>10010.8-269247.7</f>
        <v>-259236.90000000002</v>
      </c>
      <c r="N174" s="44">
        <f t="shared" ref="N174:N178" si="23">SUM(I174:M174)</f>
        <v>595544.06666666653</v>
      </c>
      <c r="O174" s="44">
        <f t="shared" si="9"/>
        <v>3931986.6</v>
      </c>
      <c r="P174" s="40"/>
      <c r="Q174" s="40"/>
    </row>
    <row r="175" spans="1:17" s="41" customFormat="1" x14ac:dyDescent="0.25">
      <c r="A175" s="42">
        <v>44530</v>
      </c>
      <c r="B175" s="43">
        <v>450663.6</v>
      </c>
      <c r="C175" s="43">
        <v>1612604.4333333331</v>
      </c>
      <c r="D175" s="44">
        <f t="shared" si="22"/>
        <v>2063268.0333333332</v>
      </c>
      <c r="E175" s="43">
        <v>974650.63333333342</v>
      </c>
      <c r="F175" s="44">
        <f t="shared" ref="F175:F180" si="24">D175+E175</f>
        <v>3037918.6666666665</v>
      </c>
      <c r="G175" s="43">
        <v>258218.69999999998</v>
      </c>
      <c r="H175" s="43">
        <f t="shared" ref="H175:H180" si="25">F175+G175</f>
        <v>3296137.3666666667</v>
      </c>
      <c r="I175" s="43">
        <v>61852.1</v>
      </c>
      <c r="J175" s="43">
        <v>831252.50000000012</v>
      </c>
      <c r="K175" s="45">
        <v>8882.1333333333896</v>
      </c>
      <c r="L175" s="44"/>
      <c r="M175" s="44">
        <f>14582.8-245484.4</f>
        <v>-230901.6</v>
      </c>
      <c r="N175" s="44">
        <f t="shared" si="23"/>
        <v>671085.13333333354</v>
      </c>
      <c r="O175" s="44">
        <f t="shared" ref="O175:O180" si="26">H175+N175</f>
        <v>3967222.5</v>
      </c>
      <c r="P175" s="40"/>
      <c r="Q175" s="40"/>
    </row>
    <row r="176" spans="1:17" s="41" customFormat="1" x14ac:dyDescent="0.25">
      <c r="A176" s="42">
        <v>44561</v>
      </c>
      <c r="B176" s="43">
        <v>478573.7</v>
      </c>
      <c r="C176" s="43">
        <v>1572501.4999999998</v>
      </c>
      <c r="D176" s="44">
        <f t="shared" si="22"/>
        <v>2051075.1999999997</v>
      </c>
      <c r="E176" s="43">
        <v>987474.7</v>
      </c>
      <c r="F176" s="44">
        <f t="shared" si="24"/>
        <v>3038549.8999999994</v>
      </c>
      <c r="G176" s="43">
        <v>254710.69999999998</v>
      </c>
      <c r="H176" s="43">
        <f t="shared" si="25"/>
        <v>3293260.5999999996</v>
      </c>
      <c r="I176" s="43">
        <v>56884.399999999994</v>
      </c>
      <c r="J176" s="43">
        <v>844398.89999999991</v>
      </c>
      <c r="K176" s="45">
        <v>20799.599999999919</v>
      </c>
      <c r="L176" s="44"/>
      <c r="M176" s="44">
        <f>19154.9-245656.7</f>
        <v>-226501.80000000002</v>
      </c>
      <c r="N176" s="44">
        <f t="shared" si="23"/>
        <v>695581.09999999986</v>
      </c>
      <c r="O176" s="44">
        <f t="shared" si="26"/>
        <v>3988841.6999999993</v>
      </c>
      <c r="P176" s="40"/>
      <c r="Q176" s="40"/>
    </row>
    <row r="177" spans="1:17" s="41" customFormat="1" ht="18" x14ac:dyDescent="0.25">
      <c r="A177" s="51" t="s">
        <v>59</v>
      </c>
      <c r="B177" s="43">
        <v>450005.9</v>
      </c>
      <c r="C177" s="43">
        <v>1745530.0999999996</v>
      </c>
      <c r="D177" s="44">
        <f t="shared" si="22"/>
        <v>2195535.9999999995</v>
      </c>
      <c r="E177" s="43">
        <v>979364.49999999988</v>
      </c>
      <c r="F177" s="44">
        <f t="shared" si="24"/>
        <v>3174900.4999999995</v>
      </c>
      <c r="G177" s="43">
        <v>252261.50000000003</v>
      </c>
      <c r="H177" s="43">
        <f t="shared" si="25"/>
        <v>3427161.9999999995</v>
      </c>
      <c r="I177" s="43">
        <v>55379.399999999994</v>
      </c>
      <c r="J177" s="43">
        <v>859520.10000000009</v>
      </c>
      <c r="K177" s="45">
        <v>11181.299999999901</v>
      </c>
      <c r="L177" s="44"/>
      <c r="M177" s="44">
        <f>19154.9-244947.2</f>
        <v>-225792.30000000002</v>
      </c>
      <c r="N177" s="44">
        <f t="shared" si="23"/>
        <v>700288.5</v>
      </c>
      <c r="O177" s="44">
        <f t="shared" si="26"/>
        <v>4127450.4999999995</v>
      </c>
      <c r="P177" s="40"/>
      <c r="Q177" s="40"/>
    </row>
    <row r="178" spans="1:17" s="41" customFormat="1" ht="18" x14ac:dyDescent="0.25">
      <c r="A178" s="51" t="s">
        <v>60</v>
      </c>
      <c r="B178" s="43">
        <v>441530.10000000003</v>
      </c>
      <c r="C178" s="43">
        <v>1687313.3999999997</v>
      </c>
      <c r="D178" s="44">
        <f t="shared" si="22"/>
        <v>2128843.4999999995</v>
      </c>
      <c r="E178" s="43">
        <v>1018859.0000000001</v>
      </c>
      <c r="F178" s="44">
        <f t="shared" si="24"/>
        <v>3147702.4999999995</v>
      </c>
      <c r="G178" s="43">
        <v>289165.90000000002</v>
      </c>
      <c r="H178" s="43">
        <f t="shared" si="25"/>
        <v>3436868.3999999994</v>
      </c>
      <c r="I178" s="43">
        <v>55379.399999999994</v>
      </c>
      <c r="J178" s="43">
        <v>882928.60000000009</v>
      </c>
      <c r="K178" s="45">
        <v>56721.899999999994</v>
      </c>
      <c r="L178" s="44"/>
      <c r="M178" s="44">
        <f>19154.9-241864.6</f>
        <v>-222709.7</v>
      </c>
      <c r="N178" s="44">
        <f t="shared" si="23"/>
        <v>772320.20000000019</v>
      </c>
      <c r="O178" s="44">
        <f t="shared" si="26"/>
        <v>4209188.5999999996</v>
      </c>
      <c r="P178" s="40"/>
      <c r="Q178" s="40"/>
    </row>
    <row r="179" spans="1:17" s="41" customFormat="1" ht="18" x14ac:dyDescent="0.25">
      <c r="A179" s="51" t="s">
        <v>62</v>
      </c>
      <c r="B179" s="43">
        <v>440785.80000000005</v>
      </c>
      <c r="C179" s="43">
        <v>1701101.4</v>
      </c>
      <c r="D179" s="44">
        <f t="shared" ref="D179" si="27">SUM(B179:C179)</f>
        <v>2141887.2000000002</v>
      </c>
      <c r="E179" s="43">
        <v>1029218.8999999999</v>
      </c>
      <c r="F179" s="44">
        <f t="shared" si="24"/>
        <v>3171106.1</v>
      </c>
      <c r="G179" s="43">
        <v>289958.90000000002</v>
      </c>
      <c r="H179" s="43">
        <f t="shared" si="25"/>
        <v>3461065</v>
      </c>
      <c r="I179" s="43">
        <v>55379.399999999994</v>
      </c>
      <c r="J179" s="43">
        <v>864190.10000000009</v>
      </c>
      <c r="K179" s="45">
        <v>115911.50000000015</v>
      </c>
      <c r="L179" s="44"/>
      <c r="M179" s="44">
        <f>19154.9-242061.6</f>
        <v>-222906.7</v>
      </c>
      <c r="N179" s="44">
        <f t="shared" ref="N179" si="28">SUM(I179:M179)</f>
        <v>812574.30000000028</v>
      </c>
      <c r="O179" s="44">
        <f t="shared" si="26"/>
        <v>4273639.3000000007</v>
      </c>
      <c r="P179" s="40"/>
      <c r="Q179" s="40"/>
    </row>
    <row r="180" spans="1:17" s="41" customFormat="1" ht="18" x14ac:dyDescent="0.25">
      <c r="A180" s="51" t="s">
        <v>63</v>
      </c>
      <c r="B180" s="43">
        <v>445096.2</v>
      </c>
      <c r="C180" s="43">
        <v>1807288.3999999997</v>
      </c>
      <c r="D180" s="44">
        <f t="shared" ref="D180" si="29">SUM(B180:C180)</f>
        <v>2252384.5999999996</v>
      </c>
      <c r="E180" s="43">
        <v>1047491.4999999999</v>
      </c>
      <c r="F180" s="44">
        <f t="shared" si="24"/>
        <v>3299876.0999999996</v>
      </c>
      <c r="G180" s="43">
        <v>268162.5</v>
      </c>
      <c r="H180" s="43">
        <f t="shared" si="25"/>
        <v>3568038.5999999996</v>
      </c>
      <c r="I180" s="43">
        <v>55379.399999999994</v>
      </c>
      <c r="J180" s="43">
        <v>877881.2</v>
      </c>
      <c r="K180" s="45">
        <v>144089.60000000006</v>
      </c>
      <c r="L180" s="44"/>
      <c r="M180" s="44">
        <f>19154.9-264362.3</f>
        <v>-245207.4</v>
      </c>
      <c r="N180" s="44">
        <f t="shared" ref="N180" si="30">SUM(I180:M180)</f>
        <v>832142.79999999993</v>
      </c>
      <c r="O180" s="44">
        <f t="shared" si="26"/>
        <v>4400181.3999999994</v>
      </c>
      <c r="P180" s="40"/>
      <c r="Q180" s="40"/>
    </row>
    <row r="181" spans="1:17" s="41" customFormat="1" x14ac:dyDescent="0.25">
      <c r="A181" s="55" t="s">
        <v>54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40"/>
    </row>
    <row r="182" spans="1:17" s="41" customFormat="1" x14ac:dyDescent="0.25">
      <c r="A182" s="58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60"/>
      <c r="P182" s="40"/>
    </row>
    <row r="183" spans="1:17" s="41" customFormat="1" x14ac:dyDescent="0.25">
      <c r="A183" s="52" t="s">
        <v>36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4"/>
      <c r="P183" s="40"/>
    </row>
    <row r="184" spans="1:17" s="29" customFormat="1" ht="18.75" x14ac:dyDescent="0.3">
      <c r="P184" s="35"/>
    </row>
  </sheetData>
  <mergeCells count="16">
    <mergeCell ref="A183:O183"/>
    <mergeCell ref="A181:O182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67"/>
  <sheetViews>
    <sheetView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B64" sqref="B64:O64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8" t="s">
        <v>39</v>
      </c>
      <c r="B4" s="64" t="s">
        <v>40</v>
      </c>
      <c r="C4" s="64"/>
      <c r="D4" s="64"/>
      <c r="E4" s="64"/>
      <c r="F4" s="64"/>
      <c r="G4" s="64"/>
      <c r="H4" s="64"/>
      <c r="I4" s="64" t="s">
        <v>50</v>
      </c>
      <c r="J4" s="64"/>
      <c r="K4" s="64"/>
      <c r="L4" s="64"/>
      <c r="M4" s="64"/>
      <c r="N4" s="64"/>
      <c r="O4" s="61" t="s">
        <v>44</v>
      </c>
    </row>
    <row r="5" spans="1:18" s="34" customFormat="1" ht="15.75" customHeight="1" x14ac:dyDescent="0.35">
      <c r="A5" s="69"/>
      <c r="B5" s="64" t="s">
        <v>37</v>
      </c>
      <c r="C5" s="64"/>
      <c r="D5" s="64"/>
      <c r="E5" s="64"/>
      <c r="F5" s="64"/>
      <c r="G5" s="71" t="s">
        <v>41</v>
      </c>
      <c r="H5" s="72" t="s">
        <v>2</v>
      </c>
      <c r="I5" s="65" t="s">
        <v>31</v>
      </c>
      <c r="J5" s="65" t="s">
        <v>42</v>
      </c>
      <c r="K5" s="65" t="s">
        <v>33</v>
      </c>
      <c r="L5" s="65" t="s">
        <v>48</v>
      </c>
      <c r="M5" s="61" t="s">
        <v>51</v>
      </c>
      <c r="N5" s="61" t="s">
        <v>2</v>
      </c>
      <c r="O5" s="62"/>
    </row>
    <row r="6" spans="1:18" s="34" customFormat="1" ht="15.75" customHeight="1" x14ac:dyDescent="0.35">
      <c r="A6" s="69"/>
      <c r="B6" s="64" t="s">
        <v>38</v>
      </c>
      <c r="C6" s="64"/>
      <c r="D6" s="64"/>
      <c r="E6" s="47"/>
      <c r="F6" s="47"/>
      <c r="G6" s="71"/>
      <c r="H6" s="72"/>
      <c r="I6" s="66"/>
      <c r="J6" s="66"/>
      <c r="K6" s="66"/>
      <c r="L6" s="66"/>
      <c r="M6" s="62"/>
      <c r="N6" s="62"/>
      <c r="O6" s="62"/>
    </row>
    <row r="7" spans="1:18" s="34" customFormat="1" ht="56.25" x14ac:dyDescent="0.35">
      <c r="A7" s="70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1"/>
      <c r="H7" s="72" t="s">
        <v>2</v>
      </c>
      <c r="I7" s="67"/>
      <c r="J7" s="67"/>
      <c r="K7" s="67"/>
      <c r="L7" s="67"/>
      <c r="M7" s="63"/>
      <c r="N7" s="63"/>
      <c r="O7" s="63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64" si="1">D8+E8</f>
        <v>338660.60000000003</v>
      </c>
      <c r="G8" s="43">
        <v>59602.599999999991</v>
      </c>
      <c r="H8" s="43">
        <f t="shared" ref="H8:H64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64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60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3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x14ac:dyDescent="0.25">
      <c r="A52" s="42">
        <v>43555</v>
      </c>
      <c r="B52" s="43">
        <v>275569.39999999997</v>
      </c>
      <c r="C52" s="43">
        <v>1001634.5999999999</v>
      </c>
      <c r="D52" s="44">
        <f t="shared" si="7"/>
        <v>1277203.9999999998</v>
      </c>
      <c r="E52" s="43">
        <v>422729.69999999984</v>
      </c>
      <c r="F52" s="44">
        <f t="shared" si="1"/>
        <v>1699933.6999999997</v>
      </c>
      <c r="G52" s="43">
        <v>185301.5</v>
      </c>
      <c r="H52" s="43">
        <f t="shared" si="2"/>
        <v>1885235.1999999997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2227041.0999999996</v>
      </c>
      <c r="P52" s="40"/>
      <c r="Q52" s="40"/>
    </row>
    <row r="53" spans="1:17" s="41" customFormat="1" x14ac:dyDescent="0.25">
      <c r="A53" s="42">
        <v>43646</v>
      </c>
      <c r="B53" s="43">
        <v>318404.59999999998</v>
      </c>
      <c r="C53" s="43">
        <v>1074559.1000000001</v>
      </c>
      <c r="D53" s="44">
        <f t="shared" si="7"/>
        <v>1392963.7000000002</v>
      </c>
      <c r="E53" s="43">
        <v>458268.4</v>
      </c>
      <c r="F53" s="44">
        <f t="shared" si="1"/>
        <v>1851232.1</v>
      </c>
      <c r="G53" s="43">
        <v>178256.6</v>
      </c>
      <c r="H53" s="43">
        <f t="shared" si="2"/>
        <v>2029488.7000000002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2384073.1</v>
      </c>
      <c r="P53" s="40"/>
      <c r="Q53" s="40"/>
    </row>
    <row r="54" spans="1:17" s="41" customFormat="1" x14ac:dyDescent="0.25">
      <c r="A54" s="42">
        <v>43738</v>
      </c>
      <c r="B54" s="43">
        <v>317565.40000000002</v>
      </c>
      <c r="C54" s="43">
        <v>1118003.3</v>
      </c>
      <c r="D54" s="44">
        <f t="shared" si="7"/>
        <v>1435568.7000000002</v>
      </c>
      <c r="E54" s="43">
        <v>454128</v>
      </c>
      <c r="F54" s="44">
        <f t="shared" si="1"/>
        <v>1889696.7000000002</v>
      </c>
      <c r="G54" s="43">
        <v>185112.4</v>
      </c>
      <c r="H54" s="43">
        <f t="shared" si="2"/>
        <v>2074809.1</v>
      </c>
      <c r="I54" s="43">
        <v>29487.1</v>
      </c>
      <c r="J54" s="43">
        <v>543514.79999999993</v>
      </c>
      <c r="K54" s="45">
        <v>-8815.6</v>
      </c>
      <c r="L54" s="44"/>
      <c r="M54" s="44">
        <f>2696.8-186865.4</f>
        <v>-184168.6</v>
      </c>
      <c r="N54" s="44">
        <f t="shared" ref="N54:N57" si="9">SUM(I54:M54)</f>
        <v>380017.69999999995</v>
      </c>
      <c r="O54" s="44">
        <f t="shared" si="4"/>
        <v>2454826.7999999998</v>
      </c>
      <c r="P54" s="40"/>
      <c r="Q54" s="40"/>
    </row>
    <row r="55" spans="1:17" s="41" customFormat="1" x14ac:dyDescent="0.25">
      <c r="A55" s="42">
        <v>43830</v>
      </c>
      <c r="B55" s="43">
        <v>359960.00000000006</v>
      </c>
      <c r="C55" s="43">
        <v>1070136.7999999998</v>
      </c>
      <c r="D55" s="44">
        <f t="shared" si="7"/>
        <v>1430096.7999999998</v>
      </c>
      <c r="E55" s="43">
        <v>584633</v>
      </c>
      <c r="F55" s="44">
        <f t="shared" si="1"/>
        <v>2014729.7999999998</v>
      </c>
      <c r="G55" s="43">
        <v>188088.8</v>
      </c>
      <c r="H55" s="43">
        <f t="shared" si="2"/>
        <v>2202818.5999999996</v>
      </c>
      <c r="I55" s="43">
        <v>59688.299999999996</v>
      </c>
      <c r="J55" s="43">
        <v>572483.4</v>
      </c>
      <c r="K55" s="45">
        <v>12335.5</v>
      </c>
      <c r="L55" s="44"/>
      <c r="M55" s="44">
        <f>1902.6-227983.4</f>
        <v>-226080.8</v>
      </c>
      <c r="N55" s="44">
        <f t="shared" si="9"/>
        <v>418426.40000000008</v>
      </c>
      <c r="O55" s="44">
        <f t="shared" si="4"/>
        <v>2621244.9999999995</v>
      </c>
      <c r="P55" s="40"/>
      <c r="Q55" s="40"/>
    </row>
    <row r="56" spans="1:17" s="41" customFormat="1" x14ac:dyDescent="0.25">
      <c r="A56" s="42">
        <v>43921</v>
      </c>
      <c r="B56" s="43">
        <v>330762.59999999998</v>
      </c>
      <c r="C56" s="43">
        <v>1082118.7</v>
      </c>
      <c r="D56" s="44">
        <f t="shared" si="7"/>
        <v>1412881.2999999998</v>
      </c>
      <c r="E56" s="43">
        <v>609190.6</v>
      </c>
      <c r="F56" s="44">
        <f t="shared" si="1"/>
        <v>2022071.9</v>
      </c>
      <c r="G56" s="43">
        <v>190685.09999999998</v>
      </c>
      <c r="H56" s="43">
        <f t="shared" si="2"/>
        <v>2212757</v>
      </c>
      <c r="I56" s="43">
        <v>58131.8</v>
      </c>
      <c r="J56" s="43">
        <v>579611.4</v>
      </c>
      <c r="K56" s="45">
        <v>17868.499999999884</v>
      </c>
      <c r="L56" s="44"/>
      <c r="M56" s="44">
        <f>2473.5-247249.6</f>
        <v>-244776.1</v>
      </c>
      <c r="N56" s="44">
        <f t="shared" si="9"/>
        <v>410835.6</v>
      </c>
      <c r="O56" s="44">
        <f t="shared" si="4"/>
        <v>2623592.6</v>
      </c>
      <c r="P56" s="40"/>
      <c r="Q56" s="40"/>
    </row>
    <row r="57" spans="1:17" s="41" customFormat="1" x14ac:dyDescent="0.25">
      <c r="A57" s="42">
        <v>44012</v>
      </c>
      <c r="B57" s="43">
        <v>378103.8</v>
      </c>
      <c r="C57" s="43">
        <v>1180168.2999999998</v>
      </c>
      <c r="D57" s="44">
        <f t="shared" si="7"/>
        <v>1558272.0999999999</v>
      </c>
      <c r="E57" s="43">
        <v>642361.4</v>
      </c>
      <c r="F57" s="44">
        <f t="shared" si="1"/>
        <v>2200633.5</v>
      </c>
      <c r="G57" s="43">
        <v>200919</v>
      </c>
      <c r="H57" s="43">
        <f t="shared" si="2"/>
        <v>2401552.5</v>
      </c>
      <c r="I57" s="43">
        <v>55808.9</v>
      </c>
      <c r="J57" s="43">
        <v>623208.19999999995</v>
      </c>
      <c r="K57" s="45">
        <v>14942.699999999837</v>
      </c>
      <c r="L57" s="44"/>
      <c r="M57" s="44">
        <f>2129.7-325618.6</f>
        <v>-323488.89999999997</v>
      </c>
      <c r="N57" s="44">
        <f t="shared" si="9"/>
        <v>370470.89999999985</v>
      </c>
      <c r="O57" s="44">
        <f t="shared" si="4"/>
        <v>2772023.4</v>
      </c>
      <c r="P57" s="40"/>
      <c r="Q57" s="40"/>
    </row>
    <row r="58" spans="1:17" s="41" customFormat="1" x14ac:dyDescent="0.25">
      <c r="A58" s="42">
        <v>44104</v>
      </c>
      <c r="B58" s="43">
        <v>389406.69999999995</v>
      </c>
      <c r="C58" s="43">
        <v>1295715.9000000001</v>
      </c>
      <c r="D58" s="44">
        <f t="shared" si="7"/>
        <v>1685122.6</v>
      </c>
      <c r="E58" s="43">
        <v>678223.39999999991</v>
      </c>
      <c r="F58" s="44">
        <f t="shared" si="1"/>
        <v>2363346</v>
      </c>
      <c r="G58" s="43">
        <v>214148.39999999997</v>
      </c>
      <c r="H58" s="43">
        <f t="shared" si="2"/>
        <v>2577494.4</v>
      </c>
      <c r="I58" s="43">
        <v>65861.7</v>
      </c>
      <c r="J58" s="43">
        <v>648725.4</v>
      </c>
      <c r="K58" s="45">
        <v>27836.800000000047</v>
      </c>
      <c r="L58" s="44"/>
      <c r="M58" s="44">
        <f>2240.2-198051.8</f>
        <v>-195811.59999999998</v>
      </c>
      <c r="N58" s="44">
        <f t="shared" ref="N58:N60" si="10">SUM(I58:M58)</f>
        <v>546612.30000000005</v>
      </c>
      <c r="O58" s="44">
        <f t="shared" si="4"/>
        <v>3124106.7</v>
      </c>
      <c r="P58" s="40"/>
      <c r="Q58" s="40"/>
    </row>
    <row r="59" spans="1:17" s="41" customFormat="1" x14ac:dyDescent="0.25">
      <c r="A59" s="42">
        <v>44166</v>
      </c>
      <c r="B59" s="43">
        <v>433279.2</v>
      </c>
      <c r="C59" s="43">
        <v>1369841.3000000003</v>
      </c>
      <c r="D59" s="44">
        <f t="shared" ref="D59" si="11">SUM(B59:C59)</f>
        <v>1803120.5000000002</v>
      </c>
      <c r="E59" s="43">
        <v>723397.99999999988</v>
      </c>
      <c r="F59" s="44">
        <f t="shared" si="1"/>
        <v>2526518.5</v>
      </c>
      <c r="G59" s="43">
        <v>207328.49999999997</v>
      </c>
      <c r="H59" s="43">
        <f t="shared" si="2"/>
        <v>2733847</v>
      </c>
      <c r="I59" s="43">
        <v>63218.3</v>
      </c>
      <c r="J59" s="43">
        <v>656262.9</v>
      </c>
      <c r="K59" s="45">
        <v>25423.799999999988</v>
      </c>
      <c r="L59" s="44"/>
      <c r="M59" s="44">
        <f>2040.4-222775.8</f>
        <v>-220735.4</v>
      </c>
      <c r="N59" s="44">
        <f t="shared" ref="N59" si="12">SUM(I59:M59)</f>
        <v>524169.6</v>
      </c>
      <c r="O59" s="44">
        <f t="shared" si="4"/>
        <v>3258016.6</v>
      </c>
      <c r="P59" s="40"/>
      <c r="Q59" s="40"/>
    </row>
    <row r="60" spans="1:17" s="41" customFormat="1" x14ac:dyDescent="0.25">
      <c r="A60" s="42">
        <v>44286</v>
      </c>
      <c r="B60" s="43">
        <v>396465.3</v>
      </c>
      <c r="C60" s="43">
        <v>1445542.8999999997</v>
      </c>
      <c r="D60" s="44">
        <f t="shared" si="7"/>
        <v>1842008.1999999997</v>
      </c>
      <c r="E60" s="43">
        <v>773663.29999999993</v>
      </c>
      <c r="F60" s="44">
        <f t="shared" si="1"/>
        <v>2615671.4999999995</v>
      </c>
      <c r="G60" s="43">
        <v>224018.69999999992</v>
      </c>
      <c r="H60" s="43">
        <f t="shared" si="2"/>
        <v>2839690.1999999993</v>
      </c>
      <c r="I60" s="43">
        <v>64851.1</v>
      </c>
      <c r="J60" s="43">
        <v>674743.89999999991</v>
      </c>
      <c r="K60" s="45">
        <v>38659.599999999948</v>
      </c>
      <c r="L60" s="44"/>
      <c r="M60" s="44">
        <f>2891.3-263499.5</f>
        <v>-260608.2</v>
      </c>
      <c r="N60" s="44">
        <f t="shared" si="10"/>
        <v>517646.39999999985</v>
      </c>
      <c r="O60" s="44">
        <f t="shared" si="4"/>
        <v>3357336.5999999992</v>
      </c>
      <c r="P60" s="40"/>
      <c r="Q60" s="40"/>
    </row>
    <row r="61" spans="1:17" s="41" customFormat="1" x14ac:dyDescent="0.25">
      <c r="A61" s="42">
        <v>44377</v>
      </c>
      <c r="B61" s="43">
        <v>458296.4</v>
      </c>
      <c r="C61" s="43">
        <v>1589876.0300000003</v>
      </c>
      <c r="D61" s="44">
        <f t="shared" ref="D61:D62" si="13">SUM(B61:C61)</f>
        <v>2048172.4300000002</v>
      </c>
      <c r="E61" s="43">
        <v>821663.4</v>
      </c>
      <c r="F61" s="44">
        <f t="shared" si="1"/>
        <v>2869835.83</v>
      </c>
      <c r="G61" s="43">
        <v>225156.69999999995</v>
      </c>
      <c r="H61" s="43">
        <f t="shared" si="2"/>
        <v>3094992.5300000003</v>
      </c>
      <c r="I61" s="43">
        <v>65638.100000000006</v>
      </c>
      <c r="J61" s="43">
        <v>693492.5</v>
      </c>
      <c r="K61" s="45">
        <v>-14995.100000000006</v>
      </c>
      <c r="L61" s="44"/>
      <c r="M61" s="44">
        <f>3851.2-276374.2</f>
        <v>-272523</v>
      </c>
      <c r="N61" s="44">
        <f t="shared" ref="N61" si="14">SUM(I61:M61)</f>
        <v>471612.5</v>
      </c>
      <c r="O61" s="44">
        <f t="shared" si="4"/>
        <v>3566605.0300000003</v>
      </c>
      <c r="P61" s="40"/>
      <c r="Q61" s="40"/>
    </row>
    <row r="62" spans="1:17" s="41" customFormat="1" x14ac:dyDescent="0.25">
      <c r="A62" s="42">
        <v>44469</v>
      </c>
      <c r="B62" s="43">
        <v>452797.99999999994</v>
      </c>
      <c r="C62" s="43">
        <v>1675444.2</v>
      </c>
      <c r="D62" s="44">
        <f t="shared" si="13"/>
        <v>2128242.1999999997</v>
      </c>
      <c r="E62" s="43">
        <v>964342.7</v>
      </c>
      <c r="F62" s="44">
        <f t="shared" si="1"/>
        <v>3092584.8999999994</v>
      </c>
      <c r="G62" s="43">
        <v>234167.69999999998</v>
      </c>
      <c r="H62" s="43">
        <f t="shared" si="2"/>
        <v>3326752.5999999996</v>
      </c>
      <c r="I62" s="43">
        <v>56628.299999999996</v>
      </c>
      <c r="J62" s="43">
        <v>790867.4</v>
      </c>
      <c r="K62" s="45">
        <v>-24587.1</v>
      </c>
      <c r="L62" s="44"/>
      <c r="M62" s="44">
        <f>5390.7-250690</f>
        <v>-245299.3</v>
      </c>
      <c r="N62" s="44">
        <f t="shared" ref="N62" si="15">SUM(I62:M62)</f>
        <v>577609.30000000005</v>
      </c>
      <c r="O62" s="44">
        <f t="shared" si="4"/>
        <v>3904361.8999999994</v>
      </c>
      <c r="P62" s="40"/>
      <c r="Q62" s="40"/>
    </row>
    <row r="63" spans="1:17" s="41" customFormat="1" x14ac:dyDescent="0.25">
      <c r="A63" s="42">
        <v>44561</v>
      </c>
      <c r="B63" s="43">
        <v>478573.7</v>
      </c>
      <c r="C63" s="43">
        <v>1572501.4999999998</v>
      </c>
      <c r="D63" s="44">
        <f t="shared" ref="D63:D64" si="16">SUM(B63:C63)</f>
        <v>2051075.1999999997</v>
      </c>
      <c r="E63" s="43">
        <v>987474.7</v>
      </c>
      <c r="F63" s="44">
        <f t="shared" si="1"/>
        <v>3038549.8999999994</v>
      </c>
      <c r="G63" s="43">
        <v>254710.69999999998</v>
      </c>
      <c r="H63" s="43">
        <f t="shared" si="2"/>
        <v>3293260.5999999996</v>
      </c>
      <c r="I63" s="43">
        <v>56884.399999999994</v>
      </c>
      <c r="J63" s="43">
        <v>844398.89999999991</v>
      </c>
      <c r="K63" s="45">
        <v>20799.599999999919</v>
      </c>
      <c r="L63" s="44"/>
      <c r="M63" s="44">
        <f>19154.9-245656.7</f>
        <v>-226501.80000000002</v>
      </c>
      <c r="N63" s="44">
        <f t="shared" ref="N63:N64" si="17">SUM(I63:M63)</f>
        <v>695581.09999999986</v>
      </c>
      <c r="O63" s="44">
        <f t="shared" si="4"/>
        <v>3988841.6999999993</v>
      </c>
      <c r="P63" s="40"/>
      <c r="Q63" s="40"/>
    </row>
    <row r="64" spans="1:17" s="41" customFormat="1" ht="18" x14ac:dyDescent="0.25">
      <c r="A64" s="51" t="s">
        <v>62</v>
      </c>
      <c r="B64" s="43">
        <v>440785.80000000005</v>
      </c>
      <c r="C64" s="43">
        <v>1701101.4</v>
      </c>
      <c r="D64" s="44">
        <f t="shared" si="16"/>
        <v>2141887.2000000002</v>
      </c>
      <c r="E64" s="43">
        <v>1029218.8999999999</v>
      </c>
      <c r="F64" s="44">
        <f t="shared" si="1"/>
        <v>3171106.1</v>
      </c>
      <c r="G64" s="43">
        <v>289958.90000000002</v>
      </c>
      <c r="H64" s="43">
        <f t="shared" si="2"/>
        <v>3461065</v>
      </c>
      <c r="I64" s="43">
        <v>55379.399999999994</v>
      </c>
      <c r="J64" s="43">
        <v>864190.10000000009</v>
      </c>
      <c r="K64" s="45">
        <v>115911.50000000015</v>
      </c>
      <c r="L64" s="44"/>
      <c r="M64" s="44">
        <f>19154.9-242061.6</f>
        <v>-222906.7</v>
      </c>
      <c r="N64" s="44">
        <f t="shared" si="17"/>
        <v>812574.30000000028</v>
      </c>
      <c r="O64" s="44">
        <f t="shared" si="4"/>
        <v>4273639.3000000007</v>
      </c>
      <c r="P64" s="40"/>
      <c r="Q64" s="40"/>
    </row>
    <row r="65" spans="1:16" s="41" customFormat="1" x14ac:dyDescent="0.25">
      <c r="A65" s="55" t="s">
        <v>54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40"/>
    </row>
    <row r="66" spans="1:16" s="41" customFormat="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40"/>
    </row>
    <row r="67" spans="1:16" s="41" customFormat="1" x14ac:dyDescent="0.25">
      <c r="A67" s="52" t="s">
        <v>36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40"/>
    </row>
  </sheetData>
  <mergeCells count="16">
    <mergeCell ref="A65:O66"/>
    <mergeCell ref="A67:O67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8" t="s">
        <v>39</v>
      </c>
      <c r="B4" s="64" t="s">
        <v>40</v>
      </c>
      <c r="C4" s="64"/>
      <c r="D4" s="64"/>
      <c r="E4" s="64"/>
      <c r="F4" s="64"/>
      <c r="G4" s="64"/>
      <c r="H4" s="64"/>
      <c r="I4" s="64" t="s">
        <v>50</v>
      </c>
      <c r="J4" s="64"/>
      <c r="K4" s="64"/>
      <c r="L4" s="64"/>
      <c r="M4" s="64"/>
      <c r="N4" s="64"/>
      <c r="O4" s="61" t="s">
        <v>44</v>
      </c>
    </row>
    <row r="5" spans="1:19" s="34" customFormat="1" ht="18" customHeight="1" x14ac:dyDescent="0.35">
      <c r="A5" s="69"/>
      <c r="B5" s="64" t="s">
        <v>37</v>
      </c>
      <c r="C5" s="64"/>
      <c r="D5" s="64"/>
      <c r="E5" s="64"/>
      <c r="F5" s="64"/>
      <c r="G5" s="71" t="s">
        <v>41</v>
      </c>
      <c r="H5" s="72" t="s">
        <v>2</v>
      </c>
      <c r="I5" s="65" t="s">
        <v>31</v>
      </c>
      <c r="J5" s="65" t="s">
        <v>42</v>
      </c>
      <c r="K5" s="65" t="s">
        <v>33</v>
      </c>
      <c r="L5" s="65" t="s">
        <v>47</v>
      </c>
      <c r="M5" s="61" t="s">
        <v>51</v>
      </c>
      <c r="N5" s="61" t="s">
        <v>2</v>
      </c>
      <c r="O5" s="62"/>
    </row>
    <row r="6" spans="1:19" s="34" customFormat="1" ht="15.75" customHeight="1" x14ac:dyDescent="0.35">
      <c r="A6" s="69"/>
      <c r="B6" s="64" t="s">
        <v>38</v>
      </c>
      <c r="C6" s="64"/>
      <c r="D6" s="64"/>
      <c r="E6" s="47"/>
      <c r="F6" s="47"/>
      <c r="G6" s="71"/>
      <c r="H6" s="72"/>
      <c r="I6" s="66"/>
      <c r="J6" s="66"/>
      <c r="K6" s="66"/>
      <c r="L6" s="66"/>
      <c r="M6" s="62"/>
      <c r="N6" s="62"/>
      <c r="O6" s="62"/>
    </row>
    <row r="7" spans="1:19" s="34" customFormat="1" ht="56.25" x14ac:dyDescent="0.35">
      <c r="A7" s="70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1"/>
      <c r="H7" s="72" t="s">
        <v>2</v>
      </c>
      <c r="I7" s="67"/>
      <c r="J7" s="67"/>
      <c r="K7" s="67"/>
      <c r="L7" s="67"/>
      <c r="M7" s="63"/>
      <c r="N7" s="63"/>
      <c r="O7" s="63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21" si="1">D8+E8</f>
        <v>419524.60000000003</v>
      </c>
      <c r="G8" s="43">
        <v>63073.699999999953</v>
      </c>
      <c r="H8" s="43">
        <f t="shared" ref="H8:H21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21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:D19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:N19" si="7">SUM(I18:M18)</f>
        <v>368815.7</v>
      </c>
      <c r="O18" s="44">
        <f t="shared" si="4"/>
        <v>2166284.6</v>
      </c>
      <c r="P18" s="40"/>
      <c r="Q18" s="40"/>
    </row>
    <row r="19" spans="1:17" s="41" customFormat="1" x14ac:dyDescent="0.25">
      <c r="A19" s="50">
        <v>2019</v>
      </c>
      <c r="B19" s="43">
        <v>359960.00000000006</v>
      </c>
      <c r="C19" s="43">
        <v>1070136.7999999998</v>
      </c>
      <c r="D19" s="44">
        <f t="shared" si="6"/>
        <v>1430096.7999999998</v>
      </c>
      <c r="E19" s="43">
        <v>584633</v>
      </c>
      <c r="F19" s="44">
        <f t="shared" si="1"/>
        <v>2014729.7999999998</v>
      </c>
      <c r="G19" s="43">
        <v>188088.8</v>
      </c>
      <c r="H19" s="43">
        <f t="shared" si="2"/>
        <v>2202818.5999999996</v>
      </c>
      <c r="I19" s="43">
        <v>59688.299999999996</v>
      </c>
      <c r="J19" s="43">
        <v>572483.4</v>
      </c>
      <c r="K19" s="45">
        <v>12335.5</v>
      </c>
      <c r="L19" s="44"/>
      <c r="M19" s="44">
        <f>1902.6-227983.4</f>
        <v>-226080.8</v>
      </c>
      <c r="N19" s="44">
        <f t="shared" si="7"/>
        <v>418426.40000000008</v>
      </c>
      <c r="O19" s="44">
        <f t="shared" si="4"/>
        <v>2621244.9999999995</v>
      </c>
      <c r="P19" s="40"/>
      <c r="Q19" s="40"/>
    </row>
    <row r="20" spans="1:17" s="41" customFormat="1" x14ac:dyDescent="0.25">
      <c r="A20" s="50">
        <v>2020</v>
      </c>
      <c r="B20" s="43">
        <v>433279.2</v>
      </c>
      <c r="C20" s="43">
        <v>1369841.3000000003</v>
      </c>
      <c r="D20" s="44">
        <f t="shared" ref="D20" si="8">SUM(B20:C20)</f>
        <v>1803120.5000000002</v>
      </c>
      <c r="E20" s="43">
        <v>723397.99999999988</v>
      </c>
      <c r="F20" s="44">
        <f t="shared" si="1"/>
        <v>2526518.5</v>
      </c>
      <c r="G20" s="43">
        <v>207328.49999999997</v>
      </c>
      <c r="H20" s="43">
        <f t="shared" si="2"/>
        <v>2733847</v>
      </c>
      <c r="I20" s="43">
        <v>63218.3</v>
      </c>
      <c r="J20" s="43">
        <v>656262.9</v>
      </c>
      <c r="K20" s="45">
        <v>25423.799999999988</v>
      </c>
      <c r="L20" s="44"/>
      <c r="M20" s="44">
        <f>2040.4-222775.8</f>
        <v>-220735.4</v>
      </c>
      <c r="N20" s="44">
        <f t="shared" ref="N20" si="9">SUM(I20:M20)</f>
        <v>524169.6</v>
      </c>
      <c r="O20" s="44">
        <f t="shared" si="4"/>
        <v>3258016.6</v>
      </c>
      <c r="P20" s="40"/>
      <c r="Q20" s="40"/>
    </row>
    <row r="21" spans="1:17" s="41" customFormat="1" x14ac:dyDescent="0.25">
      <c r="A21" s="50">
        <v>2021</v>
      </c>
      <c r="B21" s="43">
        <v>478573.7</v>
      </c>
      <c r="C21" s="43">
        <v>1572501.4999999998</v>
      </c>
      <c r="D21" s="44">
        <f t="shared" ref="D21" si="10">SUM(B21:C21)</f>
        <v>2051075.1999999997</v>
      </c>
      <c r="E21" s="43">
        <v>987474.7</v>
      </c>
      <c r="F21" s="44">
        <f t="shared" si="1"/>
        <v>3038549.8999999994</v>
      </c>
      <c r="G21" s="43">
        <v>254710.69999999998</v>
      </c>
      <c r="H21" s="43">
        <f t="shared" si="2"/>
        <v>3293260.5999999996</v>
      </c>
      <c r="I21" s="43">
        <v>56884.399999999994</v>
      </c>
      <c r="J21" s="43">
        <v>844398.89999999991</v>
      </c>
      <c r="K21" s="45">
        <v>20799.599999999919</v>
      </c>
      <c r="L21" s="44"/>
      <c r="M21" s="44">
        <f>19154.9-245656.7</f>
        <v>-226501.80000000002</v>
      </c>
      <c r="N21" s="44">
        <f t="shared" ref="N21" si="11">SUM(I21:M21)</f>
        <v>695581.09999999986</v>
      </c>
      <c r="O21" s="44">
        <f t="shared" si="4"/>
        <v>3988841.6999999993</v>
      </c>
      <c r="P21" s="40"/>
      <c r="Q21" s="40"/>
    </row>
    <row r="22" spans="1:17" s="41" customFormat="1" x14ac:dyDescent="0.25">
      <c r="A22" s="55" t="s">
        <v>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0"/>
    </row>
    <row r="23" spans="1:17" s="41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40"/>
    </row>
    <row r="24" spans="1:17" s="41" customFormat="1" x14ac:dyDescent="0.25">
      <c r="A24" s="52" t="s">
        <v>36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40"/>
    </row>
  </sheetData>
  <mergeCells count="16">
    <mergeCell ref="A24:O24"/>
    <mergeCell ref="M5:M7"/>
    <mergeCell ref="N5:N7"/>
    <mergeCell ref="B6:D6"/>
    <mergeCell ref="A22:O23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2022-06-22T08:33:46Z</dcterms:modified>
</cp:coreProperties>
</file>