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<sst xmlns="http://schemas.openxmlformats.org/spreadsheetml/2006/main" count="563" uniqueCount="69">
  <si>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</si>
  <si>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</si>
  <si>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</si>
  <si>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</si>
  <si>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</si>
  <si>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</si>
  <si>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</si>
  <si>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</si>
  <si>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</si>
  <si>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</si>
  <si>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</si>
  <si>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</si>
  <si>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</si>
  <si>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</si>
  <si>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</si>
  <si>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</si>
  <si>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</si>
  <si>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</si>
  <si>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</si>
  <si>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</si>
  <si>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</si>
  <si>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</si>
  <si>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</si>
  <si>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</si>
  <si>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</si>
  <si>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</si>
  <si>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</si>
  <si>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</si>
  <si>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</si>
  <si>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</si>
  <si>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</si>
  <si>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</si>
  <si>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</si>
  <si>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</si>
  <si>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</si>
  <si>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</si>
  <si>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</si>
  <si>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</si>
  <si>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</si>
  <si>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</si>
  <si>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</si>
  <si>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</si>
  <si>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</si>
  <si>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</si>
  <si>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</si>
  <si>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</si>
  <si>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</si>
  <si>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</si>
  <si>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</si>
  <si>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</si>
  <si>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</si>
  <si>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</si>
  <si>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</si>
  <si>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</si>
  <si>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</si>
  <si>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</si>
  <si>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</si>
  <si>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</si>
  <si>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</si>
  <si>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</si>
  <si>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</si>
  <si>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t>2018</t>
  </si>
  <si>
    <r>
      <t>Mars-19</t>
    </r>
    <r>
      <rPr>
        <vertAlign val="superscript"/>
        <sz val="12"/>
        <rFont val="Calibri"/>
        <family val="2"/>
      </rPr>
      <t>(p)</t>
    </r>
  </si>
  <si>
    <r>
      <t>Janvier-19</t>
    </r>
    <r>
      <rPr>
        <vertAlign val="superscript"/>
        <sz val="12"/>
        <rFont val="Calibri"/>
        <family val="2"/>
      </rPr>
      <t>(p)</t>
    </r>
  </si>
  <si>
    <r>
      <t>Février-19</t>
    </r>
    <r>
      <rPr>
        <vertAlign val="superscript"/>
        <sz val="12"/>
        <rFont val="Calibri"/>
        <family val="2"/>
      </rPr>
      <t>(p)</t>
    </r>
  </si>
  <si>
    <r>
      <t>Avril-19</t>
    </r>
    <r>
      <rPr>
        <vertAlign val="superscript"/>
        <sz val="12"/>
        <rFont val="Calibri"/>
        <family val="2"/>
      </rPr>
      <t>(p)</t>
    </r>
  </si>
  <si>
    <r>
      <t>Mai-19</t>
    </r>
    <r>
      <rPr>
        <vertAlign val="superscript"/>
        <sz val="12"/>
        <rFont val="Calibri"/>
        <family val="2"/>
      </rPr>
      <t>(p)</t>
    </r>
  </si>
  <si>
    <r>
      <t>Juin-19</t>
    </r>
    <r>
      <rPr>
        <vertAlign val="superscript"/>
        <sz val="12"/>
        <rFont val="Calibri"/>
        <family val="2"/>
      </rPr>
      <t>(p)</t>
    </r>
  </si>
  <si>
    <t>Q2-2019</t>
  </si>
</sst>
</file>

<file path=xl/styles.xml><?xml version="1.0" encoding="utf-8"?>
<styleSheet xmlns="http://schemas.openxmlformats.org/spreadsheetml/2006/main">
  <numFmts count="57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General_)"/>
    <numFmt numFmtId="198" formatCode="0.0"/>
    <numFmt numFmtId="199" formatCode="#,##0.0"/>
    <numFmt numFmtId="200" formatCode="0.00_ ;\-0.00\ "/>
    <numFmt numFmtId="201" formatCode="0.0_ ;\-0.0\ "/>
    <numFmt numFmtId="202" formatCode="0.0_)"/>
    <numFmt numFmtId="203" formatCode="_-* #,##0.0\ _F_-;\-* #,##0.0\ _F_-;_-* &quot;-&quot;??\ _F_-;_-@_-"/>
    <numFmt numFmtId="204" formatCode="[$-40C]dddd\ d\ mmmm\ yyyy"/>
    <numFmt numFmtId="205" formatCode="[$-40C]mmmm\-yy;@"/>
    <numFmt numFmtId="206" formatCode="#,##0_);\(#,##0\)"/>
    <numFmt numFmtId="207" formatCode="0_)"/>
    <numFmt numFmtId="208" formatCode="_-* #,##0\ _F_-;\-* #,##0\ _F_-;_-* &quot;-&quot;??\ _F_-;_-@_-"/>
    <numFmt numFmtId="209" formatCode="[$-409]dd\-mmm\-yy;@"/>
    <numFmt numFmtId="210" formatCode="[$-409]mmm\-yy;@"/>
    <numFmt numFmtId="211" formatCode="[$-409]mmmm\-yy;@"/>
    <numFmt numFmtId="212" formatCode="mmm\-yyyy"/>
  </numFmts>
  <fonts count="6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196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fill"/>
      <protection/>
    </xf>
    <xf numFmtId="198" fontId="0" fillId="0" borderId="10" xfId="0" applyNumberFormat="1" applyFont="1" applyFill="1" applyBorder="1" applyAlignment="1" applyProtection="1">
      <alignment horizontal="fill"/>
      <protection/>
    </xf>
    <xf numFmtId="196" fontId="0" fillId="33" borderId="10" xfId="0" applyNumberFormat="1" applyFont="1" applyFill="1" applyBorder="1" applyAlignment="1" applyProtection="1">
      <alignment horizontal="fill"/>
      <protection/>
    </xf>
    <xf numFmtId="199" fontId="0" fillId="0" borderId="10" xfId="0" applyNumberFormat="1" applyFont="1" applyFill="1" applyBorder="1" applyAlignment="1" applyProtection="1">
      <alignment horizontal="fill"/>
      <protection/>
    </xf>
    <xf numFmtId="196" fontId="0" fillId="0" borderId="11" xfId="0" applyNumberFormat="1" applyFont="1" applyFill="1" applyBorder="1" applyAlignment="1" applyProtection="1">
      <alignment horizontal="fill"/>
      <protection/>
    </xf>
    <xf numFmtId="196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6" fontId="0" fillId="33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Border="1" applyAlignment="1" applyProtection="1">
      <alignment/>
      <protection/>
    </xf>
    <xf numFmtId="196" fontId="7" fillId="0" borderId="12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/>
      <protection/>
    </xf>
    <xf numFmtId="196" fontId="0" fillId="0" borderId="13" xfId="0" applyFont="1" applyFill="1" applyBorder="1" applyAlignment="1">
      <alignment horizontal="right"/>
    </xf>
    <xf numFmtId="196" fontId="0" fillId="0" borderId="13" xfId="0" applyNumberFormat="1" applyFont="1" applyFill="1" applyBorder="1" applyAlignment="1" applyProtection="1" quotePrefix="1">
      <alignment horizontal="right"/>
      <protection/>
    </xf>
    <xf numFmtId="196" fontId="0" fillId="33" borderId="13" xfId="0" applyNumberFormat="1" applyFont="1" applyFill="1" applyBorder="1" applyAlignment="1" applyProtection="1">
      <alignment horizontal="right"/>
      <protection/>
    </xf>
    <xf numFmtId="199" fontId="0" fillId="0" borderId="13" xfId="0" applyNumberFormat="1" applyFont="1" applyFill="1" applyBorder="1" applyAlignment="1" applyProtection="1">
      <alignment horizontal="right"/>
      <protection/>
    </xf>
    <xf numFmtId="205" fontId="0" fillId="0" borderId="13" xfId="0" applyNumberFormat="1" applyFill="1" applyBorder="1" applyAlignment="1" quotePrefix="1">
      <alignment horizontal="left"/>
    </xf>
    <xf numFmtId="199" fontId="0" fillId="0" borderId="13" xfId="0" applyNumberFormat="1" applyFont="1" applyBorder="1" applyAlignment="1" applyProtection="1">
      <alignment/>
      <protection/>
    </xf>
    <xf numFmtId="202" fontId="0" fillId="0" borderId="13" xfId="0" applyNumberFormat="1" applyBorder="1" applyAlignment="1" applyProtection="1" quotePrefix="1">
      <alignment horizontal="left"/>
      <protection/>
    </xf>
    <xf numFmtId="196" fontId="27" fillId="0" borderId="0" xfId="0" applyNumberFormat="1" applyFont="1" applyFill="1" applyBorder="1" applyAlignment="1" applyProtection="1">
      <alignment/>
      <protection/>
    </xf>
    <xf numFmtId="198" fontId="27" fillId="0" borderId="0" xfId="0" applyNumberFormat="1" applyFont="1" applyFill="1" applyBorder="1" applyAlignment="1" applyProtection="1">
      <alignment/>
      <protection/>
    </xf>
    <xf numFmtId="196" fontId="27" fillId="33" borderId="0" xfId="0" applyNumberFormat="1" applyFont="1" applyFill="1" applyBorder="1" applyAlignment="1" applyProtection="1">
      <alignment/>
      <protection/>
    </xf>
    <xf numFmtId="199" fontId="27" fillId="0" borderId="0" xfId="0" applyNumberFormat="1" applyFont="1" applyFill="1" applyBorder="1" applyAlignment="1" applyProtection="1">
      <alignment/>
      <protection/>
    </xf>
    <xf numFmtId="196" fontId="28" fillId="0" borderId="12" xfId="0" applyNumberFormat="1" applyFont="1" applyFill="1" applyBorder="1" applyAlignment="1" applyProtection="1">
      <alignment/>
      <protection/>
    </xf>
    <xf numFmtId="196" fontId="27" fillId="0" borderId="14" xfId="0" applyNumberFormat="1" applyFont="1" applyFill="1" applyBorder="1" applyAlignment="1" applyProtection="1">
      <alignment/>
      <protection/>
    </xf>
    <xf numFmtId="196" fontId="28" fillId="0" borderId="0" xfId="0" applyNumberFormat="1" applyFont="1" applyFill="1" applyBorder="1" applyAlignment="1" applyProtection="1">
      <alignment/>
      <protection/>
    </xf>
    <xf numFmtId="198" fontId="28" fillId="0" borderId="0" xfId="0" applyNumberFormat="1" applyFont="1" applyFill="1" applyBorder="1" applyAlignment="1" applyProtection="1" quotePrefix="1">
      <alignment/>
      <protection/>
    </xf>
    <xf numFmtId="196" fontId="28" fillId="33" borderId="0" xfId="0" applyNumberFormat="1" applyFont="1" applyFill="1" applyBorder="1" applyAlignment="1" applyProtection="1">
      <alignment/>
      <protection/>
    </xf>
    <xf numFmtId="199" fontId="28" fillId="0" borderId="0" xfId="0" applyNumberFormat="1" applyFont="1" applyFill="1" applyBorder="1" applyAlignment="1" applyProtection="1">
      <alignment/>
      <protection/>
    </xf>
    <xf numFmtId="196" fontId="27" fillId="0" borderId="12" xfId="0" applyNumberFormat="1" applyFont="1" applyFill="1" applyBorder="1" applyAlignment="1" applyProtection="1">
      <alignment/>
      <protection/>
    </xf>
    <xf numFmtId="205" fontId="27" fillId="0" borderId="13" xfId="0" applyNumberFormat="1" applyFont="1" applyFill="1" applyBorder="1" applyAlignment="1" quotePrefix="1">
      <alignment horizontal="left"/>
    </xf>
    <xf numFmtId="196" fontId="27" fillId="0" borderId="13" xfId="0" applyNumberFormat="1" applyFont="1" applyFill="1" applyBorder="1" applyAlignment="1" applyProtection="1">
      <alignment horizontal="right"/>
      <protection/>
    </xf>
    <xf numFmtId="196" fontId="27" fillId="0" borderId="13" xfId="0" applyFont="1" applyFill="1" applyBorder="1" applyAlignment="1">
      <alignment horizontal="right"/>
    </xf>
    <xf numFmtId="199" fontId="27" fillId="0" borderId="13" xfId="0" applyNumberFormat="1" applyFont="1" applyBorder="1" applyAlignment="1" applyProtection="1">
      <alignment/>
      <protection/>
    </xf>
    <xf numFmtId="196" fontId="27" fillId="0" borderId="13" xfId="0" applyNumberFormat="1" applyFont="1" applyFill="1" applyBorder="1" applyAlignment="1" applyProtection="1" quotePrefix="1">
      <alignment horizontal="right"/>
      <protection/>
    </xf>
    <xf numFmtId="196" fontId="27" fillId="33" borderId="13" xfId="0" applyNumberFormat="1" applyFont="1" applyFill="1" applyBorder="1" applyAlignment="1" applyProtection="1">
      <alignment horizontal="right"/>
      <protection/>
    </xf>
    <xf numFmtId="201" fontId="27" fillId="0" borderId="13" xfId="0" applyNumberFormat="1" applyFont="1" applyFill="1" applyBorder="1" applyAlignment="1" applyProtection="1">
      <alignment horizontal="right"/>
      <protection/>
    </xf>
    <xf numFmtId="199" fontId="27" fillId="0" borderId="13" xfId="0" applyNumberFormat="1" applyFont="1" applyFill="1" applyBorder="1" applyAlignment="1" applyProtection="1">
      <alignment horizontal="right"/>
      <protection/>
    </xf>
    <xf numFmtId="202" fontId="27" fillId="0" borderId="13" xfId="0" applyNumberFormat="1" applyFont="1" applyBorder="1" applyAlignment="1" applyProtection="1" quotePrefix="1">
      <alignment horizontal="left"/>
      <protection/>
    </xf>
    <xf numFmtId="196" fontId="27" fillId="0" borderId="0" xfId="0" applyFont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4" borderId="15" xfId="0" applyFont="1" applyFill="1" applyBorder="1" applyAlignment="1">
      <alignment/>
    </xf>
    <xf numFmtId="0" fontId="59" fillId="6" borderId="0" xfId="53" applyFont="1" applyFill="1" applyAlignment="1" applyProtection="1">
      <alignment/>
      <protection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60" fillId="6" borderId="16" xfId="0" applyFont="1" applyFill="1" applyBorder="1" applyAlignment="1">
      <alignment/>
    </xf>
    <xf numFmtId="196" fontId="55" fillId="6" borderId="16" xfId="0" applyFont="1" applyFill="1" applyBorder="1" applyAlignment="1">
      <alignment/>
    </xf>
    <xf numFmtId="209" fontId="55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0" fontId="5" fillId="6" borderId="0" xfId="53" applyFill="1" applyAlignment="1" applyProtection="1">
      <alignment/>
      <protection/>
    </xf>
    <xf numFmtId="196" fontId="5" fillId="0" borderId="14" xfId="53" applyNumberFormat="1" applyFill="1" applyBorder="1" applyAlignment="1" applyProtection="1">
      <alignment horizontal="left"/>
      <protection/>
    </xf>
    <xf numFmtId="196" fontId="7" fillId="0" borderId="17" xfId="0" applyNumberFormat="1" applyFont="1" applyFill="1" applyBorder="1" applyAlignment="1" applyProtection="1">
      <alignment/>
      <protection/>
    </xf>
    <xf numFmtId="196" fontId="5" fillId="0" borderId="18" xfId="53" applyNumberFormat="1" applyFill="1" applyBorder="1" applyAlignment="1" applyProtection="1">
      <alignment/>
      <protection/>
    </xf>
    <xf numFmtId="196" fontId="55" fillId="0" borderId="0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Alignment="1">
      <alignment horizontal="justify" vertical="center"/>
    </xf>
    <xf numFmtId="210" fontId="55" fillId="6" borderId="0" xfId="0" applyNumberFormat="1" applyFont="1" applyFill="1" applyAlignment="1">
      <alignment horizontal="right"/>
    </xf>
    <xf numFmtId="196" fontId="35" fillId="0" borderId="13" xfId="0" applyNumberFormat="1" applyFont="1" applyFill="1" applyBorder="1" applyAlignment="1" applyProtection="1">
      <alignment horizontal="center"/>
      <protection/>
    </xf>
    <xf numFmtId="196" fontId="36" fillId="0" borderId="0" xfId="0" applyFont="1" applyAlignment="1">
      <alignment/>
    </xf>
    <xf numFmtId="196" fontId="27" fillId="0" borderId="0" xfId="0" applyFont="1" applyFill="1" applyAlignment="1">
      <alignment/>
    </xf>
    <xf numFmtId="205" fontId="36" fillId="0" borderId="13" xfId="0" applyNumberFormat="1" applyFont="1" applyFill="1" applyBorder="1" applyAlignment="1" quotePrefix="1">
      <alignment horizontal="left"/>
    </xf>
    <xf numFmtId="196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0" borderId="13" xfId="0" applyFont="1" applyFill="1" applyBorder="1" applyAlignment="1">
      <alignment horizontal="right"/>
    </xf>
    <xf numFmtId="199" fontId="36" fillId="0" borderId="13" xfId="0" applyNumberFormat="1" applyFont="1" applyBorder="1" applyAlignment="1">
      <alignment/>
    </xf>
    <xf numFmtId="196" fontId="36" fillId="0" borderId="13" xfId="0" applyNumberFormat="1" applyFont="1" applyFill="1" applyBorder="1" applyAlignment="1" applyProtection="1" quotePrefix="1">
      <alignment horizontal="right"/>
      <protection/>
    </xf>
    <xf numFmtId="196" fontId="36" fillId="33" borderId="13" xfId="0" applyNumberFormat="1" applyFont="1" applyFill="1" applyBorder="1" applyAlignment="1" applyProtection="1">
      <alignment horizontal="right"/>
      <protection/>
    </xf>
    <xf numFmtId="201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Fill="1" applyBorder="1" applyAlignment="1" applyProtection="1">
      <alignment horizontal="right"/>
      <protection/>
    </xf>
    <xf numFmtId="199" fontId="36" fillId="0" borderId="13" xfId="0" applyNumberFormat="1" applyFont="1" applyBorder="1" applyAlignment="1" applyProtection="1">
      <alignment/>
      <protection/>
    </xf>
    <xf numFmtId="196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  <xf numFmtId="198" fontId="28" fillId="35" borderId="13" xfId="0" applyNumberFormat="1" applyFont="1" applyFill="1" applyBorder="1" applyAlignment="1" applyProtection="1">
      <alignment vertical="center" wrapText="1"/>
      <protection/>
    </xf>
    <xf numFmtId="199" fontId="28" fillId="35" borderId="13" xfId="0" applyNumberFormat="1" applyFont="1" applyFill="1" applyBorder="1" applyAlignment="1" applyProtection="1">
      <alignment vertical="center" wrapText="1"/>
      <protection/>
    </xf>
    <xf numFmtId="196" fontId="28" fillId="35" borderId="13" xfId="0" applyNumberFormat="1" applyFont="1" applyFill="1" applyBorder="1" applyAlignment="1" applyProtection="1">
      <alignment vertical="center"/>
      <protection/>
    </xf>
    <xf numFmtId="196" fontId="36" fillId="0" borderId="13" xfId="0" applyNumberFormat="1" applyFont="1" applyFill="1" applyBorder="1" applyAlignment="1" applyProtection="1">
      <alignment horizontal="center"/>
      <protection/>
    </xf>
    <xf numFmtId="198" fontId="36" fillId="0" borderId="13" xfId="0" applyNumberFormat="1" applyFont="1" applyFill="1" applyBorder="1" applyAlignment="1" applyProtection="1">
      <alignment horizontal="center"/>
      <protection/>
    </xf>
    <xf numFmtId="196" fontId="36" fillId="33" borderId="13" xfId="0" applyNumberFormat="1" applyFont="1" applyFill="1" applyBorder="1" applyAlignment="1" applyProtection="1">
      <alignment horizontal="center"/>
      <protection/>
    </xf>
    <xf numFmtId="199" fontId="36" fillId="0" borderId="13" xfId="0" applyNumberFormat="1" applyFont="1" applyFill="1" applyBorder="1" applyAlignment="1" applyProtection="1">
      <alignment horizontal="center"/>
      <protection/>
    </xf>
    <xf numFmtId="0" fontId="36" fillId="0" borderId="13" xfId="0" applyNumberFormat="1" applyFont="1" applyFill="1" applyBorder="1" applyAlignment="1" quotePrefix="1">
      <alignment horizontal="center" vertical="center"/>
    </xf>
    <xf numFmtId="196" fontId="35" fillId="0" borderId="0" xfId="0" applyFont="1" applyFill="1" applyBorder="1" applyAlignment="1">
      <alignment horizontal="left"/>
    </xf>
    <xf numFmtId="196" fontId="61" fillId="0" borderId="0" xfId="0" applyFont="1" applyBorder="1" applyAlignment="1">
      <alignment horizontal="center" wrapText="1"/>
    </xf>
    <xf numFmtId="196" fontId="55" fillId="6" borderId="0" xfId="0" applyFont="1" applyFill="1" applyAlignment="1">
      <alignment wrapText="1"/>
    </xf>
    <xf numFmtId="196" fontId="35" fillId="0" borderId="19" xfId="0" applyFont="1" applyFill="1" applyBorder="1" applyAlignment="1">
      <alignment horizontal="left"/>
    </xf>
    <xf numFmtId="196" fontId="35" fillId="0" borderId="20" xfId="0" applyFont="1" applyFill="1" applyBorder="1" applyAlignment="1">
      <alignment horizontal="left"/>
    </xf>
    <xf numFmtId="196" fontId="35" fillId="0" borderId="21" xfId="0" applyFont="1" applyFill="1" applyBorder="1" applyAlignment="1">
      <alignment horizontal="left"/>
    </xf>
    <xf numFmtId="196" fontId="28" fillId="0" borderId="14" xfId="0" applyNumberFormat="1" applyFont="1" applyFill="1" applyBorder="1" applyAlignment="1" applyProtection="1">
      <alignment horizontal="center"/>
      <protection/>
    </xf>
    <xf numFmtId="196" fontId="28" fillId="0" borderId="0" xfId="0" applyNumberFormat="1" applyFont="1" applyFill="1" applyBorder="1" applyAlignment="1" applyProtection="1">
      <alignment horizontal="center"/>
      <protection/>
    </xf>
    <xf numFmtId="196" fontId="28" fillId="0" borderId="12" xfId="0" applyNumberFormat="1" applyFont="1" applyFill="1" applyBorder="1" applyAlignment="1" applyProtection="1">
      <alignment horizontal="center"/>
      <protection/>
    </xf>
    <xf numFmtId="196" fontId="28" fillId="35" borderId="13" xfId="0" applyNumberFormat="1" applyFont="1" applyFill="1" applyBorder="1" applyAlignment="1" applyProtection="1">
      <alignment horizontal="center" vertical="center"/>
      <protection/>
    </xf>
    <xf numFmtId="196" fontId="28" fillId="35" borderId="22" xfId="0" applyNumberFormat="1" applyFont="1" applyFill="1" applyBorder="1" applyAlignment="1" applyProtection="1">
      <alignment horizontal="center" vertical="center"/>
      <protection/>
    </xf>
    <xf numFmtId="196" fontId="28" fillId="35" borderId="23" xfId="0" applyNumberFormat="1" applyFont="1" applyFill="1" applyBorder="1" applyAlignment="1" applyProtection="1">
      <alignment horizontal="center" vertical="center"/>
      <protection/>
    </xf>
    <xf numFmtId="196" fontId="28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tabSelected="1" zoomScalePageLayoutView="0" workbookViewId="0" topLeftCell="E1">
      <selection activeCell="F12" sqref="F12"/>
    </sheetView>
  </sheetViews>
  <sheetFormatPr defaultColWidth="11.5546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11.5546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54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53</v>
      </c>
    </row>
    <row r="12" spans="2:5" ht="31.5">
      <c r="B12" s="53" t="s">
        <v>27</v>
      </c>
      <c r="C12" s="86" t="s">
        <v>56</v>
      </c>
      <c r="D12" s="46" t="s">
        <v>27</v>
      </c>
      <c r="E12" s="60">
        <v>43646</v>
      </c>
    </row>
    <row r="13" spans="2:5" ht="31.5">
      <c r="B13" s="53" t="s">
        <v>28</v>
      </c>
      <c r="C13" s="86" t="s">
        <v>55</v>
      </c>
      <c r="D13" s="46" t="s">
        <v>28</v>
      </c>
      <c r="E13" s="48" t="s">
        <v>68</v>
      </c>
    </row>
    <row r="14" spans="2:5" ht="31.5">
      <c r="B14" s="45" t="s">
        <v>29</v>
      </c>
      <c r="C14" s="86" t="s">
        <v>57</v>
      </c>
      <c r="D14" s="46" t="s">
        <v>29</v>
      </c>
      <c r="E14" s="47" t="s">
        <v>61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59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58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46"/>
  <sheetViews>
    <sheetView zoomScalePageLayoutView="0" workbookViewId="0" topLeftCell="A1">
      <pane xSplit="1" ySplit="6" topLeftCell="T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3" sqref="A143:IV144"/>
    </sheetView>
  </sheetViews>
  <sheetFormatPr defaultColWidth="8.88671875" defaultRowHeight="15.75"/>
  <cols>
    <col min="1" max="1" width="25.66406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9.77734375" style="0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  <col min="22" max="16384" width="11.5546875" style="0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60</v>
      </c>
    </row>
    <row r="3" spans="1:21" s="40" customFormat="1" ht="18.7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94" t="s">
        <v>43</v>
      </c>
      <c r="B5" s="93" t="s">
        <v>1</v>
      </c>
      <c r="C5" s="93"/>
      <c r="D5" s="93"/>
      <c r="E5" s="93"/>
      <c r="F5" s="93"/>
      <c r="G5" s="93"/>
      <c r="H5" s="93"/>
      <c r="I5" s="93"/>
      <c r="J5" s="93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 t="s">
        <v>19</v>
      </c>
      <c r="U5" s="93" t="s">
        <v>20</v>
      </c>
    </row>
    <row r="6" spans="1:21" s="40" customFormat="1" ht="56.25">
      <c r="A6" s="95"/>
      <c r="B6" s="74" t="s">
        <v>47</v>
      </c>
      <c r="C6" s="74" t="s">
        <v>41</v>
      </c>
      <c r="D6" s="75" t="s">
        <v>42</v>
      </c>
      <c r="E6" s="74" t="s">
        <v>46</v>
      </c>
      <c r="F6" s="75" t="s">
        <v>8</v>
      </c>
      <c r="G6" s="75" t="s">
        <v>9</v>
      </c>
      <c r="H6" s="74" t="s">
        <v>45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48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93"/>
      <c r="U6" s="93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66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66">SUM(J7:R7)</f>
        <v>113889.99999999999</v>
      </c>
      <c r="T7" s="65">
        <v>365559.8</v>
      </c>
      <c r="U7" s="65">
        <f aca="true" t="shared" si="2" ref="U7:U66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t="shared" si="0"/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t="shared" si="1"/>
        <v>184266.00000000003</v>
      </c>
      <c r="T39" s="65">
        <v>637143.3</v>
      </c>
      <c r="U39" s="65">
        <f t="shared" si="2"/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0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1"/>
        <v>165034.60000000006</v>
      </c>
      <c r="T40" s="65">
        <v>628055.3</v>
      </c>
      <c r="U40" s="65">
        <f t="shared" si="2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0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1"/>
        <v>180713.60000000006</v>
      </c>
      <c r="T41" s="65">
        <v>640335.809</v>
      </c>
      <c r="U41" s="65">
        <f t="shared" si="2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0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1"/>
        <v>211638.8</v>
      </c>
      <c r="T42" s="65">
        <v>706363.915503</v>
      </c>
      <c r="U42" s="65">
        <f t="shared" si="2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0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1"/>
        <v>191903.09999999998</v>
      </c>
      <c r="T43" s="65">
        <v>670982.581568</v>
      </c>
      <c r="U43" s="65">
        <f t="shared" si="2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0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1"/>
        <v>177728.00000000003</v>
      </c>
      <c r="T44" s="65">
        <v>671842.2</v>
      </c>
      <c r="U44" s="65">
        <f t="shared" si="2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0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1"/>
        <v>194132.79999999996</v>
      </c>
      <c r="T45" s="65">
        <v>692784.316288</v>
      </c>
      <c r="U45" s="65">
        <f t="shared" si="2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0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1"/>
        <v>197672.19999999998</v>
      </c>
      <c r="T46" s="65">
        <v>699305.0000000001</v>
      </c>
      <c r="U46" s="65">
        <f t="shared" si="2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0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1"/>
        <v>192955.90000000002</v>
      </c>
      <c r="T47" s="65">
        <v>704920.1162879999</v>
      </c>
      <c r="U47" s="65">
        <f t="shared" si="2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0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1"/>
        <v>210990.8000000001</v>
      </c>
      <c r="T48" s="65">
        <v>728615.808725</v>
      </c>
      <c r="U48" s="65">
        <f t="shared" si="2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0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1"/>
        <v>225625.4</v>
      </c>
      <c r="T49" s="65">
        <v>763394.208420111</v>
      </c>
      <c r="U49" s="65">
        <f t="shared" si="2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0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1"/>
        <v>221706.30000000008</v>
      </c>
      <c r="T50" s="65">
        <v>757596.139141222</v>
      </c>
      <c r="U50" s="65">
        <f t="shared" si="2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0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1"/>
        <v>207640.3000000001</v>
      </c>
      <c r="T51" s="65">
        <v>726660.4833333334</v>
      </c>
      <c r="U51" s="65">
        <f t="shared" si="2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0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1"/>
        <v>194451.80000000005</v>
      </c>
      <c r="T52" s="65">
        <v>731234.3208424444</v>
      </c>
      <c r="U52" s="65">
        <f t="shared" si="2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0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1"/>
        <v>183951.3</v>
      </c>
      <c r="T53" s="65">
        <v>716747.6123395556</v>
      </c>
      <c r="U53" s="65">
        <f t="shared" si="2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0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1"/>
        <v>211326.1</v>
      </c>
      <c r="T54" s="65">
        <v>755801.5666666665</v>
      </c>
      <c r="U54" s="65">
        <f t="shared" si="2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0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1"/>
        <v>189585.80000000025</v>
      </c>
      <c r="T55" s="65">
        <v>751114.8589367779</v>
      </c>
      <c r="U55" s="65">
        <f t="shared" si="2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0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1"/>
        <v>199522.60000000003</v>
      </c>
      <c r="T56" s="65">
        <v>752007.526864889</v>
      </c>
      <c r="U56" s="65">
        <f t="shared" si="2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0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1"/>
        <v>193687.60000000015</v>
      </c>
      <c r="T57" s="65">
        <v>742473.75</v>
      </c>
      <c r="U57" s="65">
        <f t="shared" si="2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0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1"/>
        <v>203580.70000000007</v>
      </c>
      <c r="T58" s="65">
        <v>754201.1288121111</v>
      </c>
      <c r="U58" s="65">
        <f t="shared" si="2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0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1"/>
        <v>204863.9</v>
      </c>
      <c r="T59" s="65">
        <v>743975.0069102221</v>
      </c>
      <c r="U59" s="65">
        <f t="shared" si="2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0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1"/>
        <v>217934.99999999997</v>
      </c>
      <c r="T60" s="65">
        <v>765737.4695173332</v>
      </c>
      <c r="U60" s="65">
        <f t="shared" si="2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0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1"/>
        <v>231940.30000000002</v>
      </c>
      <c r="T61" s="65">
        <v>786457.4305671111</v>
      </c>
      <c r="U61" s="65">
        <f t="shared" si="2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0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1"/>
        <v>229997.3</v>
      </c>
      <c r="T62" s="65">
        <v>817967.6353208888</v>
      </c>
      <c r="U62" s="65">
        <f t="shared" si="2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0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1"/>
        <v>221174.19999999995</v>
      </c>
      <c r="T63" s="65">
        <v>809062.7666666668</v>
      </c>
      <c r="U63" s="65">
        <f t="shared" si="2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0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1"/>
        <v>234181.00000000012</v>
      </c>
      <c r="T64" s="65">
        <v>816104.3444444445</v>
      </c>
      <c r="U64" s="65">
        <f t="shared" si="2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0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1"/>
        <v>240037.40000000002</v>
      </c>
      <c r="T65" s="65">
        <v>827421.6222222222</v>
      </c>
      <c r="U65" s="65">
        <f t="shared" si="2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0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1"/>
        <v>267286.10000000003</v>
      </c>
      <c r="T66" s="65">
        <v>877253.3</v>
      </c>
      <c r="U66" s="65">
        <f t="shared" si="2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aca="true" t="shared" si="3" ref="I67:I114">SUM(B67:H67)</f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aca="true" t="shared" si="4" ref="S67:S143">SUM(J67:R67)</f>
        <v>235410.59999999992</v>
      </c>
      <c r="T67" s="65">
        <v>870333.6916666667</v>
      </c>
      <c r="U67" s="65">
        <f aca="true" t="shared" si="5" ref="U67:U138">T67/I67</f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t="shared" si="3"/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t="shared" si="4"/>
        <v>259272.8000000001</v>
      </c>
      <c r="T71" s="65">
        <v>928294.3583333334</v>
      </c>
      <c r="U71" s="65">
        <f t="shared" si="5"/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3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4"/>
        <v>280590.0000000001</v>
      </c>
      <c r="T72" s="65">
        <v>927922.8499999996</v>
      </c>
      <c r="U72" s="65">
        <f t="shared" si="5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3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4"/>
        <v>255158.6000000001</v>
      </c>
      <c r="T73" s="65">
        <v>933506.9083333334</v>
      </c>
      <c r="U73" s="65">
        <f t="shared" si="5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3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4"/>
        <v>288866.1</v>
      </c>
      <c r="T74" s="65">
        <v>956476.3666666668</v>
      </c>
      <c r="U74" s="65">
        <f t="shared" si="5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3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4"/>
        <v>277412.60000000003</v>
      </c>
      <c r="T75" s="65">
        <v>956466.325</v>
      </c>
      <c r="U75" s="65">
        <f t="shared" si="5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3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4"/>
        <v>289221.89999999997</v>
      </c>
      <c r="T76" s="65">
        <v>960604.4833333332</v>
      </c>
      <c r="U76" s="65">
        <f t="shared" si="5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3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4"/>
        <v>287392.50000000006</v>
      </c>
      <c r="T77" s="65">
        <v>963431.5416666665</v>
      </c>
      <c r="U77" s="65">
        <f t="shared" si="5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3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4"/>
        <v>306586.0999999999</v>
      </c>
      <c r="T78" s="65">
        <v>986748.8</v>
      </c>
      <c r="U78" s="65">
        <f t="shared" si="5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3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4"/>
        <v>272888.5</v>
      </c>
      <c r="T79" s="65">
        <v>965205.5833333333</v>
      </c>
      <c r="U79" s="65">
        <f t="shared" si="5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3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4"/>
        <v>266243.89999999997</v>
      </c>
      <c r="T80" s="65">
        <v>976744.4666666668</v>
      </c>
      <c r="U80" s="65">
        <f t="shared" si="5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3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4"/>
        <v>276199.49999999994</v>
      </c>
      <c r="T81" s="65">
        <v>988233.8499999999</v>
      </c>
      <c r="U81" s="65">
        <f t="shared" si="5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3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4"/>
        <v>307052.19999999995</v>
      </c>
      <c r="T82" s="65">
        <v>1033925.333333333</v>
      </c>
      <c r="U82" s="65">
        <f t="shared" si="5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3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4"/>
        <v>318437.3999999999</v>
      </c>
      <c r="T83" s="65">
        <v>1024057.3166666667</v>
      </c>
      <c r="U83" s="65">
        <f t="shared" si="5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3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4"/>
        <v>334898.5</v>
      </c>
      <c r="T84" s="65">
        <v>1050599.4</v>
      </c>
      <c r="U84" s="65">
        <f t="shared" si="5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3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4"/>
        <v>342838.1</v>
      </c>
      <c r="T85" s="65">
        <v>1100681.2666666664</v>
      </c>
      <c r="U85" s="65">
        <f t="shared" si="5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3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4"/>
        <v>338034.80000000005</v>
      </c>
      <c r="T86" s="65">
        <v>1093021.7555555557</v>
      </c>
      <c r="U86" s="65">
        <f t="shared" si="5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3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4"/>
        <v>309676.1000000001</v>
      </c>
      <c r="T87" s="65">
        <v>1052584.2055555554</v>
      </c>
      <c r="U87" s="65">
        <f t="shared" si="5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3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4"/>
        <v>370345.99999999994</v>
      </c>
      <c r="T88" s="65">
        <v>1089090.962962963</v>
      </c>
      <c r="U88" s="65">
        <f t="shared" si="5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3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4"/>
        <v>330835.7</v>
      </c>
      <c r="T89" s="65">
        <v>1056615.1586419751</v>
      </c>
      <c r="U89" s="65">
        <f t="shared" si="5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3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4"/>
        <v>355001</v>
      </c>
      <c r="T90" s="65">
        <v>1107089.4000000001</v>
      </c>
      <c r="U90" s="65">
        <f t="shared" si="5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3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4"/>
        <v>317812.4000000001</v>
      </c>
      <c r="T91" s="65">
        <v>1079164.5833333333</v>
      </c>
      <c r="U91" s="65">
        <f t="shared" si="5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3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4"/>
        <v>361346.3999999999</v>
      </c>
      <c r="T92" s="65">
        <v>1089757.0666666664</v>
      </c>
      <c r="U92" s="65">
        <f t="shared" si="5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3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4"/>
        <v>302797.2</v>
      </c>
      <c r="T93" s="65">
        <v>1064238.65</v>
      </c>
      <c r="U93" s="65">
        <f t="shared" si="5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3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4"/>
        <v>320419.2</v>
      </c>
      <c r="T94" s="65">
        <v>1108914.6333333335</v>
      </c>
      <c r="U94" s="65">
        <f t="shared" si="5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3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4"/>
        <v>331762.89999999997</v>
      </c>
      <c r="T95" s="65">
        <v>1127841.6166666667</v>
      </c>
      <c r="U95" s="65">
        <f t="shared" si="5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3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4"/>
        <v>334494.89999999997</v>
      </c>
      <c r="T96" s="65">
        <v>1104077.7999999996</v>
      </c>
      <c r="U96" s="65">
        <f t="shared" si="5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3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4"/>
        <v>327878.70000000007</v>
      </c>
      <c r="T97" s="65">
        <v>1102324</v>
      </c>
      <c r="U97" s="65">
        <f t="shared" si="5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3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4"/>
        <v>328735.20000000007</v>
      </c>
      <c r="T98" s="65">
        <v>1110766.5777777778</v>
      </c>
      <c r="U98" s="65">
        <f t="shared" si="5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3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4"/>
        <v>314314</v>
      </c>
      <c r="T99" s="65">
        <v>1107152.9944444443</v>
      </c>
      <c r="U99" s="65">
        <f t="shared" si="5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3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4"/>
        <v>354013.80000000005</v>
      </c>
      <c r="T100" s="65">
        <v>1146162.1703703701</v>
      </c>
      <c r="U100" s="65">
        <f t="shared" si="5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3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4"/>
        <v>320756.6</v>
      </c>
      <c r="T101" s="65">
        <v>1088495.485802469</v>
      </c>
      <c r="U101" s="65">
        <f t="shared" si="5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3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4"/>
        <v>324508.2</v>
      </c>
      <c r="T102" s="65">
        <v>1106380</v>
      </c>
      <c r="U102" s="65">
        <f t="shared" si="5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t="shared" si="3"/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t="shared" si="4"/>
        <v>329804.89999999997</v>
      </c>
      <c r="T103" s="65">
        <v>1091814.066666667</v>
      </c>
      <c r="U103" s="65">
        <f t="shared" si="5"/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3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4"/>
        <v>333847.9</v>
      </c>
      <c r="T104" s="65">
        <v>1108364.6333333333</v>
      </c>
      <c r="U104" s="65">
        <f t="shared" si="5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3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4"/>
        <v>323262</v>
      </c>
      <c r="T105" s="65">
        <v>1079593.5999999999</v>
      </c>
      <c r="U105" s="65">
        <f t="shared" si="5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3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4"/>
        <v>349744.49999999994</v>
      </c>
      <c r="T106" s="65">
        <v>1105144.2666666664</v>
      </c>
      <c r="U106" s="65">
        <f t="shared" si="5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3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4"/>
        <v>354477.20000000007</v>
      </c>
      <c r="T107" s="65">
        <v>1104586.5333333334</v>
      </c>
      <c r="U107" s="65">
        <f t="shared" si="5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3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4"/>
        <v>364068.9</v>
      </c>
      <c r="T108" s="65">
        <v>1122380.2999999998</v>
      </c>
      <c r="U108" s="65">
        <f t="shared" si="5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3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4"/>
        <v>382330.4</v>
      </c>
      <c r="T109" s="65">
        <v>1124321</v>
      </c>
      <c r="U109" s="65">
        <f t="shared" si="5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3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4"/>
        <v>367434.20000000007</v>
      </c>
      <c r="T110" s="65">
        <v>1133928.8</v>
      </c>
      <c r="U110" s="65">
        <f t="shared" si="5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3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4"/>
        <v>389700.6</v>
      </c>
      <c r="T111" s="65">
        <v>1136853.5</v>
      </c>
      <c r="U111" s="65">
        <f t="shared" si="5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3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4"/>
        <v>377511.2</v>
      </c>
      <c r="T112" s="65">
        <v>1142474.4666666666</v>
      </c>
      <c r="U112" s="65">
        <f t="shared" si="5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3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4"/>
        <v>402065.99999999994</v>
      </c>
      <c r="T113" s="65">
        <v>1162715.7888888887</v>
      </c>
      <c r="U113" s="65">
        <f t="shared" si="5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3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4"/>
        <v>419224.00000000006</v>
      </c>
      <c r="T114" s="65">
        <v>1187101.8</v>
      </c>
      <c r="U114" s="65">
        <f t="shared" si="5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6" ref="I115:I138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4"/>
        <v>483107.4</v>
      </c>
      <c r="T115" s="65">
        <v>1226183.0666666667</v>
      </c>
      <c r="U115" s="65">
        <f t="shared" si="5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6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4"/>
        <v>459433.80000000005</v>
      </c>
      <c r="T116" s="65">
        <v>1253536.8333333333</v>
      </c>
      <c r="U116" s="65">
        <f t="shared" si="5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6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4"/>
        <v>486327.8</v>
      </c>
      <c r="T117" s="65">
        <v>1299479.7</v>
      </c>
      <c r="U117" s="65">
        <f t="shared" si="5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6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4"/>
        <v>482272.8</v>
      </c>
      <c r="T118" s="65">
        <v>1334499.8</v>
      </c>
      <c r="U118" s="65">
        <f t="shared" si="5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6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4"/>
        <v>491780.39999999985</v>
      </c>
      <c r="T119" s="65">
        <v>1372733.4999999998</v>
      </c>
      <c r="U119" s="65">
        <f t="shared" si="5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6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4"/>
        <v>467625.5000000002</v>
      </c>
      <c r="T120" s="65">
        <v>1417053.1</v>
      </c>
      <c r="U120" s="65">
        <f t="shared" si="5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6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4"/>
        <v>467852.7</v>
      </c>
      <c r="T121" s="65">
        <v>1420411.4166666667</v>
      </c>
      <c r="U121" s="65">
        <f t="shared" si="5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6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4"/>
        <v>507304.99999999994</v>
      </c>
      <c r="T122" s="65">
        <v>1436509.0333333332</v>
      </c>
      <c r="U122" s="65">
        <f t="shared" si="5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6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4"/>
        <v>523365.79999999993</v>
      </c>
      <c r="T123" s="65">
        <v>1428077.7500000002</v>
      </c>
      <c r="U123" s="65">
        <f t="shared" si="5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6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4"/>
        <v>514519.89999999997</v>
      </c>
      <c r="T124" s="65">
        <v>1448987.7999999998</v>
      </c>
      <c r="U124" s="65">
        <f t="shared" si="5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6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4"/>
        <v>516389.80000000005</v>
      </c>
      <c r="T125" s="65">
        <v>1465561.4500000002</v>
      </c>
      <c r="U125" s="65">
        <f t="shared" si="5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6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4"/>
        <v>580870.9</v>
      </c>
      <c r="T126" s="65">
        <v>1499512.9000000001</v>
      </c>
      <c r="U126" s="65">
        <f t="shared" si="5"/>
        <v>2.581490826963444</v>
      </c>
    </row>
    <row r="127" spans="1:21" s="62" customFormat="1" ht="15.75">
      <c r="A127" s="64">
        <v>43131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6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32001.300000000014</v>
      </c>
      <c r="S127" s="65">
        <f t="shared" si="4"/>
        <v>560392.5000000001</v>
      </c>
      <c r="T127" s="65">
        <v>1518403.7333333334</v>
      </c>
      <c r="U127" s="65">
        <f t="shared" si="5"/>
        <v>2.7095361435660426</v>
      </c>
    </row>
    <row r="128" spans="1:21" s="62" customFormat="1" ht="15.75">
      <c r="A128" s="64">
        <v>43159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6"/>
        <v>544979.7</v>
      </c>
      <c r="J128" s="73">
        <v>-136231.60000000003</v>
      </c>
      <c r="K128" s="65">
        <v>492009.6000000001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-6371.899999999994</v>
      </c>
      <c r="S128" s="65">
        <f t="shared" si="4"/>
        <v>544979.7</v>
      </c>
      <c r="T128" s="65">
        <v>1551244.166666667</v>
      </c>
      <c r="U128" s="65">
        <f t="shared" si="5"/>
        <v>2.846425594690347</v>
      </c>
    </row>
    <row r="129" spans="1:21" s="62" customFormat="1" ht="15.75">
      <c r="A129" s="64">
        <v>43190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6"/>
        <v>518671.2</v>
      </c>
      <c r="J129" s="73">
        <v>-180109.99999999997</v>
      </c>
      <c r="K129" s="65">
        <v>483446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7133.799999999977</v>
      </c>
      <c r="S129" s="65">
        <f t="shared" si="4"/>
        <v>518671.2</v>
      </c>
      <c r="T129" s="65">
        <v>1576438.5</v>
      </c>
      <c r="U129" s="65">
        <f t="shared" si="5"/>
        <v>3.0393792830602506</v>
      </c>
    </row>
    <row r="130" spans="1:21" s="62" customFormat="1" ht="15.75">
      <c r="A130" s="64">
        <v>43220</v>
      </c>
      <c r="B130" s="65">
        <v>300253.3</v>
      </c>
      <c r="C130" s="65">
        <v>200369.1</v>
      </c>
      <c r="D130" s="65">
        <v>11112.6</v>
      </c>
      <c r="E130" s="65">
        <v>1233.5000000000002</v>
      </c>
      <c r="F130" s="65">
        <v>14744.399999999998</v>
      </c>
      <c r="G130" s="65">
        <v>10.7</v>
      </c>
      <c r="H130" s="67">
        <v>34299.9</v>
      </c>
      <c r="I130" s="65">
        <f t="shared" si="6"/>
        <v>562023.4999999999</v>
      </c>
      <c r="J130" s="73">
        <v>-152351.8</v>
      </c>
      <c r="K130" s="65">
        <v>440070.4000000001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8224.099999999977</v>
      </c>
      <c r="S130" s="65">
        <f t="shared" si="4"/>
        <v>562023.5</v>
      </c>
      <c r="T130" s="65">
        <v>1573190.6666666667</v>
      </c>
      <c r="U130" s="65">
        <f t="shared" si="5"/>
        <v>2.799154602372796</v>
      </c>
    </row>
    <row r="131" spans="1:21" s="62" customFormat="1" ht="15.75">
      <c r="A131" s="64">
        <v>43251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6"/>
        <v>538782.6000000001</v>
      </c>
      <c r="J131" s="73">
        <v>-171824.40000000002</v>
      </c>
      <c r="K131" s="65">
        <v>437008.49999999994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9651.7</v>
      </c>
      <c r="S131" s="65">
        <f t="shared" si="4"/>
        <v>538782.5999999999</v>
      </c>
      <c r="T131" s="65">
        <v>1587382.6333333338</v>
      </c>
      <c r="U131" s="65">
        <f t="shared" si="5"/>
        <v>2.946239602639977</v>
      </c>
    </row>
    <row r="132" spans="1:21" s="62" customFormat="1" ht="15.75">
      <c r="A132" s="64">
        <v>43281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6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8372.700000000052</v>
      </c>
      <c r="S132" s="65">
        <f t="shared" si="4"/>
        <v>548546.9</v>
      </c>
      <c r="T132" s="65">
        <v>1620461.3000000003</v>
      </c>
      <c r="U132" s="65">
        <f t="shared" si="5"/>
        <v>2.954097999642329</v>
      </c>
    </row>
    <row r="133" spans="1:21" s="62" customFormat="1" ht="15.75">
      <c r="A133" s="64">
        <v>43312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6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 t="s">
        <v>4</v>
      </c>
      <c r="R133" s="72">
        <v>19359.100000000053</v>
      </c>
      <c r="S133" s="65">
        <f t="shared" si="4"/>
        <v>577438.7000000002</v>
      </c>
      <c r="T133" s="65">
        <v>1652070.8333333333</v>
      </c>
      <c r="U133" s="65">
        <f t="shared" si="5"/>
        <v>2.861032406268117</v>
      </c>
    </row>
    <row r="134" spans="1:21" s="62" customFormat="1" ht="15.75">
      <c r="A134" s="64">
        <v>43343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36540.700000000004</v>
      </c>
      <c r="I134" s="65">
        <f t="shared" si="6"/>
        <v>597356.4</v>
      </c>
      <c r="J134" s="73">
        <v>-171826.4</v>
      </c>
      <c r="K134" s="65">
        <v>399286.8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 t="s">
        <v>4</v>
      </c>
      <c r="R134" s="72">
        <v>35400.499999999985</v>
      </c>
      <c r="S134" s="65">
        <f t="shared" si="4"/>
        <v>597356.4</v>
      </c>
      <c r="T134" s="65">
        <v>1696842.2666666668</v>
      </c>
      <c r="U134" s="65">
        <f t="shared" si="5"/>
        <v>2.8405860666541227</v>
      </c>
    </row>
    <row r="135" spans="1:21" s="62" customFormat="1" ht="15.75">
      <c r="A135" s="64">
        <v>43373</v>
      </c>
      <c r="B135" s="65">
        <v>320520.4</v>
      </c>
      <c r="C135" s="65">
        <v>172865.5</v>
      </c>
      <c r="D135" s="65">
        <v>3240.1000000000004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6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24794.000000000004</v>
      </c>
      <c r="Q135" s="69" t="s">
        <v>4</v>
      </c>
      <c r="R135" s="72">
        <v>35320</v>
      </c>
      <c r="S135" s="65">
        <f t="shared" si="4"/>
        <v>551715.3</v>
      </c>
      <c r="T135" s="65">
        <v>1688923.0999999999</v>
      </c>
      <c r="U135" s="65">
        <f t="shared" si="5"/>
        <v>3.061222155702407</v>
      </c>
    </row>
    <row r="136" spans="1:21" s="62" customFormat="1" ht="15.75">
      <c r="A136" s="64">
        <v>43404</v>
      </c>
      <c r="B136" s="65">
        <v>324820.2</v>
      </c>
      <c r="C136" s="65">
        <v>181787.3</v>
      </c>
      <c r="D136" s="65">
        <v>13842.9</v>
      </c>
      <c r="E136" s="65">
        <v>4248.400000000001</v>
      </c>
      <c r="F136" s="65">
        <v>15457.400000000001</v>
      </c>
      <c r="G136" s="65">
        <v>12.8</v>
      </c>
      <c r="H136" s="67">
        <v>29539.699999999997</v>
      </c>
      <c r="I136" s="65">
        <f t="shared" si="6"/>
        <v>569708.7000000001</v>
      </c>
      <c r="J136" s="73">
        <v>-167112.20000000004</v>
      </c>
      <c r="K136" s="65">
        <v>396852.5999999999</v>
      </c>
      <c r="L136" s="69">
        <v>292050</v>
      </c>
      <c r="M136" s="69">
        <v>0</v>
      </c>
      <c r="N136" s="65">
        <v>20</v>
      </c>
      <c r="O136" s="70"/>
      <c r="P136" s="65">
        <v>24642.200000000004</v>
      </c>
      <c r="Q136" s="69" t="s">
        <v>4</v>
      </c>
      <c r="R136" s="72">
        <v>23256.100000000006</v>
      </c>
      <c r="S136" s="65">
        <f t="shared" si="4"/>
        <v>569708.6999999998</v>
      </c>
      <c r="T136" s="65">
        <v>1738738.5333333334</v>
      </c>
      <c r="U136" s="65">
        <f t="shared" si="5"/>
        <v>3.051978201023318</v>
      </c>
    </row>
    <row r="137" spans="1:21" s="62" customFormat="1" ht="15.75">
      <c r="A137" s="64">
        <v>43434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12225.800000000001</v>
      </c>
      <c r="G137" s="65">
        <v>4.7</v>
      </c>
      <c r="H137" s="67">
        <v>33594.4</v>
      </c>
      <c r="I137" s="65">
        <f t="shared" si="6"/>
        <v>535198.2999999999</v>
      </c>
      <c r="J137" s="73">
        <v>-156463.60000000003</v>
      </c>
      <c r="K137" s="65">
        <v>420989.8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10888.700000000004</v>
      </c>
      <c r="S137" s="65">
        <f t="shared" si="4"/>
        <v>535198.2999999999</v>
      </c>
      <c r="T137" s="65">
        <v>1756642.1666666665</v>
      </c>
      <c r="U137" s="65">
        <f t="shared" si="5"/>
        <v>3.2822267310390685</v>
      </c>
    </row>
    <row r="138" spans="1:21" s="62" customFormat="1" ht="15.75">
      <c r="A138" s="64">
        <v>43465</v>
      </c>
      <c r="B138" s="65">
        <v>350207.6</v>
      </c>
      <c r="C138" s="65">
        <v>166378.19999999998</v>
      </c>
      <c r="D138" s="65">
        <v>4497.5</v>
      </c>
      <c r="E138" s="65">
        <v>3538.7999999999997</v>
      </c>
      <c r="F138" s="65">
        <v>9097.099999999999</v>
      </c>
      <c r="G138" s="65">
        <v>17.8</v>
      </c>
      <c r="H138" s="67">
        <v>31091.8</v>
      </c>
      <c r="I138" s="65">
        <f t="shared" si="6"/>
        <v>564828.8</v>
      </c>
      <c r="J138" s="73">
        <v>-165217.1</v>
      </c>
      <c r="K138" s="65">
        <v>441299.1</v>
      </c>
      <c r="L138" s="69">
        <v>248180</v>
      </c>
      <c r="M138" s="69">
        <v>0</v>
      </c>
      <c r="N138" s="65">
        <v>20</v>
      </c>
      <c r="O138" s="70"/>
      <c r="P138" s="65">
        <v>24119.000000000004</v>
      </c>
      <c r="Q138" s="69" t="s">
        <v>4</v>
      </c>
      <c r="R138" s="72">
        <v>16427.800000000032</v>
      </c>
      <c r="S138" s="65">
        <f t="shared" si="4"/>
        <v>564828.8</v>
      </c>
      <c r="T138" s="65">
        <v>1797468.9</v>
      </c>
      <c r="U138" s="65">
        <f t="shared" si="5"/>
        <v>3.1823251576406864</v>
      </c>
    </row>
    <row r="139" spans="1:21" s="62" customFormat="1" ht="18">
      <c r="A139" s="64" t="s">
        <v>63</v>
      </c>
      <c r="B139" s="65">
        <v>325405.6</v>
      </c>
      <c r="C139" s="65">
        <v>144516.9</v>
      </c>
      <c r="D139" s="65">
        <v>4960.2</v>
      </c>
      <c r="E139" s="65">
        <v>3554.2</v>
      </c>
      <c r="F139" s="65">
        <v>6911.1</v>
      </c>
      <c r="G139" s="65">
        <v>5.8</v>
      </c>
      <c r="H139" s="67">
        <v>33325.7</v>
      </c>
      <c r="I139" s="65">
        <f>H139+F139+E139+C139+B139+G139+D139</f>
        <v>518679.5</v>
      </c>
      <c r="J139" s="73">
        <v>-182568.59999999998</v>
      </c>
      <c r="K139" s="65">
        <v>378404</v>
      </c>
      <c r="L139" s="69">
        <v>262187.4</v>
      </c>
      <c r="M139" s="69">
        <v>0</v>
      </c>
      <c r="N139" s="65">
        <v>20</v>
      </c>
      <c r="O139" s="70"/>
      <c r="P139" s="65">
        <v>24303.4</v>
      </c>
      <c r="Q139" s="69" t="s">
        <v>4</v>
      </c>
      <c r="R139" s="72">
        <v>36333.30000000002</v>
      </c>
      <c r="S139" s="65">
        <f t="shared" si="4"/>
        <v>518679.5000000001</v>
      </c>
      <c r="T139" s="65">
        <v>1834199.7</v>
      </c>
      <c r="U139" s="65">
        <f>T139/I139</f>
        <v>3.5362872448207416</v>
      </c>
    </row>
    <row r="140" spans="1:21" s="62" customFormat="1" ht="18">
      <c r="A140" s="64" t="s">
        <v>64</v>
      </c>
      <c r="B140" s="65">
        <v>333463.4</v>
      </c>
      <c r="C140" s="65">
        <v>192665</v>
      </c>
      <c r="D140" s="65">
        <v>8047.7</v>
      </c>
      <c r="E140" s="65">
        <v>1932.3999999999999</v>
      </c>
      <c r="F140" s="65">
        <v>11183.800000000001</v>
      </c>
      <c r="G140" s="65">
        <v>7.7</v>
      </c>
      <c r="H140" s="67">
        <v>38737.1</v>
      </c>
      <c r="I140" s="65">
        <f>H140+F140+E140+C140+B140+G140+D140</f>
        <v>586037.0999999999</v>
      </c>
      <c r="J140" s="73">
        <v>-148014.80000000002</v>
      </c>
      <c r="K140" s="65">
        <v>398819.8</v>
      </c>
      <c r="L140" s="69">
        <v>267170</v>
      </c>
      <c r="M140" s="69">
        <v>0</v>
      </c>
      <c r="N140" s="65">
        <v>20</v>
      </c>
      <c r="O140" s="70"/>
      <c r="P140" s="65">
        <v>24135.600000000002</v>
      </c>
      <c r="Q140" s="69" t="s">
        <v>4</v>
      </c>
      <c r="R140" s="72">
        <v>43906.50000000006</v>
      </c>
      <c r="S140" s="65">
        <f t="shared" si="4"/>
        <v>586037.1000000001</v>
      </c>
      <c r="T140" s="65">
        <v>1856694</v>
      </c>
      <c r="U140" s="65">
        <f>T140/I140</f>
        <v>3.168219213425226</v>
      </c>
    </row>
    <row r="141" spans="1:21" s="62" customFormat="1" ht="18">
      <c r="A141" s="64" t="s">
        <v>62</v>
      </c>
      <c r="B141" s="65">
        <v>329231.6</v>
      </c>
      <c r="C141" s="65">
        <v>207823.9</v>
      </c>
      <c r="D141" s="65">
        <v>17499.7</v>
      </c>
      <c r="E141" s="65">
        <v>1904.8</v>
      </c>
      <c r="F141" s="65">
        <v>12489.6</v>
      </c>
      <c r="G141" s="65">
        <v>62.3</v>
      </c>
      <c r="H141" s="67">
        <f>2626.8+35338.9</f>
        <v>37965.700000000004</v>
      </c>
      <c r="I141" s="65">
        <f>H141+F141+E141+C141+B141+G141+D141</f>
        <v>606977.6</v>
      </c>
      <c r="J141" s="73">
        <f>130884.5-298865.3+1198.4</f>
        <v>-166782.4</v>
      </c>
      <c r="K141" s="65">
        <f>776260.3-358269.2</f>
        <v>417991.10000000003</v>
      </c>
      <c r="L141" s="69">
        <v>287000</v>
      </c>
      <c r="M141" s="69">
        <v>0</v>
      </c>
      <c r="N141" s="65">
        <v>20</v>
      </c>
      <c r="O141" s="70"/>
      <c r="P141" s="65">
        <v>23853.8</v>
      </c>
      <c r="Q141" s="69" t="s">
        <v>4</v>
      </c>
      <c r="R141" s="72">
        <f>157.9+887.8+200172.4-1198.4-34809.4-1728.6-126372.4+7785.8</f>
        <v>44895.10000000002</v>
      </c>
      <c r="S141" s="65">
        <f t="shared" si="4"/>
        <v>606977.6000000001</v>
      </c>
      <c r="T141" s="65">
        <v>1880598.8</v>
      </c>
      <c r="U141" s="65">
        <f>T141/I141</f>
        <v>3.0983001679139397</v>
      </c>
    </row>
    <row r="142" spans="1:21" s="62" customFormat="1" ht="18">
      <c r="A142" s="64" t="s">
        <v>65</v>
      </c>
      <c r="B142" s="65">
        <v>334917.5</v>
      </c>
      <c r="C142" s="65">
        <v>210707.7</v>
      </c>
      <c r="D142" s="65">
        <v>6395.6</v>
      </c>
      <c r="E142" s="65">
        <v>1385.2</v>
      </c>
      <c r="F142" s="65">
        <v>9897.6</v>
      </c>
      <c r="G142" s="65">
        <v>18.3</v>
      </c>
      <c r="H142" s="67">
        <f>1946.4+30494.7</f>
        <v>32441.100000000002</v>
      </c>
      <c r="I142" s="65">
        <f>H142+F142+E142+C142+B142+G142+D142</f>
        <v>595763</v>
      </c>
      <c r="J142" s="73">
        <f>138599.7-298492+21.5</f>
        <v>-159870.8</v>
      </c>
      <c r="K142" s="65">
        <f>749554.5-367204.6</f>
        <v>382349.9</v>
      </c>
      <c r="L142" s="69">
        <v>295000</v>
      </c>
      <c r="M142" s="69">
        <v>0</v>
      </c>
      <c r="N142" s="65">
        <v>20</v>
      </c>
      <c r="O142" s="70"/>
      <c r="P142" s="65">
        <v>23743.1</v>
      </c>
      <c r="Q142" s="69" t="s">
        <v>4</v>
      </c>
      <c r="R142" s="72">
        <f>157.9+887.8+188612.9-21.5-38792.1-1917.5-125881.4+31474.7</f>
        <v>54520.8</v>
      </c>
      <c r="S142" s="65">
        <f t="shared" si="4"/>
        <v>595763.0000000001</v>
      </c>
      <c r="T142" s="65">
        <v>1888259.4</v>
      </c>
      <c r="U142" s="65">
        <f>T142/I142</f>
        <v>3.1694808170363045</v>
      </c>
    </row>
    <row r="143" spans="1:21" s="62" customFormat="1" ht="18">
      <c r="A143" s="64" t="s">
        <v>66</v>
      </c>
      <c r="B143" s="65">
        <v>364833</v>
      </c>
      <c r="C143" s="65">
        <v>171541.6</v>
      </c>
      <c r="D143" s="65">
        <v>12518.3</v>
      </c>
      <c r="E143" s="65">
        <v>2077.9</v>
      </c>
      <c r="F143" s="65">
        <v>11138.6</v>
      </c>
      <c r="G143" s="65">
        <v>9.2</v>
      </c>
      <c r="H143" s="67">
        <f>2132.3+29888.3</f>
        <v>32020.6</v>
      </c>
      <c r="I143" s="65">
        <f>H143+F143+E143+C143+B143+G143+D143</f>
        <v>594139.2</v>
      </c>
      <c r="J143" s="73">
        <f>179122.8+9230.6-322255.6</f>
        <v>-133902.19999999998</v>
      </c>
      <c r="K143" s="65">
        <f>741946.8-409694.1</f>
        <v>332252.70000000007</v>
      </c>
      <c r="L143" s="69">
        <v>320000</v>
      </c>
      <c r="M143" s="69">
        <v>0</v>
      </c>
      <c r="N143" s="65">
        <v>20</v>
      </c>
      <c r="O143" s="70"/>
      <c r="P143" s="65">
        <v>23666.1</v>
      </c>
      <c r="Q143" s="69" t="s">
        <v>4</v>
      </c>
      <c r="R143" s="72">
        <f>157.9+887.8+203802.7-9230.6-35398.6-2013.7-133914+27811.1</f>
        <v>52102.6</v>
      </c>
      <c r="S143" s="65">
        <f t="shared" si="4"/>
        <v>594139.2000000001</v>
      </c>
      <c r="T143" s="65">
        <v>1941340.3</v>
      </c>
      <c r="U143" s="65">
        <f>T143/I143</f>
        <v>3.2674839498891846</v>
      </c>
    </row>
    <row r="144" spans="1:21" s="62" customFormat="1" ht="18">
      <c r="A144" s="64" t="s">
        <v>67</v>
      </c>
      <c r="B144" s="65">
        <v>383003.4</v>
      </c>
      <c r="C144" s="65">
        <v>217133.9</v>
      </c>
      <c r="D144" s="65">
        <v>8594.1</v>
      </c>
      <c r="E144" s="65">
        <v>3359.1</v>
      </c>
      <c r="F144" s="65">
        <v>8879.6</v>
      </c>
      <c r="G144" s="65">
        <v>27.9</v>
      </c>
      <c r="H144" s="67">
        <f>2131.1+34831.4</f>
        <v>36962.5</v>
      </c>
      <c r="I144" s="65">
        <f>H144+F144+E144+C144+B144+G144+D144</f>
        <v>657960.5</v>
      </c>
      <c r="J144" s="73">
        <f>170121.6+7031.5-298866.2</f>
        <v>-121713.1</v>
      </c>
      <c r="K144" s="65">
        <f>762094-384896.3</f>
        <v>377197.7</v>
      </c>
      <c r="L144" s="69">
        <v>335077.8</v>
      </c>
      <c r="M144" s="69">
        <v>0</v>
      </c>
      <c r="N144" s="65">
        <v>20</v>
      </c>
      <c r="O144" s="70"/>
      <c r="P144" s="65">
        <v>23502.4</v>
      </c>
      <c r="Q144" s="69" t="s">
        <v>4</v>
      </c>
      <c r="R144" s="72">
        <f>157.9+887.8+181402.6-7031.5-38420.7-3955.7-140899.6+51734.9</f>
        <v>43875.70000000002</v>
      </c>
      <c r="S144" s="65">
        <f>SUM(J144:R144)</f>
        <v>657960.5000000001</v>
      </c>
      <c r="T144" s="65">
        <v>2007139.3</v>
      </c>
      <c r="U144" s="65">
        <f>T144/I144</f>
        <v>3.050546803341538</v>
      </c>
    </row>
    <row r="145" spans="1:21" s="62" customFormat="1" ht="23.25" customHeight="1">
      <c r="A145" s="87" t="s">
        <v>5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9"/>
    </row>
    <row r="146" spans="1:21" s="62" customFormat="1" ht="15.7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</sheetData>
  <sheetProtection/>
  <mergeCells count="7">
    <mergeCell ref="A145:U145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2"/>
  <sheetViews>
    <sheetView zoomScalePageLayoutView="0" workbookViewId="0" topLeftCell="A1">
      <pane xSplit="1" ySplit="5" topLeftCell="B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1" sqref="A51:IV51"/>
    </sheetView>
  </sheetViews>
  <sheetFormatPr defaultColWidth="8.88671875" defaultRowHeight="15.75"/>
  <cols>
    <col min="1" max="1" width="24.99609375" style="40" bestFit="1" customWidth="1"/>
    <col min="2" max="2" width="41.6640625" style="40" bestFit="1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11.5546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3" t="s">
        <v>1</v>
      </c>
      <c r="C4" s="93"/>
      <c r="D4" s="93"/>
      <c r="E4" s="93"/>
      <c r="F4" s="93"/>
      <c r="G4" s="93"/>
      <c r="H4" s="93"/>
      <c r="I4" s="93"/>
      <c r="J4" s="93" t="s">
        <v>2</v>
      </c>
      <c r="K4" s="93"/>
      <c r="L4" s="93"/>
      <c r="M4" s="93"/>
      <c r="N4" s="93"/>
      <c r="O4" s="93"/>
      <c r="P4" s="93"/>
      <c r="Q4" s="93"/>
      <c r="R4" s="93"/>
      <c r="S4" s="93"/>
      <c r="T4" s="96" t="s">
        <v>19</v>
      </c>
      <c r="U4" s="93" t="s">
        <v>20</v>
      </c>
    </row>
    <row r="5" spans="1:21" ht="75">
      <c r="A5" s="95"/>
      <c r="B5" s="74" t="s">
        <v>47</v>
      </c>
      <c r="C5" s="74" t="s">
        <v>41</v>
      </c>
      <c r="D5" s="75" t="s">
        <v>42</v>
      </c>
      <c r="E5" s="74" t="s">
        <v>46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96"/>
      <c r="U5" s="93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51">SUM(J27:R27)</f>
        <v>280590.0000000001</v>
      </c>
      <c r="T27" s="65">
        <v>927922.8499999996</v>
      </c>
      <c r="U27" s="65">
        <f aca="true" t="shared" si="5" ref="U27:U49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49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1499512.9000000001</v>
      </c>
      <c r="U45" s="65">
        <f t="shared" si="5"/>
        <v>2.581490826963444</v>
      </c>
    </row>
    <row r="46" spans="1:21" s="62" customFormat="1" ht="15.75">
      <c r="A46" s="64">
        <v>43190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-180109.99999999997</v>
      </c>
      <c r="K46" s="65">
        <v>483446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7133.799999999977</v>
      </c>
      <c r="S46" s="65">
        <f t="shared" si="4"/>
        <v>518671.2</v>
      </c>
      <c r="T46" s="65">
        <v>1576438.5</v>
      </c>
      <c r="U46" s="65">
        <f t="shared" si="5"/>
        <v>3.0393792830602506</v>
      </c>
    </row>
    <row r="47" spans="1:21" s="62" customFormat="1" ht="15.75">
      <c r="A47" s="64">
        <v>43281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8372.700000000052</v>
      </c>
      <c r="S47" s="65">
        <f t="shared" si="4"/>
        <v>548546.9</v>
      </c>
      <c r="T47" s="65">
        <v>1620461.3000000003</v>
      </c>
      <c r="U47" s="65">
        <f t="shared" si="5"/>
        <v>2.954097999642329</v>
      </c>
    </row>
    <row r="48" spans="1:21" s="62" customFormat="1" ht="15.75">
      <c r="A48" s="64">
        <v>43373</v>
      </c>
      <c r="B48" s="65">
        <v>320520.4</v>
      </c>
      <c r="C48" s="65">
        <v>172865.5</v>
      </c>
      <c r="D48" s="65">
        <v>3240.1000000000004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24794.000000000004</v>
      </c>
      <c r="Q48" s="69" t="s">
        <v>4</v>
      </c>
      <c r="R48" s="72">
        <v>35320</v>
      </c>
      <c r="S48" s="65">
        <f t="shared" si="4"/>
        <v>551715.3</v>
      </c>
      <c r="T48" s="65">
        <v>1688923.0999999999</v>
      </c>
      <c r="U48" s="65">
        <f t="shared" si="5"/>
        <v>3.061222155702407</v>
      </c>
    </row>
    <row r="49" spans="1:21" s="62" customFormat="1" ht="15.75">
      <c r="A49" s="64">
        <v>43465</v>
      </c>
      <c r="B49" s="65">
        <v>350207.6</v>
      </c>
      <c r="C49" s="65">
        <v>166378.19999999998</v>
      </c>
      <c r="D49" s="65">
        <v>4497.5</v>
      </c>
      <c r="E49" s="65">
        <v>3538.7999999999997</v>
      </c>
      <c r="F49" s="65">
        <v>9097.099999999999</v>
      </c>
      <c r="G49" s="65">
        <v>17.8</v>
      </c>
      <c r="H49" s="67">
        <v>31091.8</v>
      </c>
      <c r="I49" s="65">
        <f t="shared" si="6"/>
        <v>564828.8</v>
      </c>
      <c r="J49" s="73">
        <v>-165217.1</v>
      </c>
      <c r="K49" s="65">
        <v>441299.1</v>
      </c>
      <c r="L49" s="69">
        <v>248180</v>
      </c>
      <c r="M49" s="69">
        <v>0</v>
      </c>
      <c r="N49" s="65">
        <v>20</v>
      </c>
      <c r="O49" s="70"/>
      <c r="P49" s="65">
        <v>24119.000000000004</v>
      </c>
      <c r="Q49" s="69" t="s">
        <v>4</v>
      </c>
      <c r="R49" s="72">
        <v>16427.800000000032</v>
      </c>
      <c r="S49" s="65">
        <f t="shared" si="4"/>
        <v>564828.8</v>
      </c>
      <c r="T49" s="65">
        <v>1797468.9</v>
      </c>
      <c r="U49" s="65">
        <f t="shared" si="5"/>
        <v>3.1823251576406864</v>
      </c>
    </row>
    <row r="50" spans="1:21" s="62" customFormat="1" ht="18">
      <c r="A50" s="64" t="s">
        <v>62</v>
      </c>
      <c r="B50" s="65">
        <v>329231.6</v>
      </c>
      <c r="C50" s="65">
        <v>207823.9</v>
      </c>
      <c r="D50" s="65">
        <v>17499.7</v>
      </c>
      <c r="E50" s="65">
        <v>1904.8</v>
      </c>
      <c r="F50" s="65">
        <v>12489.6</v>
      </c>
      <c r="G50" s="65">
        <v>62.3</v>
      </c>
      <c r="H50" s="67">
        <f>2626.8+35338.9</f>
        <v>37965.700000000004</v>
      </c>
      <c r="I50" s="65">
        <f>H50+F50+E50+C50+B50+G50+D50</f>
        <v>606977.6</v>
      </c>
      <c r="J50" s="73">
        <f>130884.5-298865.3+1198.4</f>
        <v>-166782.4</v>
      </c>
      <c r="K50" s="65">
        <f>776260.3-358269.2</f>
        <v>417991.10000000003</v>
      </c>
      <c r="L50" s="69">
        <v>287000</v>
      </c>
      <c r="M50" s="69">
        <v>0</v>
      </c>
      <c r="N50" s="65">
        <v>20</v>
      </c>
      <c r="O50" s="70"/>
      <c r="P50" s="65">
        <v>23853.8</v>
      </c>
      <c r="Q50" s="69" t="s">
        <v>4</v>
      </c>
      <c r="R50" s="72">
        <f>157.9+887.8+200172.4-1198.4-34809.4-1728.6-126372.4+7785.8</f>
        <v>44895.10000000002</v>
      </c>
      <c r="S50" s="65">
        <f t="shared" si="4"/>
        <v>606977.6000000001</v>
      </c>
      <c r="T50" s="65">
        <v>1880598.8</v>
      </c>
      <c r="U50" s="65">
        <f>T50/I50</f>
        <v>3.0983001679139397</v>
      </c>
    </row>
    <row r="51" spans="1:21" s="62" customFormat="1" ht="18">
      <c r="A51" s="64" t="s">
        <v>67</v>
      </c>
      <c r="B51" s="65">
        <v>383003.4</v>
      </c>
      <c r="C51" s="65">
        <v>217133.9</v>
      </c>
      <c r="D51" s="65">
        <v>8594.1</v>
      </c>
      <c r="E51" s="65">
        <v>3359.1</v>
      </c>
      <c r="F51" s="65">
        <v>8879.6</v>
      </c>
      <c r="G51" s="65">
        <v>27.9</v>
      </c>
      <c r="H51" s="67">
        <f>2131.1+34831.4</f>
        <v>36962.5</v>
      </c>
      <c r="I51" s="65">
        <f>H51+F51+E51+C51+B51+G51+D51</f>
        <v>657960.5</v>
      </c>
      <c r="J51" s="73">
        <f>170121.6+7031.5-298866.2</f>
        <v>-121713.1</v>
      </c>
      <c r="K51" s="65">
        <f>762094-384896.3</f>
        <v>377197.7</v>
      </c>
      <c r="L51" s="69">
        <v>335077.8</v>
      </c>
      <c r="M51" s="69">
        <v>0</v>
      </c>
      <c r="N51" s="65">
        <v>20</v>
      </c>
      <c r="O51" s="70"/>
      <c r="P51" s="65">
        <v>23502.4</v>
      </c>
      <c r="Q51" s="69" t="s">
        <v>4</v>
      </c>
      <c r="R51" s="72">
        <f>157.9+887.8+181402.6-7031.5-38420.7-3955.7-140899.6+51734.9</f>
        <v>43875.70000000002</v>
      </c>
      <c r="S51" s="65">
        <f t="shared" si="4"/>
        <v>657960.5000000001</v>
      </c>
      <c r="T51" s="65">
        <v>2007139.3</v>
      </c>
      <c r="U51" s="65">
        <f>T51/I51</f>
        <v>3.050546803341538</v>
      </c>
    </row>
    <row r="52" spans="1:21" s="62" customFormat="1" ht="23.25" customHeight="1">
      <c r="A52" s="87" t="s">
        <v>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9"/>
    </row>
  </sheetData>
  <sheetProtection/>
  <mergeCells count="7">
    <mergeCell ref="A52:U52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3"/>
  <sheetViews>
    <sheetView zoomScalePageLayoutView="0" workbookViewId="0" topLeftCell="A1">
      <pane xSplit="1" ySplit="5" topLeftCell="U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6" sqref="W16"/>
    </sheetView>
  </sheetViews>
  <sheetFormatPr defaultColWidth="8.88671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8.6640625" style="0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  <col min="22" max="16384" width="11.55468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s="40" customFormat="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6" t="s">
        <v>1</v>
      </c>
      <c r="C4" s="96"/>
      <c r="D4" s="96"/>
      <c r="E4" s="96"/>
      <c r="F4" s="96"/>
      <c r="G4" s="96"/>
      <c r="H4" s="96"/>
      <c r="I4" s="96"/>
      <c r="J4" s="96" t="s">
        <v>2</v>
      </c>
      <c r="K4" s="96"/>
      <c r="L4" s="96"/>
      <c r="M4" s="96"/>
      <c r="N4" s="96"/>
      <c r="O4" s="96"/>
      <c r="P4" s="96"/>
      <c r="Q4" s="96"/>
      <c r="R4" s="96"/>
      <c r="S4" s="96"/>
      <c r="T4" s="96" t="s">
        <v>19</v>
      </c>
      <c r="U4" s="93" t="s">
        <v>20</v>
      </c>
    </row>
    <row r="5" spans="1:21" s="40" customFormat="1" ht="75">
      <c r="A5" s="95"/>
      <c r="B5" s="74" t="s">
        <v>47</v>
      </c>
      <c r="C5" s="74" t="s">
        <v>41</v>
      </c>
      <c r="D5" s="75" t="s">
        <v>42</v>
      </c>
      <c r="E5" s="74" t="s">
        <v>50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96"/>
      <c r="U5" s="93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6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1499512.9000000001</v>
      </c>
      <c r="U15" s="65">
        <f t="shared" si="2"/>
        <v>2.581490826963444</v>
      </c>
    </row>
    <row r="16" spans="1:21" s="62" customFormat="1" ht="15.75">
      <c r="A16" s="83">
        <v>2018</v>
      </c>
      <c r="B16" s="65">
        <v>350207.6</v>
      </c>
      <c r="C16" s="65">
        <v>166378.19999999998</v>
      </c>
      <c r="D16" s="65">
        <v>4497.5</v>
      </c>
      <c r="E16" s="65">
        <v>3538.7999999999997</v>
      </c>
      <c r="F16" s="65">
        <v>9097.099999999999</v>
      </c>
      <c r="G16" s="65">
        <v>17.8</v>
      </c>
      <c r="H16" s="67">
        <v>31091.8</v>
      </c>
      <c r="I16" s="65">
        <f>H16+F16+E16+C16+B16+G16+D16</f>
        <v>564828.8</v>
      </c>
      <c r="J16" s="73">
        <v>-165217.1</v>
      </c>
      <c r="K16" s="65">
        <v>441299.1</v>
      </c>
      <c r="L16" s="69">
        <v>248180</v>
      </c>
      <c r="M16" s="69">
        <v>0</v>
      </c>
      <c r="N16" s="65">
        <v>20</v>
      </c>
      <c r="O16" s="70"/>
      <c r="P16" s="65">
        <v>24119.000000000004</v>
      </c>
      <c r="Q16" s="69" t="s">
        <v>4</v>
      </c>
      <c r="R16" s="72">
        <v>16427.800000000032</v>
      </c>
      <c r="S16" s="65">
        <f t="shared" si="1"/>
        <v>564828.8</v>
      </c>
      <c r="T16" s="65">
        <v>1797468.9</v>
      </c>
      <c r="U16" s="65">
        <f t="shared" si="2"/>
        <v>3.1823251576406864</v>
      </c>
    </row>
    <row r="17" spans="1:21" s="62" customFormat="1" ht="15.75">
      <c r="A17" s="87" t="s">
        <v>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="40" customFormat="1" ht="18.75"/>
    <row r="19" s="40" customFormat="1" ht="18.75"/>
    <row r="20" s="40" customFormat="1" ht="18.75"/>
    <row r="21" s="40" customFormat="1" ht="18.75"/>
    <row r="22" s="40" customFormat="1" ht="18.75"/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pans="1:21" ht="18.75">
      <c r="A54" s="31"/>
      <c r="B54" s="32"/>
      <c r="C54" s="32"/>
      <c r="D54" s="32"/>
      <c r="E54" s="32"/>
      <c r="F54" s="32"/>
      <c r="G54" s="32"/>
      <c r="H54" s="33"/>
      <c r="I54" s="32"/>
      <c r="J54" s="34"/>
      <c r="K54" s="32"/>
      <c r="L54" s="32"/>
      <c r="M54" s="32"/>
      <c r="N54" s="32"/>
      <c r="O54" s="36"/>
      <c r="P54" s="32"/>
      <c r="Q54" s="35"/>
      <c r="R54" s="38"/>
      <c r="S54" s="32"/>
      <c r="T54" s="32"/>
      <c r="U54" s="32"/>
    </row>
    <row r="55" spans="1:21" ht="18.75">
      <c r="A55" s="31"/>
      <c r="B55" s="32"/>
      <c r="C55" s="32"/>
      <c r="D55" s="32"/>
      <c r="E55" s="32"/>
      <c r="F55" s="32"/>
      <c r="G55" s="32"/>
      <c r="H55" s="33"/>
      <c r="I55" s="32"/>
      <c r="J55" s="34"/>
      <c r="K55" s="32"/>
      <c r="L55" s="32"/>
      <c r="M55" s="32"/>
      <c r="N55" s="32"/>
      <c r="O55" s="36"/>
      <c r="P55" s="32"/>
      <c r="Q55" s="35"/>
      <c r="R55" s="38"/>
      <c r="S55" s="32"/>
      <c r="T55" s="32"/>
      <c r="U55" s="32"/>
    </row>
    <row r="56" spans="1:21" ht="18.75">
      <c r="A56" s="31"/>
      <c r="B56" s="32"/>
      <c r="C56" s="32"/>
      <c r="D56" s="32"/>
      <c r="E56" s="32"/>
      <c r="F56" s="32"/>
      <c r="G56" s="32"/>
      <c r="H56" s="33"/>
      <c r="I56" s="32"/>
      <c r="J56" s="34"/>
      <c r="K56" s="32"/>
      <c r="L56" s="32"/>
      <c r="M56" s="32"/>
      <c r="N56" s="32"/>
      <c r="O56" s="36"/>
      <c r="P56" s="32"/>
      <c r="Q56" s="35"/>
      <c r="R56" s="38"/>
      <c r="S56" s="32"/>
      <c r="T56" s="32"/>
      <c r="U56" s="32"/>
    </row>
    <row r="57" spans="1:21" ht="18.75">
      <c r="A57" s="31"/>
      <c r="B57" s="32"/>
      <c r="C57" s="32"/>
      <c r="D57" s="32"/>
      <c r="E57" s="32"/>
      <c r="F57" s="32"/>
      <c r="G57" s="32"/>
      <c r="H57" s="33"/>
      <c r="I57" s="32"/>
      <c r="J57" s="34"/>
      <c r="K57" s="32"/>
      <c r="L57" s="32"/>
      <c r="M57" s="32"/>
      <c r="N57" s="32"/>
      <c r="O57" s="36"/>
      <c r="P57" s="32"/>
      <c r="Q57" s="35"/>
      <c r="R57" s="38"/>
      <c r="S57" s="32"/>
      <c r="T57" s="32"/>
      <c r="U57" s="32"/>
    </row>
    <row r="58" spans="1:21" ht="18.75">
      <c r="A58" s="31"/>
      <c r="B58" s="32"/>
      <c r="C58" s="32"/>
      <c r="D58" s="32"/>
      <c r="E58" s="32"/>
      <c r="F58" s="32"/>
      <c r="G58" s="32"/>
      <c r="H58" s="33"/>
      <c r="I58" s="32"/>
      <c r="J58" s="34"/>
      <c r="K58" s="32"/>
      <c r="L58" s="32"/>
      <c r="M58" s="32"/>
      <c r="N58" s="32"/>
      <c r="O58" s="36"/>
      <c r="P58" s="32"/>
      <c r="Q58" s="35"/>
      <c r="R58" s="38"/>
      <c r="S58" s="32"/>
      <c r="T58" s="32"/>
      <c r="U58" s="32"/>
    </row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9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5"/>
      <c r="M60" s="35"/>
      <c r="N60" s="32"/>
      <c r="O60" s="36"/>
      <c r="P60" s="32"/>
      <c r="Q60" s="37"/>
      <c r="R60" s="38"/>
      <c r="S60" s="32"/>
      <c r="T60" s="32"/>
      <c r="U60" s="32"/>
    </row>
    <row r="61" spans="1:21" ht="18.75">
      <c r="A61" s="31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5"/>
      <c r="M61" s="35"/>
      <c r="N61" s="32"/>
      <c r="O61" s="36"/>
      <c r="P61" s="32"/>
      <c r="Q61" s="37"/>
      <c r="R61" s="38"/>
      <c r="S61" s="32"/>
      <c r="T61" s="32"/>
      <c r="U61" s="32"/>
    </row>
    <row r="62" spans="1:21" ht="18.75">
      <c r="A62" s="31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5"/>
      <c r="M62" s="35"/>
      <c r="N62" s="32"/>
      <c r="O62" s="36"/>
      <c r="P62" s="32"/>
      <c r="Q62" s="37"/>
      <c r="R62" s="38"/>
      <c r="S62" s="32"/>
      <c r="T62" s="32"/>
      <c r="U62" s="32"/>
    </row>
    <row r="63" spans="1:21" ht="18.75">
      <c r="A63" s="31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5"/>
      <c r="M63" s="35"/>
      <c r="N63" s="32"/>
      <c r="O63" s="36"/>
      <c r="P63" s="32"/>
      <c r="Q63" s="37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5"/>
      <c r="M64" s="35"/>
      <c r="N64" s="32"/>
      <c r="O64" s="36"/>
      <c r="P64" s="32"/>
      <c r="Q64" s="37"/>
      <c r="R64" s="38"/>
      <c r="S64" s="32"/>
      <c r="T64" s="32"/>
      <c r="U64" s="32"/>
    </row>
    <row r="65" spans="1:21" ht="18.75">
      <c r="A65" s="31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9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5"/>
      <c r="R73" s="38"/>
      <c r="S73" s="32"/>
      <c r="T73" s="32"/>
      <c r="U73" s="32"/>
    </row>
    <row r="74" spans="1:21" ht="18.75">
      <c r="A74" s="31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5"/>
      <c r="R74" s="38"/>
      <c r="S74" s="32"/>
      <c r="T74" s="32"/>
      <c r="U74" s="32"/>
    </row>
    <row r="75" spans="1:21" ht="18.75">
      <c r="A75" s="31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5"/>
      <c r="R75" s="38"/>
      <c r="S75" s="32"/>
      <c r="T75" s="32"/>
      <c r="U75" s="32"/>
    </row>
    <row r="76" spans="1:21" ht="18.75">
      <c r="A76" s="31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5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5"/>
      <c r="R77" s="38"/>
      <c r="S77" s="32"/>
      <c r="T77" s="32"/>
      <c r="U77" s="32"/>
    </row>
    <row r="78" spans="1:21" ht="18.75">
      <c r="A78" s="31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9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1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1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5.75">
      <c r="A89" s="17"/>
      <c r="B89" s="12"/>
      <c r="C89" s="12"/>
      <c r="D89" s="12"/>
      <c r="E89" s="12"/>
      <c r="F89" s="12"/>
      <c r="G89" s="12"/>
      <c r="H89" s="13"/>
      <c r="I89" s="12"/>
      <c r="J89" s="18"/>
      <c r="K89" s="12"/>
      <c r="L89" s="14"/>
      <c r="M89" s="14"/>
      <c r="N89" s="12"/>
      <c r="O89" s="15"/>
      <c r="P89" s="12"/>
      <c r="Q89" s="14"/>
      <c r="R89" s="16"/>
      <c r="S89" s="12"/>
      <c r="T89" s="12"/>
      <c r="U89" s="12"/>
    </row>
    <row r="90" spans="1:21" ht="15.75">
      <c r="A90" s="17"/>
      <c r="B90" s="12"/>
      <c r="C90" s="12"/>
      <c r="D90" s="12"/>
      <c r="E90" s="12"/>
      <c r="F90" s="12"/>
      <c r="G90" s="12"/>
      <c r="H90" s="13"/>
      <c r="I90" s="12"/>
      <c r="J90" s="18"/>
      <c r="K90" s="12"/>
      <c r="L90" s="14"/>
      <c r="M90" s="14"/>
      <c r="N90" s="12"/>
      <c r="O90" s="15"/>
      <c r="P90" s="12"/>
      <c r="Q90" s="14"/>
      <c r="R90" s="16"/>
      <c r="S90" s="12"/>
      <c r="T90" s="12"/>
      <c r="U90" s="12"/>
    </row>
    <row r="91" spans="1:21" ht="15.75">
      <c r="A91" s="17"/>
      <c r="B91" s="12"/>
      <c r="C91" s="12"/>
      <c r="D91" s="12"/>
      <c r="E91" s="12"/>
      <c r="F91" s="12"/>
      <c r="G91" s="12"/>
      <c r="H91" s="13"/>
      <c r="I91" s="12"/>
      <c r="J91" s="18"/>
      <c r="K91" s="12"/>
      <c r="L91" s="14"/>
      <c r="M91" s="14"/>
      <c r="N91" s="12"/>
      <c r="O91" s="15"/>
      <c r="P91" s="12"/>
      <c r="Q91" s="14"/>
      <c r="R91" s="16"/>
      <c r="S91" s="12"/>
      <c r="T91" s="12"/>
      <c r="U91" s="12"/>
    </row>
    <row r="92" spans="1:21" ht="15.75">
      <c r="A92" s="17"/>
      <c r="B92" s="12"/>
      <c r="C92" s="12"/>
      <c r="D92" s="12"/>
      <c r="E92" s="12"/>
      <c r="F92" s="12"/>
      <c r="G92" s="12"/>
      <c r="H92" s="13"/>
      <c r="I92" s="12"/>
      <c r="J92" s="18"/>
      <c r="K92" s="12"/>
      <c r="L92" s="14"/>
      <c r="M92" s="14"/>
      <c r="N92" s="12"/>
      <c r="O92" s="15"/>
      <c r="P92" s="12"/>
      <c r="Q92" s="14"/>
      <c r="R92" s="16"/>
      <c r="S92" s="12"/>
      <c r="T92" s="12"/>
      <c r="U92" s="12"/>
    </row>
    <row r="93" spans="1:21" ht="15.75">
      <c r="A93" s="17"/>
      <c r="B93" s="12"/>
      <c r="C93" s="12"/>
      <c r="D93" s="12"/>
      <c r="E93" s="12"/>
      <c r="F93" s="12"/>
      <c r="G93" s="12"/>
      <c r="H93" s="13"/>
      <c r="I93" s="12"/>
      <c r="J93" s="18"/>
      <c r="K93" s="12"/>
      <c r="L93" s="14"/>
      <c r="M93" s="14"/>
      <c r="N93" s="12"/>
      <c r="O93" s="15"/>
      <c r="P93" s="12"/>
      <c r="Q93" s="14"/>
      <c r="R93" s="16"/>
      <c r="S93" s="12"/>
      <c r="T93" s="12"/>
      <c r="U93" s="1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9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7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7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7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7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9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7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</sheetData>
  <sheetProtection/>
  <mergeCells count="7">
    <mergeCell ref="A17:U17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2016-08-22T15:17:49Z</cp:lastPrinted>
  <dcterms:created xsi:type="dcterms:W3CDTF">2000-09-13T06:05:15Z</dcterms:created>
  <dcterms:modified xsi:type="dcterms:W3CDTF">2019-09-17T14:48:02Z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