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9" i="5" l="1"/>
  <c r="F19" i="5"/>
  <c r="G19" i="5" s="1"/>
  <c r="N59" i="4"/>
  <c r="F59" i="4"/>
  <c r="G59" i="4" s="1"/>
  <c r="N58" i="4"/>
  <c r="F58" i="4"/>
  <c r="G58" i="4" s="1"/>
  <c r="N57" i="4"/>
  <c r="F57" i="4"/>
  <c r="G57" i="4" s="1"/>
  <c r="N164" i="3"/>
  <c r="G164" i="3"/>
  <c r="F164" i="3"/>
  <c r="N163" i="3"/>
  <c r="O163" i="3" s="1"/>
  <c r="F163" i="3"/>
  <c r="G163" i="3" s="1"/>
  <c r="N162" i="3"/>
  <c r="F162" i="3"/>
  <c r="G162" i="3" s="1"/>
  <c r="N161" i="3"/>
  <c r="O161" i="3" s="1"/>
  <c r="F161" i="3"/>
  <c r="G161" i="3" s="1"/>
  <c r="N160" i="3"/>
  <c r="F160" i="3"/>
  <c r="G160" i="3" s="1"/>
  <c r="N159" i="3"/>
  <c r="F159" i="3"/>
  <c r="G159" i="3" s="1"/>
  <c r="N158" i="3"/>
  <c r="F158" i="3"/>
  <c r="G158" i="3" s="1"/>
  <c r="N157" i="3"/>
  <c r="O157" i="3" s="1"/>
  <c r="F157" i="3"/>
  <c r="G157" i="3" s="1"/>
  <c r="O19" i="5" l="1"/>
  <c r="O57" i="4"/>
  <c r="O59" i="4"/>
  <c r="O58" i="4"/>
  <c r="O164" i="3"/>
  <c r="O158" i="3"/>
  <c r="O159" i="3"/>
  <c r="O160" i="3"/>
  <c r="O162" i="3"/>
  <c r="N56" i="4"/>
  <c r="F56" i="4"/>
  <c r="G56" i="4" s="1"/>
  <c r="N55" i="4"/>
  <c r="F55" i="4"/>
  <c r="G55" i="4" s="1"/>
  <c r="N156" i="3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G151" i="3"/>
  <c r="F151" i="3"/>
  <c r="N150" i="3"/>
  <c r="F150" i="3"/>
  <c r="G150" i="3" s="1"/>
  <c r="O55" i="4" l="1"/>
  <c r="O56" i="4"/>
  <c r="O155" i="3"/>
  <c r="O152" i="3"/>
  <c r="O153" i="3"/>
  <c r="O151" i="3"/>
  <c r="O150" i="3"/>
  <c r="O156" i="3"/>
  <c r="O154" i="3"/>
  <c r="N18" i="5" l="1"/>
  <c r="O18" i="5" s="1"/>
  <c r="G18" i="5"/>
  <c r="N54" i="4"/>
  <c r="G54" i="4"/>
  <c r="O54" i="4" s="1"/>
  <c r="N53" i="4"/>
  <c r="G53" i="4"/>
  <c r="N52" i="4"/>
  <c r="G52" i="4"/>
  <c r="N51" i="4"/>
  <c r="G51" i="4"/>
  <c r="N149" i="3"/>
  <c r="G149" i="3"/>
  <c r="N148" i="3"/>
  <c r="G148" i="3"/>
  <c r="N147" i="3"/>
  <c r="G147" i="3"/>
  <c r="N146" i="3"/>
  <c r="G146" i="3"/>
  <c r="N145" i="3"/>
  <c r="G145" i="3"/>
  <c r="N144" i="3"/>
  <c r="G144" i="3"/>
  <c r="N143" i="3"/>
  <c r="G143" i="3"/>
  <c r="N142" i="3"/>
  <c r="G142" i="3"/>
  <c r="N141" i="3"/>
  <c r="G141" i="3"/>
  <c r="N140" i="3"/>
  <c r="G140" i="3"/>
  <c r="N139" i="3"/>
  <c r="G139" i="3"/>
  <c r="N138" i="3"/>
  <c r="G138" i="3"/>
  <c r="O147" i="3" l="1"/>
  <c r="O143" i="3"/>
  <c r="O142" i="3"/>
  <c r="O138" i="3"/>
  <c r="O149" i="3"/>
  <c r="O51" i="4"/>
  <c r="O53" i="4"/>
  <c r="O52" i="4"/>
  <c r="O144" i="3"/>
  <c r="O140" i="3"/>
  <c r="O146" i="3"/>
  <c r="O139" i="3"/>
  <c r="O141" i="3"/>
  <c r="O145" i="3"/>
  <c r="O148" i="3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O115" i="3" s="1"/>
  <c r="G115" i="3"/>
  <c r="N114" i="3"/>
  <c r="G114" i="3"/>
  <c r="N113" i="3"/>
  <c r="G113" i="3"/>
  <c r="N112" i="3"/>
  <c r="G112" i="3"/>
  <c r="N111" i="3"/>
  <c r="O111" i="3" s="1"/>
  <c r="G111" i="3"/>
  <c r="N110" i="3"/>
  <c r="G110" i="3"/>
  <c r="N109" i="3"/>
  <c r="G109" i="3"/>
  <c r="N108" i="3"/>
  <c r="G108" i="3"/>
  <c r="N107" i="3"/>
  <c r="O107" i="3" s="1"/>
  <c r="G107" i="3"/>
  <c r="N106" i="3"/>
  <c r="G106" i="3"/>
  <c r="N105" i="3"/>
  <c r="G105" i="3"/>
  <c r="N104" i="3"/>
  <c r="G104" i="3"/>
  <c r="N103" i="3"/>
  <c r="O103" i="3" s="1"/>
  <c r="G103" i="3"/>
  <c r="N102" i="3"/>
  <c r="G102" i="3"/>
  <c r="N101" i="3"/>
  <c r="G101" i="3"/>
  <c r="N100" i="3"/>
  <c r="G100" i="3"/>
  <c r="N99" i="3"/>
  <c r="O99" i="3" s="1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O91" i="3" s="1"/>
  <c r="G91" i="3"/>
  <c r="N90" i="3"/>
  <c r="G90" i="3"/>
  <c r="N89" i="3"/>
  <c r="G89" i="3"/>
  <c r="O89" i="3" s="1"/>
  <c r="N88" i="3"/>
  <c r="G88" i="3"/>
  <c r="N87" i="3"/>
  <c r="O87" i="3" s="1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O79" i="3" s="1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O71" i="3" s="1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O63" i="3" s="1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O55" i="3" s="1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O47" i="3" s="1"/>
  <c r="G47" i="3"/>
  <c r="N46" i="3"/>
  <c r="G46" i="3"/>
  <c r="N45" i="3"/>
  <c r="G45" i="3"/>
  <c r="N44" i="3"/>
  <c r="G44" i="3"/>
  <c r="N43" i="3"/>
  <c r="G43" i="3"/>
  <c r="N42" i="3"/>
  <c r="G42" i="3"/>
  <c r="O17" i="5" l="1"/>
  <c r="O120" i="3"/>
  <c r="O76" i="3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<sst xmlns="http://schemas.openxmlformats.org/spreadsheetml/2006/main" count="152" uniqueCount="81">
  <si>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</si>
  <si>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</si>
  <si>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</si>
  <si>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</si>
  <si>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</si>
  <si>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</si>
  <si>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</si>
  <si>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</si>
  <si>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</si>
  <si>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</si>
  <si>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</si>
  <si>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</si>
  <si>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</si>
  <si>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</si>
  <si>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</si>
  <si>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</si>
  <si>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</si>
  <si>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</si>
  <si>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</si>
  <si>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</si>
  <si>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</si>
  <si>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</si>
  <si>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</si>
  <si>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</si>
  <si>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</si>
  <si>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</si>
  <si>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</si>
  <si>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</si>
  <si>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</si>
  <si>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</si>
  <si>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</si>
  <si>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</si>
  <si>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</si>
  <si>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</si>
  <si>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</si>
  <si>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</si>
  <si>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</si>
  <si>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</si>
  <si>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</si>
  <si>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</si>
  <si>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</si>
  <si>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</si>
  <si>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</si>
  <si>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</si>
  <si>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</si>
  <si>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</si>
  <si>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</si>
  <si>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</si>
  <si>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</si>
  <si>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</si>
  <si>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</si>
  <si>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</si>
  <si>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</si>
  <si>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</si>
  <si>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</si>
  <si>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</si>
  <si>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</si>
  <si>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</si>
  <si>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</si>
  <si>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</si>
  <si>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</si>
  <si>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</si>
  <si>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</si>
  <si>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</si>
  <si>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</si>
  <si>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</si>
  <si>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</si>
  <si>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</si>
  <si>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</si>
  <si>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</si>
  <si>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</si>
  <si>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</si>
  <si>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</si>
  <si>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</si>
  <si>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</si>
  <si>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</si>
  <si>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</si>
  <si>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</si>
  <si>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</si>
  <si>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February-21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</si>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</sst>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1" xfId="0" applyFont="1" applyBorder="1"/>
    <xf numFmtId="169" fontId="76" fillId="0" borderId="6" xfId="0" applyFont="1" applyBorder="1"/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7" sqref="E17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44286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77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71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6"/>
  <sheetViews>
    <sheetView workbookViewId="0">
      <pane xSplit="1" ySplit="6" topLeftCell="M155" activePane="bottomRight" state="frozen"/>
      <selection pane="topRight" activeCell="B1" sqref="B1"/>
      <selection pane="bottomLeft" activeCell="A7" sqref="A7"/>
      <selection pane="bottomRight" activeCell="A157" sqref="A157:XFD164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3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49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49" si="11">SUM(H138:M138)</f>
        <v>403184.60000000009</v>
      </c>
      <c r="O138" s="28">
        <f t="shared" ref="O138:O164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 ht="18">
      <c r="A144" s="57" t="s">
        <v>56</v>
      </c>
      <c r="B144" s="26">
        <v>316885.56666666671</v>
      </c>
      <c r="C144" s="26">
        <v>1094137.3333333333</v>
      </c>
      <c r="D144" s="26">
        <v>453810.83333333331</v>
      </c>
      <c r="E144" s="27">
        <v>181531.50000000003</v>
      </c>
      <c r="F144" s="26">
        <v>85965.300000000017</v>
      </c>
      <c r="G144" s="28">
        <f t="shared" si="10"/>
        <v>2132330.5333333332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2575459.9333333331</v>
      </c>
    </row>
    <row r="145" spans="1:15" s="2" customFormat="1" ht="18">
      <c r="A145" s="57" t="s">
        <v>57</v>
      </c>
      <c r="B145" s="26">
        <v>328635.53333333338</v>
      </c>
      <c r="C145" s="26">
        <v>1109366.7666666666</v>
      </c>
      <c r="D145" s="26">
        <v>459122.06666666665</v>
      </c>
      <c r="E145" s="27">
        <v>179118.5</v>
      </c>
      <c r="F145" s="26">
        <v>88610.4</v>
      </c>
      <c r="G145" s="28">
        <f t="shared" si="10"/>
        <v>2164853.2666666666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2589194.3666666662</v>
      </c>
    </row>
    <row r="146" spans="1:15" s="2" customFormat="1" ht="18">
      <c r="A146" s="78" t="s">
        <v>58</v>
      </c>
      <c r="B146" s="26">
        <v>317452.39999999997</v>
      </c>
      <c r="C146" s="26">
        <v>1119232.8</v>
      </c>
      <c r="D146" s="26">
        <v>454128.1</v>
      </c>
      <c r="E146" s="27">
        <v>185112.4</v>
      </c>
      <c r="F146" s="26">
        <v>89039.7</v>
      </c>
      <c r="G146" s="28">
        <f t="shared" si="10"/>
        <v>2164965.4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2652409.6</v>
      </c>
    </row>
    <row r="147" spans="1:15" s="2" customFormat="1" ht="18">
      <c r="A147" s="78" t="s">
        <v>59</v>
      </c>
      <c r="B147" s="26">
        <v>326257.43333333329</v>
      </c>
      <c r="C147" s="26">
        <v>1094640.4000000001</v>
      </c>
      <c r="D147" s="26">
        <v>476499.06666666671</v>
      </c>
      <c r="E147" s="27">
        <v>182921.19999999995</v>
      </c>
      <c r="F147" s="26">
        <v>93403.799999999988</v>
      </c>
      <c r="G147" s="28">
        <f t="shared" si="10"/>
        <v>2173721.9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2676437.4666666668</v>
      </c>
    </row>
    <row r="148" spans="1:15" s="2" customFormat="1" ht="18">
      <c r="A148" s="78" t="s">
        <v>60</v>
      </c>
      <c r="B148" s="26">
        <v>331839.56666666659</v>
      </c>
      <c r="C148" s="26">
        <v>1029842.6000000001</v>
      </c>
      <c r="D148" s="26">
        <v>559743.93333333323</v>
      </c>
      <c r="E148" s="27">
        <v>190110.90000000002</v>
      </c>
      <c r="F148" s="26">
        <v>96020.799999999988</v>
      </c>
      <c r="G148" s="28">
        <f t="shared" si="10"/>
        <v>2207557.7999999998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2726300.9333333331</v>
      </c>
    </row>
    <row r="149" spans="1:15" s="2" customFormat="1" ht="18">
      <c r="A149" s="78" t="s">
        <v>61</v>
      </c>
      <c r="B149" s="26">
        <v>359838.80000000005</v>
      </c>
      <c r="C149" s="26">
        <v>1072573.7999999998</v>
      </c>
      <c r="D149" s="26">
        <v>584633.1</v>
      </c>
      <c r="E149" s="27">
        <v>188088.8</v>
      </c>
      <c r="F149" s="26">
        <v>99059</v>
      </c>
      <c r="G149" s="28">
        <f t="shared" si="10"/>
        <v>2304193.4999999995</v>
      </c>
      <c r="H149" s="26">
        <v>13357.7</v>
      </c>
      <c r="I149" s="26">
        <v>59688.299999999996</v>
      </c>
      <c r="J149" s="26">
        <v>694661.7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526753.09999999986</v>
      </c>
      <c r="O149" s="28">
        <f t="shared" si="12"/>
        <v>2830946.5999999996</v>
      </c>
    </row>
    <row r="150" spans="1:15" s="2" customFormat="1" ht="18">
      <c r="A150" s="78" t="s">
        <v>63</v>
      </c>
      <c r="B150" s="26">
        <v>338378.16666666669</v>
      </c>
      <c r="C150" s="26">
        <v>1074278.6333333335</v>
      </c>
      <c r="D150" s="26">
        <v>593100.06666666653</v>
      </c>
      <c r="E150" s="27">
        <v>190696.59999999998</v>
      </c>
      <c r="F150" s="26">
        <f>100165.6+181.9</f>
        <v>100347.5</v>
      </c>
      <c r="G150" s="28">
        <f t="shared" ref="G150:G164" si="13">SUM(B150:F150)</f>
        <v>2296800.9666666668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-71293.933333333262</v>
      </c>
      <c r="M150" s="28">
        <v>-283104.73333333328</v>
      </c>
      <c r="N150" s="28">
        <f t="shared" ref="N150:N164" si="14">SUM(H150:M150)</f>
        <v>530364.90000000014</v>
      </c>
      <c r="O150" s="28">
        <f t="shared" si="12"/>
        <v>2827165.8666666672</v>
      </c>
    </row>
    <row r="151" spans="1:15" s="2" customFormat="1" ht="18">
      <c r="A151" s="78" t="s">
        <v>64</v>
      </c>
      <c r="B151" s="26">
        <v>334633.03333333327</v>
      </c>
      <c r="C151" s="26">
        <v>1095008.5666666667</v>
      </c>
      <c r="D151" s="26">
        <v>608829.53333333344</v>
      </c>
      <c r="E151" s="27">
        <v>192620.2</v>
      </c>
      <c r="F151" s="26">
        <f>102328.5+181.9</f>
        <v>102510.39999999999</v>
      </c>
      <c r="G151" s="28">
        <f t="shared" si="13"/>
        <v>2333601.7333333334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-48046.566666666695</v>
      </c>
      <c r="M151" s="28">
        <v>-297934.66666666669</v>
      </c>
      <c r="N151" s="28">
        <f t="shared" si="14"/>
        <v>552866.59999999986</v>
      </c>
      <c r="O151" s="28">
        <f t="shared" si="12"/>
        <v>2886468.333333333</v>
      </c>
    </row>
    <row r="152" spans="1:15" s="2" customFormat="1" ht="18">
      <c r="A152" s="78" t="s">
        <v>65</v>
      </c>
      <c r="B152" s="26">
        <v>330623.39999999997</v>
      </c>
      <c r="C152" s="26">
        <v>1080232.8999999999</v>
      </c>
      <c r="D152" s="26">
        <v>609190.69999999995</v>
      </c>
      <c r="E152" s="27">
        <v>190685.09999999998</v>
      </c>
      <c r="F152" s="26">
        <f>107546+182.3</f>
        <v>107728.3</v>
      </c>
      <c r="G152" s="28">
        <f t="shared" si="13"/>
        <v>2318460.3999999994</v>
      </c>
      <c r="H152" s="26">
        <v>13526.1</v>
      </c>
      <c r="I152" s="26">
        <v>58131.8</v>
      </c>
      <c r="J152" s="26">
        <v>700933.30000000016</v>
      </c>
      <c r="K152" s="26">
        <v>114467.79999999999</v>
      </c>
      <c r="L152" s="28">
        <v>-57739.000000000116</v>
      </c>
      <c r="M152" s="28">
        <v>-304314.3</v>
      </c>
      <c r="N152" s="28">
        <f t="shared" si="14"/>
        <v>525005.70000000019</v>
      </c>
      <c r="O152" s="28">
        <f t="shared" si="12"/>
        <v>2843466.0999999996</v>
      </c>
    </row>
    <row r="153" spans="1:15" s="2" customFormat="1" ht="18">
      <c r="A153" s="78" t="s">
        <v>66</v>
      </c>
      <c r="B153" s="26">
        <v>341533.06666666671</v>
      </c>
      <c r="C153" s="26">
        <v>1100902.1000000001</v>
      </c>
      <c r="D153" s="26">
        <v>622889.20000000019</v>
      </c>
      <c r="E153" s="27">
        <v>193470.40000000002</v>
      </c>
      <c r="F153" s="26">
        <f>108310.5+182.3</f>
        <v>108492.8</v>
      </c>
      <c r="G153" s="28">
        <f t="shared" si="13"/>
        <v>2367287.5666666669</v>
      </c>
      <c r="H153" s="26">
        <v>15647.4</v>
      </c>
      <c r="I153" s="26">
        <v>53990.1</v>
      </c>
      <c r="J153" s="26">
        <v>714870.83333333326</v>
      </c>
      <c r="K153" s="26">
        <v>114467.79999999999</v>
      </c>
      <c r="L153" s="28">
        <v>-69812.866666666712</v>
      </c>
      <c r="M153" s="28">
        <v>-320506.83333333337</v>
      </c>
      <c r="N153" s="28">
        <f t="shared" si="14"/>
        <v>508656.43333333323</v>
      </c>
      <c r="O153" s="28">
        <f t="shared" si="12"/>
        <v>2875944</v>
      </c>
    </row>
    <row r="154" spans="1:15" s="2" customFormat="1" ht="18">
      <c r="A154" s="78" t="s">
        <v>67</v>
      </c>
      <c r="B154" s="26">
        <v>352132.73333333334</v>
      </c>
      <c r="C154" s="26">
        <v>1092169.7000000002</v>
      </c>
      <c r="D154" s="26">
        <v>632402.30000000005</v>
      </c>
      <c r="E154" s="27">
        <v>192666.99999999997</v>
      </c>
      <c r="F154" s="26">
        <f>112196.1+182.3</f>
        <v>112378.40000000001</v>
      </c>
      <c r="G154" s="28">
        <f t="shared" si="13"/>
        <v>2381750.1333333333</v>
      </c>
      <c r="H154" s="26">
        <v>14622.7</v>
      </c>
      <c r="I154" s="26">
        <v>50618.299999999996</v>
      </c>
      <c r="J154" s="26">
        <v>727048.3666666667</v>
      </c>
      <c r="K154" s="26">
        <v>114467.79999999999</v>
      </c>
      <c r="L154" s="28">
        <v>-61397.133333333302</v>
      </c>
      <c r="M154" s="28">
        <v>-333040.16666666657</v>
      </c>
      <c r="N154" s="28">
        <f t="shared" si="14"/>
        <v>512319.86666666687</v>
      </c>
      <c r="O154" s="28">
        <f t="shared" si="12"/>
        <v>2894070</v>
      </c>
    </row>
    <row r="155" spans="1:15" s="2" customFormat="1" ht="18">
      <c r="A155" s="78" t="s">
        <v>68</v>
      </c>
      <c r="B155" s="26">
        <v>377987.4</v>
      </c>
      <c r="C155" s="26">
        <v>1182431.7999999998</v>
      </c>
      <c r="D155" s="26">
        <v>642361.50000000012</v>
      </c>
      <c r="E155" s="27">
        <v>200919</v>
      </c>
      <c r="F155" s="26">
        <f>125705.7+182.3</f>
        <v>125888</v>
      </c>
      <c r="G155" s="28">
        <f t="shared" si="13"/>
        <v>2529587.6999999997</v>
      </c>
      <c r="H155" s="26">
        <v>7581.6</v>
      </c>
      <c r="I155" s="26">
        <v>55808.9</v>
      </c>
      <c r="J155" s="26">
        <v>749871.6</v>
      </c>
      <c r="K155" s="26">
        <v>119272.2</v>
      </c>
      <c r="L155" s="28">
        <v>-64272.100000000173</v>
      </c>
      <c r="M155" s="28">
        <v>-385519.6</v>
      </c>
      <c r="N155" s="28">
        <f t="shared" si="14"/>
        <v>482742.59999999974</v>
      </c>
      <c r="O155" s="28">
        <f t="shared" si="12"/>
        <v>3012330.2999999993</v>
      </c>
    </row>
    <row r="156" spans="1:15" s="2" customFormat="1" ht="18">
      <c r="A156" s="78" t="s">
        <v>69</v>
      </c>
      <c r="B156" s="26">
        <v>389396.7</v>
      </c>
      <c r="C156" s="26">
        <v>1144247.6000000001</v>
      </c>
      <c r="D156" s="26">
        <v>696045.7333333334</v>
      </c>
      <c r="E156" s="27">
        <v>213647.3</v>
      </c>
      <c r="F156" s="26">
        <f>131523.9+182.3</f>
        <v>131706.19999999998</v>
      </c>
      <c r="G156" s="28">
        <f t="shared" si="13"/>
        <v>2575043.5333333332</v>
      </c>
      <c r="H156" s="26">
        <v>9541.7000000000007</v>
      </c>
      <c r="I156" s="26">
        <v>56940</v>
      </c>
      <c r="J156" s="26">
        <v>765736.96666666667</v>
      </c>
      <c r="K156" s="26">
        <v>119272.2</v>
      </c>
      <c r="L156" s="28">
        <v>-60495.633333333346</v>
      </c>
      <c r="M156" s="28">
        <v>-385063.76666666678</v>
      </c>
      <c r="N156" s="28">
        <f t="shared" si="14"/>
        <v>505931.4666666665</v>
      </c>
      <c r="O156" s="28">
        <f t="shared" si="12"/>
        <v>3080974.9999999995</v>
      </c>
    </row>
    <row r="157" spans="1:15" s="2" customFormat="1" ht="18">
      <c r="A157" s="78" t="s">
        <v>70</v>
      </c>
      <c r="B157" s="26">
        <v>398822.6</v>
      </c>
      <c r="C157" s="26">
        <v>1187166.7</v>
      </c>
      <c r="D157" s="26">
        <v>705981.8666666667</v>
      </c>
      <c r="E157" s="27">
        <v>211594.8</v>
      </c>
      <c r="F157" s="26">
        <f>125496.2+182.3</f>
        <v>125678.5</v>
      </c>
      <c r="G157" s="28">
        <f t="shared" si="13"/>
        <v>2629244.4666666663</v>
      </c>
      <c r="H157" s="26">
        <v>16621.8</v>
      </c>
      <c r="I157" s="26">
        <v>60606</v>
      </c>
      <c r="J157" s="26">
        <v>745506.33333333337</v>
      </c>
      <c r="K157" s="26">
        <v>119272.2</v>
      </c>
      <c r="L157" s="28">
        <v>-53085.466666666856</v>
      </c>
      <c r="M157" s="28">
        <v>-370054.13333333324</v>
      </c>
      <c r="N157" s="28">
        <f t="shared" si="14"/>
        <v>518866.73333333322</v>
      </c>
      <c r="O157" s="28">
        <f t="shared" si="12"/>
        <v>3148111.1999999997</v>
      </c>
    </row>
    <row r="158" spans="1:15" s="2" customFormat="1" ht="18">
      <c r="A158" s="78" t="s">
        <v>72</v>
      </c>
      <c r="B158" s="26">
        <v>389276.79999999993</v>
      </c>
      <c r="C158" s="26">
        <v>1294611.7000000002</v>
      </c>
      <c r="D158" s="26">
        <v>678223.5</v>
      </c>
      <c r="E158" s="27">
        <v>214148.39999999997</v>
      </c>
      <c r="F158" s="26">
        <f>138334.5+182.3</f>
        <v>138516.79999999999</v>
      </c>
      <c r="G158" s="28">
        <f t="shared" si="13"/>
        <v>2714777.1999999997</v>
      </c>
      <c r="H158" s="26">
        <v>9519.3000000000011</v>
      </c>
      <c r="I158" s="26">
        <v>65861.7</v>
      </c>
      <c r="J158" s="26">
        <v>778544.70000000007</v>
      </c>
      <c r="K158" s="26">
        <v>119272.2</v>
      </c>
      <c r="L158" s="28">
        <v>-51691.399999999965</v>
      </c>
      <c r="M158" s="28">
        <v>-257939.80000000016</v>
      </c>
      <c r="N158" s="28">
        <f t="shared" si="14"/>
        <v>663566.69999999984</v>
      </c>
      <c r="O158" s="28">
        <f t="shared" si="12"/>
        <v>3378343.8999999994</v>
      </c>
    </row>
    <row r="159" spans="1:15" s="2" customFormat="1" ht="18">
      <c r="A159" s="78" t="s">
        <v>73</v>
      </c>
      <c r="B159" s="26">
        <v>387105.66666666669</v>
      </c>
      <c r="C159" s="26">
        <v>1290420.2</v>
      </c>
      <c r="D159" s="26">
        <v>694771.96666666679</v>
      </c>
      <c r="E159" s="27">
        <v>212334.90000000002</v>
      </c>
      <c r="F159" s="26">
        <f>133549.8+182.3</f>
        <v>133732.09999999998</v>
      </c>
      <c r="G159" s="28">
        <f t="shared" si="13"/>
        <v>2718364.8333333335</v>
      </c>
      <c r="H159" s="26">
        <v>16591.599999999999</v>
      </c>
      <c r="I159" s="26">
        <v>61430.1</v>
      </c>
      <c r="J159" s="26">
        <v>791477.53333333344</v>
      </c>
      <c r="K159" s="26">
        <v>119272.2</v>
      </c>
      <c r="L159" s="28">
        <v>-60968.69999999991</v>
      </c>
      <c r="M159" s="28">
        <v>-274220.48730100004</v>
      </c>
      <c r="N159" s="28">
        <f t="shared" si="14"/>
        <v>653582.24603233335</v>
      </c>
      <c r="O159" s="28">
        <f t="shared" si="12"/>
        <v>3371947.079365667</v>
      </c>
    </row>
    <row r="160" spans="1:15" s="2" customFormat="1" ht="18">
      <c r="A160" s="78" t="s">
        <v>74</v>
      </c>
      <c r="B160" s="26">
        <v>391943.53333333338</v>
      </c>
      <c r="C160" s="26">
        <v>1332875.8999999997</v>
      </c>
      <c r="D160" s="26">
        <v>711189.43333333347</v>
      </c>
      <c r="E160" s="27">
        <v>217309.30000000002</v>
      </c>
      <c r="F160" s="26">
        <f>132510.5+182.3</f>
        <v>132692.79999999999</v>
      </c>
      <c r="G160" s="28">
        <f t="shared" si="13"/>
        <v>2786010.9666666663</v>
      </c>
      <c r="H160" s="26">
        <v>20946.5</v>
      </c>
      <c r="I160" s="26">
        <v>58995.199999999997</v>
      </c>
      <c r="J160" s="26">
        <v>802802.7666666666</v>
      </c>
      <c r="K160" s="26">
        <v>119272.2</v>
      </c>
      <c r="L160" s="28">
        <v>-89475.900000000023</v>
      </c>
      <c r="M160" s="28">
        <v>-299618.14429299999</v>
      </c>
      <c r="N160" s="28">
        <f t="shared" si="14"/>
        <v>612922.6223736665</v>
      </c>
      <c r="O160" s="28">
        <f t="shared" si="12"/>
        <v>3398933.5890403329</v>
      </c>
    </row>
    <row r="161" spans="1:15" s="2" customFormat="1" ht="18">
      <c r="A161" s="78" t="s">
        <v>75</v>
      </c>
      <c r="B161" s="26">
        <v>433933.00000000006</v>
      </c>
      <c r="C161" s="26">
        <v>1366422.5000000002</v>
      </c>
      <c r="D161" s="26">
        <v>720529.2</v>
      </c>
      <c r="E161" s="27">
        <v>207328.49999999997</v>
      </c>
      <c r="F161" s="26">
        <f>141279.8+182.3</f>
        <v>141462.09999999998</v>
      </c>
      <c r="G161" s="28">
        <f t="shared" si="13"/>
        <v>2869675.3000000003</v>
      </c>
      <c r="H161" s="26">
        <v>18100</v>
      </c>
      <c r="I161" s="26">
        <v>63218.3</v>
      </c>
      <c r="J161" s="26">
        <v>785245.79999999993</v>
      </c>
      <c r="K161" s="26">
        <v>119272.2</v>
      </c>
      <c r="L161" s="28">
        <v>-50374.199999999983</v>
      </c>
      <c r="M161" s="28">
        <v>-283925.01651700004</v>
      </c>
      <c r="N161" s="28">
        <f t="shared" si="14"/>
        <v>651537.08348299994</v>
      </c>
      <c r="O161" s="28">
        <f t="shared" si="12"/>
        <v>3521212.3834830001</v>
      </c>
    </row>
    <row r="162" spans="1:15" s="2" customFormat="1" ht="18">
      <c r="A162" s="78" t="s">
        <v>78</v>
      </c>
      <c r="B162" s="26">
        <v>408458.50000000006</v>
      </c>
      <c r="C162" s="26">
        <v>1409104.2</v>
      </c>
      <c r="D162" s="26">
        <v>719663.30000000016</v>
      </c>
      <c r="E162" s="27">
        <v>221420.39999999997</v>
      </c>
      <c r="F162" s="26">
        <f>141909.1+182.3</f>
        <v>142091.4</v>
      </c>
      <c r="G162" s="28">
        <f t="shared" si="13"/>
        <v>2900737.8</v>
      </c>
      <c r="H162" s="26">
        <v>20956.099999999999</v>
      </c>
      <c r="I162" s="26">
        <v>64791.399999999994</v>
      </c>
      <c r="J162" s="26">
        <v>797864.8</v>
      </c>
      <c r="K162" s="26">
        <v>119272.2</v>
      </c>
      <c r="L162" s="28">
        <v>-73936.599999999977</v>
      </c>
      <c r="M162" s="28">
        <v>-306157.4777419999</v>
      </c>
      <c r="N162" s="28">
        <f t="shared" si="14"/>
        <v>622790.42225800012</v>
      </c>
      <c r="O162" s="28">
        <f t="shared" si="12"/>
        <v>3523528.2222579997</v>
      </c>
    </row>
    <row r="163" spans="1:15" s="2" customFormat="1" ht="18">
      <c r="A163" s="78" t="s">
        <v>79</v>
      </c>
      <c r="B163" s="26">
        <v>403788.60000000003</v>
      </c>
      <c r="C163" s="26">
        <v>1433400.0999999999</v>
      </c>
      <c r="D163" s="26">
        <v>739087.3</v>
      </c>
      <c r="E163" s="27">
        <v>223798.89999999997</v>
      </c>
      <c r="F163" s="26">
        <f>144934.8+182.3</f>
        <v>145117.09999999998</v>
      </c>
      <c r="G163" s="28">
        <f t="shared" si="13"/>
        <v>2945192</v>
      </c>
      <c r="H163" s="26">
        <v>20954.600000000002</v>
      </c>
      <c r="I163" s="26">
        <v>66010.299999999988</v>
      </c>
      <c r="J163" s="26">
        <v>824454.2</v>
      </c>
      <c r="K163" s="26">
        <v>119272.2</v>
      </c>
      <c r="L163" s="28">
        <v>-85434.799999999974</v>
      </c>
      <c r="M163" s="28">
        <v>-309357.20289300004</v>
      </c>
      <c r="N163" s="28">
        <f t="shared" si="14"/>
        <v>635899.2971069999</v>
      </c>
      <c r="O163" s="28">
        <f t="shared" si="12"/>
        <v>3581091.2971069999</v>
      </c>
    </row>
    <row r="164" spans="1:15" s="2" customFormat="1" ht="18">
      <c r="A164" s="78" t="s">
        <v>80</v>
      </c>
      <c r="B164" s="26">
        <v>405588.90000000008</v>
      </c>
      <c r="C164" s="26">
        <v>1433409.5999999996</v>
      </c>
      <c r="D164" s="26">
        <v>757341.4</v>
      </c>
      <c r="E164" s="27">
        <v>224018.69999999992</v>
      </c>
      <c r="F164" s="26">
        <f>150731.6+182.3</f>
        <v>150913.9</v>
      </c>
      <c r="G164" s="28">
        <f t="shared" si="13"/>
        <v>2971272.4999999995</v>
      </c>
      <c r="H164" s="26">
        <v>18910</v>
      </c>
      <c r="I164" s="26">
        <v>64851.1</v>
      </c>
      <c r="J164" s="26">
        <v>806827.3</v>
      </c>
      <c r="K164" s="26">
        <v>119272.2</v>
      </c>
      <c r="L164" s="28">
        <v>-61115.700000000077</v>
      </c>
      <c r="M164" s="28">
        <v>-322303.49999999988</v>
      </c>
      <c r="N164" s="28">
        <f t="shared" si="14"/>
        <v>626441.4</v>
      </c>
      <c r="O164" s="28">
        <f t="shared" si="12"/>
        <v>3597713.8999999994</v>
      </c>
    </row>
    <row r="165" spans="1:15" ht="18.75">
      <c r="A165" s="63" t="s">
        <v>54</v>
      </c>
      <c r="B165" s="64"/>
      <c r="C165" s="6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2"/>
    </row>
    <row r="166" spans="1:15" ht="18.75">
      <c r="A166" s="65" t="s">
        <v>44</v>
      </c>
      <c r="B166" s="66"/>
      <c r="C166" s="66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/>
    </row>
    <row r="167" spans="1:15" ht="18.7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8.7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>
      <c r="J169" s="2"/>
      <c r="K169" s="2"/>
      <c r="M169" s="2"/>
    </row>
    <row r="170" spans="1:15">
      <c r="J170" s="2"/>
      <c r="K170" s="2"/>
      <c r="M170" s="2"/>
    </row>
    <row r="171" spans="1:15">
      <c r="J171" s="2"/>
      <c r="K171" s="2"/>
      <c r="M171" s="2"/>
    </row>
    <row r="172" spans="1:15">
      <c r="J172" s="2"/>
      <c r="K172" s="2"/>
      <c r="M172" s="2"/>
    </row>
    <row r="173" spans="1:15">
      <c r="J173" s="2"/>
      <c r="K173" s="2"/>
      <c r="M173" s="2"/>
    </row>
    <row r="174" spans="1:15">
      <c r="J174" s="2"/>
      <c r="K174" s="2"/>
      <c r="M174" s="2"/>
    </row>
    <row r="175" spans="1:15">
      <c r="J175" s="2"/>
      <c r="K175" s="2"/>
      <c r="M175" s="2"/>
    </row>
    <row r="176" spans="1:15">
      <c r="J176" s="2"/>
      <c r="K176" s="2"/>
      <c r="M176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"/>
  <sheetViews>
    <sheetView workbookViewId="0">
      <pane xSplit="1" ySplit="6" topLeftCell="M52" activePane="bottomRight" state="frozen"/>
      <selection pane="topRight" activeCell="B1" sqref="B1"/>
      <selection pane="bottomLeft" activeCell="A7" sqref="A7"/>
      <selection pane="bottomRight" activeCell="A58" sqref="A58:XFD58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4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4" si="7">SUM(H51:M51)</f>
        <v>441906.79999999981</v>
      </c>
      <c r="O51" s="28">
        <f t="shared" ref="O51:O59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 ht="18">
      <c r="A53" s="78" t="s">
        <v>58</v>
      </c>
      <c r="B53" s="26">
        <v>317452.39999999997</v>
      </c>
      <c r="C53" s="26">
        <v>1119232.8</v>
      </c>
      <c r="D53" s="26">
        <v>454128.1</v>
      </c>
      <c r="E53" s="27">
        <v>185112.4</v>
      </c>
      <c r="F53" s="26">
        <v>89039.7</v>
      </c>
      <c r="G53" s="28">
        <f t="shared" si="6"/>
        <v>2164965.4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2652409.6</v>
      </c>
    </row>
    <row r="54" spans="1:15" s="2" customFormat="1" ht="18">
      <c r="A54" s="78" t="s">
        <v>61</v>
      </c>
      <c r="B54" s="26">
        <v>359838.80000000005</v>
      </c>
      <c r="C54" s="26">
        <v>1072573.7999999998</v>
      </c>
      <c r="D54" s="26">
        <v>584633.1</v>
      </c>
      <c r="E54" s="27">
        <v>188088.8</v>
      </c>
      <c r="F54" s="26">
        <v>99059</v>
      </c>
      <c r="G54" s="28">
        <f t="shared" si="6"/>
        <v>2304193.4999999995</v>
      </c>
      <c r="H54" s="26">
        <v>13357.7</v>
      </c>
      <c r="I54" s="26">
        <v>59688.299999999996</v>
      </c>
      <c r="J54" s="26">
        <v>694661.7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526753.09999999986</v>
      </c>
      <c r="O54" s="28">
        <f t="shared" si="8"/>
        <v>2830946.5999999996</v>
      </c>
    </row>
    <row r="55" spans="1:15" s="2" customFormat="1" ht="18">
      <c r="A55" s="78" t="s">
        <v>65</v>
      </c>
      <c r="B55" s="26">
        <v>330623.39999999997</v>
      </c>
      <c r="C55" s="26">
        <v>1080232.8999999999</v>
      </c>
      <c r="D55" s="26">
        <v>609190.69999999995</v>
      </c>
      <c r="E55" s="27">
        <v>190685.09999999998</v>
      </c>
      <c r="F55" s="26">
        <f>107546+182.3</f>
        <v>107728.3</v>
      </c>
      <c r="G55" s="28">
        <f t="shared" ref="G55:G59" si="9">SUM(B55:F55)</f>
        <v>2318460.3999999994</v>
      </c>
      <c r="H55" s="26">
        <v>13526.1</v>
      </c>
      <c r="I55" s="26">
        <v>58131.8</v>
      </c>
      <c r="J55" s="26">
        <v>700933.30000000016</v>
      </c>
      <c r="K55" s="26">
        <v>114467.79999999999</v>
      </c>
      <c r="L55" s="28">
        <v>-57739.000000000116</v>
      </c>
      <c r="M55" s="28">
        <v>-304314.3</v>
      </c>
      <c r="N55" s="28">
        <f t="shared" ref="N55:N59" si="10">SUM(H55:M55)</f>
        <v>525005.70000000019</v>
      </c>
      <c r="O55" s="28">
        <f t="shared" si="8"/>
        <v>2843466.0999999996</v>
      </c>
    </row>
    <row r="56" spans="1:15" s="2" customFormat="1" ht="18">
      <c r="A56" s="78" t="s">
        <v>68</v>
      </c>
      <c r="B56" s="26">
        <v>377987.4</v>
      </c>
      <c r="C56" s="26">
        <v>1182431.7999999998</v>
      </c>
      <c r="D56" s="26">
        <v>642361.50000000012</v>
      </c>
      <c r="E56" s="27">
        <v>200919</v>
      </c>
      <c r="F56" s="26">
        <f>125705.7+182.3</f>
        <v>125888</v>
      </c>
      <c r="G56" s="28">
        <f t="shared" si="9"/>
        <v>2529587.6999999997</v>
      </c>
      <c r="H56" s="26">
        <v>7581.6</v>
      </c>
      <c r="I56" s="26">
        <v>55808.9</v>
      </c>
      <c r="J56" s="26">
        <v>749871.6</v>
      </c>
      <c r="K56" s="26">
        <v>119272.2</v>
      </c>
      <c r="L56" s="28">
        <v>-64272.100000000173</v>
      </c>
      <c r="M56" s="28">
        <v>-385519.6</v>
      </c>
      <c r="N56" s="28">
        <f t="shared" si="10"/>
        <v>482742.59999999974</v>
      </c>
      <c r="O56" s="28">
        <f t="shared" si="8"/>
        <v>3012330.2999999993</v>
      </c>
    </row>
    <row r="57" spans="1:15" s="2" customFormat="1" ht="18">
      <c r="A57" s="78" t="s">
        <v>72</v>
      </c>
      <c r="B57" s="26">
        <v>389276.79999999993</v>
      </c>
      <c r="C57" s="26">
        <v>1294611.7000000002</v>
      </c>
      <c r="D57" s="26">
        <v>678223.5</v>
      </c>
      <c r="E57" s="27">
        <v>214148.39999999997</v>
      </c>
      <c r="F57" s="26">
        <f>138334.5+182.3</f>
        <v>138516.79999999999</v>
      </c>
      <c r="G57" s="28">
        <f t="shared" si="9"/>
        <v>2714777.1999999997</v>
      </c>
      <c r="H57" s="26">
        <v>9519.3000000000011</v>
      </c>
      <c r="I57" s="26">
        <v>65861.7</v>
      </c>
      <c r="J57" s="26">
        <v>778544.70000000007</v>
      </c>
      <c r="K57" s="26">
        <v>119272.2</v>
      </c>
      <c r="L57" s="28">
        <v>-51691.399999999965</v>
      </c>
      <c r="M57" s="28">
        <v>-257939.80000000016</v>
      </c>
      <c r="N57" s="28">
        <f t="shared" si="10"/>
        <v>663566.69999999984</v>
      </c>
      <c r="O57" s="28">
        <f t="shared" si="8"/>
        <v>3378343.8999999994</v>
      </c>
    </row>
    <row r="58" spans="1:15" s="2" customFormat="1" ht="18">
      <c r="A58" s="78" t="s">
        <v>75</v>
      </c>
      <c r="B58" s="26">
        <v>433933.00000000006</v>
      </c>
      <c r="C58" s="26">
        <v>1366422.5000000002</v>
      </c>
      <c r="D58" s="26">
        <v>720529.2</v>
      </c>
      <c r="E58" s="27">
        <v>207328.49999999997</v>
      </c>
      <c r="F58" s="26">
        <f>141279.8+182.3</f>
        <v>141462.09999999998</v>
      </c>
      <c r="G58" s="28">
        <f t="shared" si="9"/>
        <v>2869675.3000000003</v>
      </c>
      <c r="H58" s="26">
        <v>18100</v>
      </c>
      <c r="I58" s="26">
        <v>63218.3</v>
      </c>
      <c r="J58" s="26">
        <v>785245.79999999993</v>
      </c>
      <c r="K58" s="26">
        <v>119272.2</v>
      </c>
      <c r="L58" s="28">
        <v>-50374.199999999983</v>
      </c>
      <c r="M58" s="28">
        <v>-283925.01651700004</v>
      </c>
      <c r="N58" s="28">
        <f t="shared" si="10"/>
        <v>651537.08348299994</v>
      </c>
      <c r="O58" s="28">
        <f t="shared" si="8"/>
        <v>3521212.3834830001</v>
      </c>
    </row>
    <row r="59" spans="1:15" s="2" customFormat="1" ht="18">
      <c r="A59" s="78" t="s">
        <v>80</v>
      </c>
      <c r="B59" s="26">
        <v>405588.90000000008</v>
      </c>
      <c r="C59" s="26">
        <v>1433409.5999999996</v>
      </c>
      <c r="D59" s="26">
        <v>757341.4</v>
      </c>
      <c r="E59" s="27">
        <v>224018.69999999992</v>
      </c>
      <c r="F59" s="26">
        <f>150731.6+182.3</f>
        <v>150913.9</v>
      </c>
      <c r="G59" s="28">
        <f t="shared" si="9"/>
        <v>2971272.4999999995</v>
      </c>
      <c r="H59" s="26">
        <v>18910</v>
      </c>
      <c r="I59" s="26">
        <v>64851.1</v>
      </c>
      <c r="J59" s="26">
        <v>806827.3</v>
      </c>
      <c r="K59" s="26">
        <v>119272.2</v>
      </c>
      <c r="L59" s="28">
        <v>-61115.700000000077</v>
      </c>
      <c r="M59" s="28">
        <v>-322303.49999999988</v>
      </c>
      <c r="N59" s="28">
        <f t="shared" si="10"/>
        <v>626441.4</v>
      </c>
      <c r="O59" s="28">
        <f t="shared" si="8"/>
        <v>3597713.8999999994</v>
      </c>
    </row>
    <row r="60" spans="1:15" ht="18.75">
      <c r="A60" s="63" t="s">
        <v>55</v>
      </c>
      <c r="B60" s="64"/>
      <c r="C60" s="6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2"/>
    </row>
    <row r="61" spans="1:15" ht="18.75">
      <c r="A61" s="65" t="s">
        <v>44</v>
      </c>
      <c r="B61" s="66"/>
      <c r="C61" s="66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</row>
    <row r="62" spans="1:15" ht="18.7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90"/>
  <sheetViews>
    <sheetView topLeftCell="A4" workbookViewId="0">
      <selection activeCell="A15" sqref="A15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7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 ht="18">
      <c r="A18" s="78" t="s">
        <v>62</v>
      </c>
      <c r="B18" s="26">
        <v>359838.80000000005</v>
      </c>
      <c r="C18" s="26">
        <v>1072573.7999999998</v>
      </c>
      <c r="D18" s="26">
        <v>584633.1</v>
      </c>
      <c r="E18" s="27">
        <v>188088.8</v>
      </c>
      <c r="F18" s="26">
        <v>99059</v>
      </c>
      <c r="G18" s="28">
        <f t="shared" ref="G18" si="6">SUM(B18:F18)</f>
        <v>2304193.4999999995</v>
      </c>
      <c r="H18" s="26">
        <v>13357.7</v>
      </c>
      <c r="I18" s="26">
        <v>59688.299999999996</v>
      </c>
      <c r="J18" s="26">
        <v>694661.7</v>
      </c>
      <c r="K18" s="26">
        <v>109217.60000000001</v>
      </c>
      <c r="L18" s="28">
        <v>-66658.8</v>
      </c>
      <c r="M18" s="28">
        <v>-283513.40000000002</v>
      </c>
      <c r="N18" s="28">
        <f t="shared" ref="N18:N19" si="7">SUM(H18:M18)</f>
        <v>526753.09999999986</v>
      </c>
      <c r="O18" s="28">
        <f t="shared" ref="O18:O19" si="8">N18+G18</f>
        <v>2830946.5999999996</v>
      </c>
    </row>
    <row r="19" spans="1:15" s="2" customFormat="1" ht="18">
      <c r="A19" s="78" t="s">
        <v>76</v>
      </c>
      <c r="B19" s="26">
        <v>433933.00000000006</v>
      </c>
      <c r="C19" s="26">
        <v>1366422.5000000002</v>
      </c>
      <c r="D19" s="26">
        <v>720529.2</v>
      </c>
      <c r="E19" s="27">
        <v>207328.49999999997</v>
      </c>
      <c r="F19" s="26">
        <f>141279.8+182.3</f>
        <v>141462.09999999998</v>
      </c>
      <c r="G19" s="28">
        <f t="shared" ref="G19" si="9">SUM(B19:F19)</f>
        <v>2869675.3000000003</v>
      </c>
      <c r="H19" s="26">
        <v>18100</v>
      </c>
      <c r="I19" s="26">
        <v>63218.3</v>
      </c>
      <c r="J19" s="26">
        <v>785245.79999999993</v>
      </c>
      <c r="K19" s="26">
        <v>119272.2</v>
      </c>
      <c r="L19" s="28">
        <v>-50374.199999999983</v>
      </c>
      <c r="M19" s="28">
        <v>-283925.01651700004</v>
      </c>
      <c r="N19" s="28">
        <f t="shared" si="7"/>
        <v>651537.08348299994</v>
      </c>
      <c r="O19" s="28">
        <f t="shared" si="8"/>
        <v>3521212.3834830001</v>
      </c>
    </row>
    <row r="20" spans="1:15" ht="18.75">
      <c r="A20" s="5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5" ht="18.75">
      <c r="A21" s="63" t="s">
        <v>54</v>
      </c>
      <c r="B21" s="64"/>
      <c r="C21" s="6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2"/>
    </row>
    <row r="22" spans="1:15" ht="18.75">
      <c r="A22" s="65" t="s">
        <v>44</v>
      </c>
      <c r="B22" s="66"/>
      <c r="C22" s="66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1:15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2021-07-09T12:22:48Z</dcterms:modified>
</cp:coreProperties>
</file>