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920" windowHeight="8580" tabRatio="797" firstSheet="20" activeTab="33"/>
  </bookViews>
  <sheets>
    <sheet name="NOV 09" sheetId="1" r:id="rId1"/>
    <sheet name="T9 AOUT" sheetId="2" r:id="rId2"/>
    <sheet name="T9 SEPT" sheetId="3" r:id="rId3"/>
    <sheet name="T9 NOV" sheetId="4" r:id="rId4"/>
    <sheet name="T9 Déc" sheetId="5" r:id="rId5"/>
    <sheet name="MAI 09" sheetId="6" r:id="rId6"/>
    <sheet name="OCT 2010" sheetId="7" r:id="rId7"/>
    <sheet name="SEPT 09" sheetId="8" r:id="rId8"/>
    <sheet name="T9 OCT" sheetId="9" r:id="rId9"/>
    <sheet name="JANV 10" sheetId="10" r:id="rId10"/>
    <sheet name="Fevrier 2010" sheetId="11" r:id="rId11"/>
    <sheet name="MARS 2010" sheetId="12" r:id="rId12"/>
    <sheet name="AVRIL 2010" sheetId="13" r:id="rId13"/>
    <sheet name="MAI 2010" sheetId="14" r:id="rId14"/>
    <sheet name="JUIN 10" sheetId="15" r:id="rId15"/>
    <sheet name="Juillet" sheetId="16" r:id="rId16"/>
    <sheet name="Août 10" sheetId="17" r:id="rId17"/>
    <sheet name="Septembre 2010" sheetId="18" r:id="rId18"/>
    <sheet name="NOV 2010" sheetId="19" r:id="rId19"/>
    <sheet name="DEC 2010" sheetId="20" r:id="rId20"/>
    <sheet name="Janv 2011" sheetId="21" r:id="rId21"/>
    <sheet name="Février 2011" sheetId="22" state="hidden" r:id="rId22"/>
    <sheet name="Mars 2011" sheetId="23" state="hidden" r:id="rId23"/>
    <sheet name="Avril 2011" sheetId="24" state="hidden" r:id="rId24"/>
    <sheet name="Mai 2011" sheetId="25" state="hidden" r:id="rId25"/>
    <sheet name="Juin 2011" sheetId="26" state="hidden" r:id="rId26"/>
    <sheet name="juillet 2011" sheetId="27" state="hidden" r:id="rId27"/>
    <sheet name="Août 2011" sheetId="28" state="hidden" r:id="rId28"/>
    <sheet name="SEPT 2011" sheetId="29" state="hidden" r:id="rId29"/>
    <sheet name="oct 2011" sheetId="30" state="hidden" r:id="rId30"/>
    <sheet name="nov 2011" sheetId="31" state="hidden" r:id="rId31"/>
    <sheet name="Feuil2" sheetId="32" state="hidden" r:id="rId32"/>
    <sheet name="juill 12" sheetId="33" r:id="rId33"/>
    <sheet name="JUNE" sheetId="34" r:id="rId34"/>
  </sheets>
  <externalReferences>
    <externalReference r:id="rId37"/>
  </externalReferences>
  <definedNames>
    <definedName name="_xlnm.Print_Area" localSheetId="31">'Feuil2'!$A$1:$J$25</definedName>
    <definedName name="_xlnm.Print_Area" localSheetId="32">'juill 12'!$A$6:$K$21</definedName>
    <definedName name="_xlnm.Print_Area" localSheetId="0">'NOV 09'!$A$1:$K$30</definedName>
    <definedName name="_xlnm.Print_Area" localSheetId="6">'OCT 2010'!$A$2:$J$91</definedName>
    <definedName name="_xlnm.Print_Area" localSheetId="1">'T9 AOUT'!$A$5:$J$384</definedName>
    <definedName name="_xlnm.Print_Area" localSheetId="4">'T9 Déc'!$A$1:$J$259</definedName>
    <definedName name="_xlnm.Print_Area" localSheetId="8">'T9 OCT'!$A$64:$J$190</definedName>
  </definedNames>
  <calcPr fullCalcOnLoad="1"/>
</workbook>
</file>

<file path=xl/sharedStrings.xml><?xml version="1.0" encoding="utf-8"?>
<sst xmlns="http://schemas.openxmlformats.org/spreadsheetml/2006/main" count="3575" uniqueCount="606">
  <si>
    <t>ECHEANCE</t>
  </si>
  <si>
    <t>LIBELLE</t>
  </si>
  <si>
    <t>DEVISE</t>
  </si>
  <si>
    <t>INTERETS</t>
  </si>
  <si>
    <t>PRINCIPAL</t>
  </si>
  <si>
    <t>EN DEVISE</t>
  </si>
  <si>
    <t xml:space="preserve">TOTAL </t>
  </si>
  <si>
    <t>TAUX DE</t>
  </si>
  <si>
    <t>CHANGE</t>
  </si>
  <si>
    <t>DTS</t>
  </si>
  <si>
    <t>$</t>
  </si>
  <si>
    <t xml:space="preserve">CV EN </t>
  </si>
  <si>
    <t>MBIF</t>
  </si>
  <si>
    <t xml:space="preserve">          III.9</t>
  </si>
  <si>
    <t>Source: Ministère des Finances</t>
  </si>
  <si>
    <t>ECHEANCIER DU SERVICE DE LA DETTE EXTERIEURE</t>
  </si>
  <si>
    <t>TOTAL</t>
  </si>
  <si>
    <t>AVRIL 2007</t>
  </si>
  <si>
    <t>FAD 75/2 Rte Buja-Mutambara &amp; Compl</t>
  </si>
  <si>
    <t>FAD 80/6 Rte Nyanza-Lac Makamba</t>
  </si>
  <si>
    <t>FAD 81/7 Travaux Rte Ngozi-Muyinga</t>
  </si>
  <si>
    <t>FAD 86/14 Chantier Naval</t>
  </si>
  <si>
    <t>FAD 85/11 Route Rugombo Kayanza</t>
  </si>
  <si>
    <t>FAD 89/16 Compl Rugombo-Kayanza</t>
  </si>
  <si>
    <t>FAD 90/18 INSP</t>
  </si>
  <si>
    <t>FAD 89/17 Projet BUTUTSI</t>
  </si>
  <si>
    <t>FAD 92/24 Compl CAS</t>
  </si>
  <si>
    <t>FAD 93/27 Rte Makebuko Ruyigi</t>
  </si>
  <si>
    <t>FAD 91/22 SETEMU II</t>
  </si>
  <si>
    <t>FAD 92/26 Education II</t>
  </si>
  <si>
    <t>FAD 94/30 Réduction de la Pauvreté</t>
  </si>
  <si>
    <t>FAD 99/31Infrastr.Sanitaires GITEGA -KA</t>
  </si>
  <si>
    <t>FAD Multisectoriel</t>
  </si>
  <si>
    <t>FAD PRODAP</t>
  </si>
  <si>
    <t>IDA2359/BU Secteur Privé</t>
  </si>
  <si>
    <t>IDA2494/BU Twitezimbere I</t>
  </si>
  <si>
    <t>IDA 731/BU BNDE</t>
  </si>
  <si>
    <t>IDA 679/BU Education I</t>
  </si>
  <si>
    <t>IDA 917/BU Assi.Techni.I</t>
  </si>
  <si>
    <t>IDA 918/BU Projet Forestier I</t>
  </si>
  <si>
    <t>IDA 1132/BU Entretien Routier</t>
  </si>
  <si>
    <t>IDA 1620/BU Projet Forestier II</t>
  </si>
  <si>
    <t>OPEP  521 Secteur Transport</t>
  </si>
  <si>
    <t>OPEP 756 Importation des produits pétroliers</t>
  </si>
  <si>
    <t>FAD 83/9 Adduction d'Eau Phase I</t>
  </si>
  <si>
    <t xml:space="preserve">FAD BDEGL </t>
  </si>
  <si>
    <t>BAD BDEGL</t>
  </si>
  <si>
    <t>MARS 2007</t>
  </si>
  <si>
    <t>Apurement Arriérés BADEA</t>
  </si>
  <si>
    <t>IDA 3874/BU Entretien Routier</t>
  </si>
  <si>
    <t>IDA1968/BU DUB II</t>
  </si>
  <si>
    <t>IDA 2376/BU CAS  III</t>
  </si>
  <si>
    <t>IDA 2105/BU Entretien Routier</t>
  </si>
  <si>
    <t>IDA 773/ BU Rte Buja-Rugombo</t>
  </si>
  <si>
    <t xml:space="preserve">IDA 1154/BU Nickel </t>
  </si>
  <si>
    <t>IDA 2668/BU CURE I</t>
  </si>
  <si>
    <t>IDA 3287/ BU Twitezimbere II</t>
  </si>
  <si>
    <t>IDA 3337/BU CURE  II</t>
  </si>
  <si>
    <t>IDA 3460/BU Travaux Publics</t>
  </si>
  <si>
    <t>IDA 3495 /BU Commerce</t>
  </si>
  <si>
    <t xml:space="preserve">FIDA 229/BU  Bututsi </t>
  </si>
  <si>
    <t>AFD</t>
  </si>
  <si>
    <t>JAPON</t>
  </si>
  <si>
    <t>OPEP Apurement des arriérés</t>
  </si>
  <si>
    <t>U.E. Ruzizi  II</t>
  </si>
  <si>
    <t>U.E. Electification Ijenda - Tora</t>
  </si>
  <si>
    <t>U.E. Electification Rwegura -Ngozi</t>
  </si>
  <si>
    <t>EURO</t>
  </si>
  <si>
    <t>YEN</t>
  </si>
  <si>
    <t>USD</t>
  </si>
  <si>
    <t>IDA 1968/ BU  DUB II</t>
  </si>
  <si>
    <t>IDA 2376/ BU CAS III</t>
  </si>
  <si>
    <t xml:space="preserve">IDA 3874 /BU Entretien Routier </t>
  </si>
  <si>
    <t>IDA 2105/ BU Entretien Routier</t>
  </si>
  <si>
    <t>IDA 773/BU Rte Buja-Rugombo</t>
  </si>
  <si>
    <t>IDA 1154/BU Nickel</t>
  </si>
  <si>
    <t>IDA 3287/BU Twitezimbere II</t>
  </si>
  <si>
    <t>IDA 3337/ BU CURE II</t>
  </si>
  <si>
    <t>IDA 3460/ BU Travaux Publics</t>
  </si>
  <si>
    <t>IDA 3495/BU Commerce</t>
  </si>
  <si>
    <t>FIDA 229/BU Bututsi</t>
  </si>
  <si>
    <t>Apurement arriérés OPEP</t>
  </si>
  <si>
    <t xml:space="preserve">Intérêts moratoires </t>
  </si>
  <si>
    <t>Apurement des Arriérés BADEA</t>
  </si>
  <si>
    <t xml:space="preserve">UE  Ruzizi II </t>
  </si>
  <si>
    <t xml:space="preserve">UE  Electrification Ijenda -Tora </t>
  </si>
  <si>
    <t>UE  Electrification Rwegura -Ngozi</t>
  </si>
  <si>
    <t>SEPTEMBRE  2007</t>
  </si>
  <si>
    <t>OCTOBRE 2007</t>
  </si>
  <si>
    <t>IDA 2359 /BU Secteur privé</t>
  </si>
  <si>
    <t>IDA 2494/ BU  TwitezimbereI</t>
  </si>
  <si>
    <t>IDA 731/ BU  BNDE</t>
  </si>
  <si>
    <t>IDA 917/ BU  Assistance technique I</t>
  </si>
  <si>
    <t>IDA 918/ BU  Projet forestier I</t>
  </si>
  <si>
    <t>IDA 1132/ BU  Entretien routier</t>
  </si>
  <si>
    <t>IDA 1620/ BU  Projet forestier II</t>
  </si>
  <si>
    <t>FAD 89/16 Complément route Rugombo-Kayanza</t>
  </si>
  <si>
    <t>FAD 89/17 Projet Bututsi</t>
  </si>
  <si>
    <t>FAD 92/24 Complémént CAS</t>
  </si>
  <si>
    <t>FAD 93/27 Route Makebuko- Ruyigi</t>
  </si>
  <si>
    <t>FAD 94/30 Réduction de la pauvreté</t>
  </si>
  <si>
    <t>FAD BDEGL</t>
  </si>
  <si>
    <t>OPEP 521 Secteur Transport</t>
  </si>
  <si>
    <t>FAD 75/2 Route Buja-Mutambara et complément</t>
  </si>
  <si>
    <t>FAD 80/6 Route Nyanza-Lac Makamba</t>
  </si>
  <si>
    <t>FAD 81/7 Route Ngozi-Muyinga</t>
  </si>
  <si>
    <t>FAD 86/14 Chantier naval</t>
  </si>
  <si>
    <t>FAD 85/11 Route Rugombo-Kayanza</t>
  </si>
  <si>
    <t>FAD 83/9 Adduction d'eau phase II</t>
  </si>
  <si>
    <t>IDA 679/ BU  Education I</t>
  </si>
  <si>
    <t>FAD 99/31 Infrastructures sanitaires Gitega-Karuzi</t>
  </si>
  <si>
    <t>NOVEMBRE 2007</t>
  </si>
  <si>
    <t>IDA 14 /BU Projet forestier</t>
  </si>
  <si>
    <t>IDA 147 /BU Café Ngozi I</t>
  </si>
  <si>
    <t>IDA A.A.017/ BU  CAS</t>
  </si>
  <si>
    <t>IDA 1705/ BU  CAS</t>
  </si>
  <si>
    <t>IDA 1919/ BU  CAS II</t>
  </si>
  <si>
    <t>IDA 1795/ BU  SCEP</t>
  </si>
  <si>
    <t>IDA 1889/ BU  APEX</t>
  </si>
  <si>
    <t>OPEP 626/ BU Projet pêche</t>
  </si>
  <si>
    <t>OPEP 2024/ BU Appui au secteur agricole</t>
  </si>
  <si>
    <t>IDA 1862/ BU  Santé et population I</t>
  </si>
  <si>
    <t>IDA 1805/ Bu  ONATEL II</t>
  </si>
  <si>
    <t>BEI OTB</t>
  </si>
  <si>
    <t>BEI OCIBU</t>
  </si>
  <si>
    <t>JANVIER 2008</t>
  </si>
  <si>
    <t>RUSSIE</t>
  </si>
  <si>
    <t>FIDA24 Est Mpanda</t>
  </si>
  <si>
    <t>U.E Désenclavement</t>
  </si>
  <si>
    <t>IDA 593/BU Café NGOZI II</t>
  </si>
  <si>
    <t xml:space="preserve">IDA 2288/ BU  Adduction Eau RuralesII </t>
  </si>
  <si>
    <t>IDA 3684/BU MULTISECTORAL VIH/AIDS</t>
  </si>
  <si>
    <t xml:space="preserve">IDA 3852/BU PAGE </t>
  </si>
  <si>
    <t xml:space="preserve">IDA 1419/BU SINELAC </t>
  </si>
  <si>
    <t>IDA 1593/BU Transm&amp;Distr.d'Electricité</t>
  </si>
  <si>
    <t>IDA 2230/BU Secteur Energie</t>
  </si>
  <si>
    <t>-</t>
  </si>
  <si>
    <t>FEVRIER 2008</t>
  </si>
  <si>
    <t>IDA 85/BU Adduction d'eau phase I</t>
  </si>
  <si>
    <t>IDA 1881/BU Education IV</t>
  </si>
  <si>
    <t>IDA 2419/BU Agro-business</t>
  </si>
  <si>
    <t>IDA 1857/BU Pojet Muyinga</t>
  </si>
  <si>
    <t>FAD 75/1 Adduction d'eau phase I</t>
  </si>
  <si>
    <t>DKK</t>
  </si>
  <si>
    <t>FAD 76/3 SETEMU</t>
  </si>
  <si>
    <t>CHK</t>
  </si>
  <si>
    <t>NOK</t>
  </si>
  <si>
    <t>SEK</t>
  </si>
  <si>
    <t>FAD 80/5 Est Mpanda</t>
  </si>
  <si>
    <t>FAD 84/10 Etudes secteur santé</t>
  </si>
  <si>
    <t>FAD 86/15 OBK</t>
  </si>
  <si>
    <t>FAD 87/16 Buragane</t>
  </si>
  <si>
    <t>£</t>
  </si>
  <si>
    <t>FAD 91/21 Rumonge II</t>
  </si>
  <si>
    <t xml:space="preserve">FAD 81/18 Rumonge </t>
  </si>
  <si>
    <t>FAD 90/20 PAS</t>
  </si>
  <si>
    <t>FAD 92/23 Réhabilitatin RN3</t>
  </si>
  <si>
    <t>FAD 93/28 Projet pêche</t>
  </si>
  <si>
    <t>FAD 92/25 Bukirasazi</t>
  </si>
  <si>
    <t>FAD 93/29 Voiries urbaines</t>
  </si>
  <si>
    <t>FAD PAREG</t>
  </si>
  <si>
    <t>BAD 84/001 Route Rugombo-Luhwa</t>
  </si>
  <si>
    <t>BAD 86/007 Chantier naval</t>
  </si>
  <si>
    <t>CEE Voiries urbaines</t>
  </si>
  <si>
    <t>IDA 976/BU Education II</t>
  </si>
  <si>
    <t>IDA 1049/BU DUB I</t>
  </si>
  <si>
    <t>IDA 1230/BU ASECO</t>
  </si>
  <si>
    <t>IDA 1456/BU Assistance technique II</t>
  </si>
  <si>
    <t>IDA 1583/BU Entretien routier</t>
  </si>
  <si>
    <t>IDA 1625/BU Adduction d'eau rurale I</t>
  </si>
  <si>
    <t>IDA 2731/BU Santé et population II</t>
  </si>
  <si>
    <t>IDA 3710/BU Crédit de réhabilitation économique</t>
  </si>
  <si>
    <t>ASTALDI</t>
  </si>
  <si>
    <t>BIF</t>
  </si>
  <si>
    <t>IDA 1058/BU ONATEL</t>
  </si>
  <si>
    <t>CEE Centrale Rwegura</t>
  </si>
  <si>
    <t>FAD 85/13 Education I</t>
  </si>
  <si>
    <t>(suite)</t>
  </si>
  <si>
    <t>IDA 85/BU Adduction d'eau Phase I</t>
  </si>
  <si>
    <t>C.E.E. Voiries urbaines</t>
  </si>
  <si>
    <t>IDA 2419/BU Agro-Business</t>
  </si>
  <si>
    <t>IDA 1857/BU Projet Muyinga</t>
  </si>
  <si>
    <t>IDA 1049/BU DUB I.</t>
  </si>
  <si>
    <t>IDA 1230/BU ASECO.</t>
  </si>
  <si>
    <t>IDA 1456/BU ASSISTANCE TECHN.II</t>
  </si>
  <si>
    <t>IDA 1583/BU ENTRETIEN ROUTIER</t>
  </si>
  <si>
    <t>IDA 1625 /BU Add.eau Rurales I</t>
  </si>
  <si>
    <t>IDA 2731/BU Santé &amp; population</t>
  </si>
  <si>
    <t>IDA 37100/BU Crédit de Réhab.Ecque</t>
  </si>
  <si>
    <t>C.E.E. Centrale RWEGURA</t>
  </si>
  <si>
    <t>IDA1058/BU ONATEL</t>
  </si>
  <si>
    <t>FAD75/1 Adduction d'eau Phase I</t>
  </si>
  <si>
    <t>FAD76/3 SETEMU</t>
  </si>
  <si>
    <t>FAD 80/5 EST MPANDA</t>
  </si>
  <si>
    <t>FAD 84/10 ETUDES Secteur Santé</t>
  </si>
  <si>
    <t>FAD 87/16 BURAGANE</t>
  </si>
  <si>
    <t>FAD 91/21 RUMONGE II</t>
  </si>
  <si>
    <t xml:space="preserve">FAD 90/20 PAS </t>
  </si>
  <si>
    <t xml:space="preserve">FAD 81/8 RUMONGE </t>
  </si>
  <si>
    <t xml:space="preserve">FAD 92/23  Réhabilitation RN3 </t>
  </si>
  <si>
    <t>FAD 92/23  Réhabilitation RN4</t>
  </si>
  <si>
    <t>FAD 92/23  Réhabilitation RN5</t>
  </si>
  <si>
    <t>FAD 93/28  Projet Pêche</t>
  </si>
  <si>
    <t>FAD 92/25  BUKIRASAZI</t>
  </si>
  <si>
    <t>FAD 93/29  Voiries urbaines</t>
  </si>
  <si>
    <t>BAD 84/001 Rte RUGOMBO_RUHWA</t>
  </si>
  <si>
    <t>BAD 86/007 Chantier Naval</t>
  </si>
  <si>
    <t>AOUT 2008</t>
  </si>
  <si>
    <t>IDA 3874/ BU Entretien Routier</t>
  </si>
  <si>
    <t>IDA 1968/ BU DUB II</t>
  </si>
  <si>
    <t>IDA 1154/ BU Nickel</t>
  </si>
  <si>
    <t xml:space="preserve">IDA 2668/ BU CURE I </t>
  </si>
  <si>
    <t xml:space="preserve">IDA 3287/ BU Twitezimbere II </t>
  </si>
  <si>
    <t xml:space="preserve">IDA 3460/ BU Travaux Publics </t>
  </si>
  <si>
    <t xml:space="preserve">IDA 3495/ BU Commerce </t>
  </si>
  <si>
    <t xml:space="preserve">FIDA 229/ BU Bututsi </t>
  </si>
  <si>
    <t>JAPON Intérêts Moratoire</t>
  </si>
  <si>
    <t xml:space="preserve">AFD Intétêts Moratoire </t>
  </si>
  <si>
    <t>Apurement arriérés BADEA</t>
  </si>
  <si>
    <t xml:space="preserve">U.E Ruzizi II </t>
  </si>
  <si>
    <t>U.E Electrification Ijenda-Tora</t>
  </si>
  <si>
    <t>U.E Electrification Rwegura-Ngozi</t>
  </si>
  <si>
    <t>SEPT 2008</t>
  </si>
  <si>
    <t>OCT 2008</t>
  </si>
  <si>
    <t xml:space="preserve">FAD 75/2 Rte Buja-Mutambara Compl. </t>
  </si>
  <si>
    <t>CAD</t>
  </si>
  <si>
    <t xml:space="preserve">FAD 75/2 Rte Buja-Mutambara. </t>
  </si>
  <si>
    <t xml:space="preserve">FAD Rte Mutambara Nyanza-Lac </t>
  </si>
  <si>
    <t>FAD 86/14 Chantier NAVAL</t>
  </si>
  <si>
    <t>FAD 85/11Rte Rugombo-Kayanza</t>
  </si>
  <si>
    <t xml:space="preserve">FAD 89/16 Compl.Rte Rugombo-Kayanza </t>
  </si>
  <si>
    <t xml:space="preserve">FAD 89/17 Projet Bututsi </t>
  </si>
  <si>
    <t xml:space="preserve">FAD 93/27 Rte Makebuko-Ruyigi </t>
  </si>
  <si>
    <t xml:space="preserve">FAD Multisectoriel </t>
  </si>
  <si>
    <t xml:space="preserve">IDA 2359/BU Secteur Privé </t>
  </si>
  <si>
    <t xml:space="preserve">IDA 2494/BU Twitezimbere I </t>
  </si>
  <si>
    <t xml:space="preserve">FAD 83/9 Adduction d'Eau Phase II </t>
  </si>
  <si>
    <t>CHF</t>
  </si>
  <si>
    <t xml:space="preserve">IDA 731/BU BNDE </t>
  </si>
  <si>
    <t xml:space="preserve">IDA 679/BU Education I </t>
  </si>
  <si>
    <t>IDA 917/BU Ass. Techn.I</t>
  </si>
  <si>
    <t xml:space="preserve">IDA 918/BU Projet Forestier I </t>
  </si>
  <si>
    <t>IDA 1132/ BU Entretien Routier</t>
  </si>
  <si>
    <t xml:space="preserve">IDA 1620/BU Projet Forestier II </t>
  </si>
  <si>
    <t>OPEP 756 Importation des produits pétrolier</t>
  </si>
  <si>
    <t>IDA 147/BU Café Ngozi I</t>
  </si>
  <si>
    <t>IDA 14/BU Projet Forestier</t>
  </si>
  <si>
    <t>IDA A.A. 017/BU CAS</t>
  </si>
  <si>
    <t xml:space="preserve">IDA 1705/ BU CAS </t>
  </si>
  <si>
    <t xml:space="preserve">IDA 1919/ BU CAS II </t>
  </si>
  <si>
    <t xml:space="preserve">IDA 1795/BU SCEP </t>
  </si>
  <si>
    <t xml:space="preserve">IDA 1889/BU APEX </t>
  </si>
  <si>
    <t xml:space="preserve">IDA 1862/BU Santé &amp;Population I </t>
  </si>
  <si>
    <t xml:space="preserve">IDA 626/ BU Projet Pêche </t>
  </si>
  <si>
    <t xml:space="preserve">IDA 2024/BU Appui Secteur Agricole </t>
  </si>
  <si>
    <t xml:space="preserve">FIDA 500 Développement Communal </t>
  </si>
  <si>
    <t>NOVEMBRE 2008</t>
  </si>
  <si>
    <t xml:space="preserve">IDA 1805/ BU  ONATEL II </t>
  </si>
  <si>
    <t xml:space="preserve">BEI OTB </t>
  </si>
  <si>
    <t>JANV. 2009</t>
  </si>
  <si>
    <t xml:space="preserve">JAPON </t>
  </si>
  <si>
    <t>FIDA 24 EST MPANDA</t>
  </si>
  <si>
    <t>CEE Désenclavement</t>
  </si>
  <si>
    <t>IDA 2288/BU Adduction eau rurale II</t>
  </si>
  <si>
    <t>IDA 3684/BU MULTISECTORAL HIV/AIDS</t>
  </si>
  <si>
    <t>IDA 3852/BU PAGE</t>
  </si>
  <si>
    <t>IDA1419/BU SINELAC</t>
  </si>
  <si>
    <t>IDA1593/BU Transm&amp;Distr.D'Electr.</t>
  </si>
  <si>
    <t>FEV. 2009</t>
  </si>
  <si>
    <t>BADEA Route Bubanza Ndora</t>
  </si>
  <si>
    <t>Fonds saoudiens maisons de Kamenge</t>
  </si>
  <si>
    <t>FAD 76/3  Setemu</t>
  </si>
  <si>
    <t>FAD 80/5  Est Mpanda</t>
  </si>
  <si>
    <t>FAD 84/10  Etudes secteur Santé</t>
  </si>
  <si>
    <t>FAD 92/23 Réhabilitation RN3</t>
  </si>
  <si>
    <t>FAD 93/29 voiries urbaines</t>
  </si>
  <si>
    <t>RS</t>
  </si>
  <si>
    <t xml:space="preserve">FAD 81/8 Rumonge </t>
  </si>
  <si>
    <t>CEE  voiries urbaines</t>
  </si>
  <si>
    <t>IDA 1456/BU Ass.Techn .II</t>
  </si>
  <si>
    <t>IDA 1583/BU Entetien Routier</t>
  </si>
  <si>
    <t>IDA 1583/BU Add.Eau Rurales I</t>
  </si>
  <si>
    <t>IDA 2731/BU Santé&amp;Population II</t>
  </si>
  <si>
    <t>LIBYE</t>
  </si>
  <si>
    <t>Appurement arrierés BADEA</t>
  </si>
  <si>
    <t>IDA 1968/BU DUB II</t>
  </si>
  <si>
    <t>IDA 2376/BU CAS III</t>
  </si>
  <si>
    <t>IDA 2105/BU Entretien  Routier</t>
  </si>
  <si>
    <t>IDA 773/BU   Rte Buja-Rugombo</t>
  </si>
  <si>
    <t>IDA 1154/BU   Nickel</t>
  </si>
  <si>
    <t>IDA 2668/BU  CURE I</t>
  </si>
  <si>
    <t>IDA 3287/BU  TWITEZIMBERE II</t>
  </si>
  <si>
    <t>IDA 3337/BU  CURE II</t>
  </si>
  <si>
    <t>IDA 3460/BU  Travaux Publics</t>
  </si>
  <si>
    <t>IDA 3495/BU  Commerce</t>
  </si>
  <si>
    <t>IDA 3495-1/BU  Commerce</t>
  </si>
  <si>
    <t>FIDA 229/BU  Bututsi</t>
  </si>
  <si>
    <t xml:space="preserve">AFD </t>
  </si>
  <si>
    <t>CEE Ruzizi II</t>
  </si>
  <si>
    <t>CEE Electrification Ijenda-Tora</t>
  </si>
  <si>
    <t>CEE Electrification Rwegura-Ngozi</t>
  </si>
  <si>
    <t>MARS 2009</t>
  </si>
  <si>
    <t>AVRIL 2009</t>
  </si>
  <si>
    <t>IDA 2359/BUSecteur Privé</t>
  </si>
  <si>
    <t>IDA 2494/BUTwitezimbere I</t>
  </si>
  <si>
    <t>IDA 731/BU B.N.D.E</t>
  </si>
  <si>
    <t>IDA 917/BU Ass.Tchn.I</t>
  </si>
  <si>
    <t>IDA 1132/BU Entetien Routier</t>
  </si>
  <si>
    <t>OPEP 756 Importation des produits Pétroliers</t>
  </si>
  <si>
    <t>OPEP Allègement de la dette</t>
  </si>
  <si>
    <t>OPEP Post conflit</t>
  </si>
  <si>
    <t>OPEP Rte Kirundo-Gasenyi</t>
  </si>
  <si>
    <t>FAD 89/16 Complément Rte Rugombo-Kayanza</t>
  </si>
  <si>
    <t>FAD 92/24 Complément C.A.S.</t>
  </si>
  <si>
    <t>FAD 93/27  Rte Makebuko-Ruyigi</t>
  </si>
  <si>
    <t>FAD 85/11 Rte Rugombo-Kayanza</t>
  </si>
  <si>
    <t>FAD 94/30 Réduction de la pauvrété</t>
  </si>
  <si>
    <t>FAD 75/2 Rte Buja-Mutambara Complément</t>
  </si>
  <si>
    <t xml:space="preserve">FAD 75/2 Rte Buja-Mutambara </t>
  </si>
  <si>
    <t>FAD 83/9 Adduction d'Eau Phase II</t>
  </si>
  <si>
    <t>FAD  Rte Mutambara-Nyanza -Lac</t>
  </si>
  <si>
    <t>FAD Aménagement du Lac</t>
  </si>
  <si>
    <t>IDA 679/BU Eucation I</t>
  </si>
  <si>
    <t>MAI 2009</t>
  </si>
  <si>
    <t>FDS KOWEITIEN Rte Makamba</t>
  </si>
  <si>
    <t>FDS KOWEITIEN SAOUDIENS C.A.S</t>
  </si>
  <si>
    <t>IDA 1919/BU CAS II</t>
  </si>
  <si>
    <t xml:space="preserve">IDA 1705/BU CAS </t>
  </si>
  <si>
    <t>IDA 1889/BU  APEX</t>
  </si>
  <si>
    <t>IDA 1862/BU  Santé &amp;Population I</t>
  </si>
  <si>
    <t>IDA 626/BU Projet Pêche</t>
  </si>
  <si>
    <t>IDA 14/BU Projet forestier</t>
  </si>
  <si>
    <t xml:space="preserve">IDA  A..A.017/BU CAS </t>
  </si>
  <si>
    <t>IDA 2024/BU Appui Secteur Agricole</t>
  </si>
  <si>
    <t>FIDA 500/BU  Développement communal</t>
  </si>
  <si>
    <t>DK</t>
  </si>
  <si>
    <t>IDA 1805/BU ONATEL II</t>
  </si>
  <si>
    <t>JUIN 2009</t>
  </si>
  <si>
    <t xml:space="preserve">FIDA 635 Post conflit  </t>
  </si>
  <si>
    <t xml:space="preserve">FIDA 34 Ressources Ruyigi  </t>
  </si>
  <si>
    <t xml:space="preserve">FIDA 69 ngozi III  </t>
  </si>
  <si>
    <t>IDA 467/BU Entretien Routien</t>
  </si>
  <si>
    <t>IDA 613/BU Ass.Tchn.I</t>
  </si>
  <si>
    <t xml:space="preserve">IDA  1165/BU Projet kirimiro </t>
  </si>
  <si>
    <t xml:space="preserve">IDA  1192/BU Projet Ngozi III </t>
  </si>
  <si>
    <t xml:space="preserve">IDA 1358/BU Edducation III </t>
  </si>
  <si>
    <t>OPEP Ressources Ressources Rurales</t>
  </si>
  <si>
    <t>BEI Ruzizi II</t>
  </si>
  <si>
    <t>BEI Verrundi</t>
  </si>
  <si>
    <t>JAPON Intérêts moratoires</t>
  </si>
  <si>
    <t>IDA 2123/BU Filière café</t>
  </si>
  <si>
    <t>CEE Usine à Thé Ijenda</t>
  </si>
  <si>
    <t>III.9</t>
  </si>
  <si>
    <t>AOUT 2009</t>
  </si>
  <si>
    <t>BADEA Rte BUBANZA NDORA</t>
  </si>
  <si>
    <t>FDS SAOUDIEN Maisons de kamenge</t>
  </si>
  <si>
    <t>CEE Voirie urbaines</t>
  </si>
  <si>
    <t xml:space="preserve">IDA 2419/BU Agro- Business </t>
  </si>
  <si>
    <t xml:space="preserve">FAD 84/10 Etudes Secteur Santé </t>
  </si>
  <si>
    <t xml:space="preserve">FAD 87/16 Buragane </t>
  </si>
  <si>
    <t>FAD 92/23 Réhabilitation</t>
  </si>
  <si>
    <t>FAD 93/28 Projet Pêche</t>
  </si>
  <si>
    <t>IDA 1456/BU Ass Tech II</t>
  </si>
  <si>
    <t>IDA 1625/BU Add. Eau rurale I</t>
  </si>
  <si>
    <t>IDA 2731/BU Santé &amp; population II</t>
  </si>
  <si>
    <t>IDA 37100/BU Crédit de réhab écque</t>
  </si>
  <si>
    <t>SAR</t>
  </si>
  <si>
    <t>SEPTEMBRE</t>
  </si>
  <si>
    <t>IDA 1968/BU DUB I</t>
  </si>
  <si>
    <t>IDA 2376/BU ASECO</t>
  </si>
  <si>
    <t>IDA 2105/BU Entretien routier</t>
  </si>
  <si>
    <t>IDA  3287/BU Twitezimbere II</t>
  </si>
  <si>
    <t>IDA  3337/BU CURE II</t>
  </si>
  <si>
    <t>IDA 3495-1/BU Commerce</t>
  </si>
  <si>
    <t>AFD Intérêts moratoires</t>
  </si>
  <si>
    <t>CEE Rusizi II</t>
  </si>
  <si>
    <t>CEE Electrification Ijenda Tora</t>
  </si>
  <si>
    <t>CEE Electrification Rwegura Ngozi</t>
  </si>
  <si>
    <t>FAD 75/2 Rte Buja- Mutambara Compl</t>
  </si>
  <si>
    <t xml:space="preserve">FAD 75/2 Rte Buja- Mutambara </t>
  </si>
  <si>
    <t xml:space="preserve">FAD Rte Mutambara Nyanza Lac </t>
  </si>
  <si>
    <t>FAD 81/7 Travaux Rte Ngozi Muyinga</t>
  </si>
  <si>
    <t>FAD 85/11 Rte Rugombo Kayanza</t>
  </si>
  <si>
    <t>FAD 89/16 Compl Rte Rugombo Kayanza</t>
  </si>
  <si>
    <t>FAD 94/30 Réduction de la pauvrreté</t>
  </si>
  <si>
    <t>FAD Amenagement du Lac</t>
  </si>
  <si>
    <t>UC</t>
  </si>
  <si>
    <t>IDA 2359/BU Secteur privé</t>
  </si>
  <si>
    <t>IDA 2494/BU Twitezimbere I</t>
  </si>
  <si>
    <t>IDA 917/BU Ass Techn I</t>
  </si>
  <si>
    <t>OPEP Allègement de la Dette</t>
  </si>
  <si>
    <t>OPEP Post Conflit</t>
  </si>
  <si>
    <t>OPEP Rte Kirundo Gasenyi</t>
  </si>
  <si>
    <t>FAD 83/9 Adduction d'eau Phase II</t>
  </si>
  <si>
    <t>OCTOBRE</t>
  </si>
  <si>
    <t xml:space="preserve">Total </t>
  </si>
  <si>
    <t>NOV 2009</t>
  </si>
  <si>
    <t>FDS SAOUDIEN CAS</t>
  </si>
  <si>
    <t xml:space="preserve">                     III.9</t>
  </si>
  <si>
    <t>JANVIER 2010</t>
  </si>
  <si>
    <t xml:space="preserve">FIDA 24 Est Mpanda  </t>
  </si>
  <si>
    <t xml:space="preserve">U.E Désenclavement </t>
  </si>
  <si>
    <t>IDA 593/BU Café Ngozi II</t>
  </si>
  <si>
    <t>IDA 2288/BU Adduction Eau Rurales II</t>
  </si>
  <si>
    <t>IDA  3684/BU MULTISECTORIEL HIV/AIDS</t>
  </si>
  <si>
    <t>IDA  3852/BU PAGE</t>
  </si>
  <si>
    <t>IDA 1419/BU SINELAC</t>
  </si>
  <si>
    <t xml:space="preserve">IDA 1593/BU Transm&amp;Distr, d' Elect </t>
  </si>
  <si>
    <t xml:space="preserve">IDA 2230/BU Secteur Energie </t>
  </si>
  <si>
    <t>FEVRIER 2010</t>
  </si>
  <si>
    <t>BADEA Rte Bubanza Ndora</t>
  </si>
  <si>
    <t>IDA 85/BU Adduction d'Eau phase I</t>
  </si>
  <si>
    <t>IDA  1857/BU Projet Muyinga</t>
  </si>
  <si>
    <t>FAD 75/1 Adduction d'Eau Phase I</t>
  </si>
  <si>
    <t>FAD 84/10 Etudes Secteur santé</t>
  </si>
  <si>
    <t>FAD 81/8 Rumonge</t>
  </si>
  <si>
    <t>MARS 2010</t>
  </si>
  <si>
    <t>Apurement Arrierés BADEA</t>
  </si>
  <si>
    <t xml:space="preserve">IDA 3874/BU E ntretien Routier </t>
  </si>
  <si>
    <t>FDS SAOUDIEN Réamenagement</t>
  </si>
  <si>
    <t>IDA  2105/BU Entretien Routier</t>
  </si>
  <si>
    <t>IDA  773/BU Rte Buja-Rugombo</t>
  </si>
  <si>
    <t>IDA 3337/BU CURE II</t>
  </si>
  <si>
    <t>YEH</t>
  </si>
  <si>
    <t xml:space="preserve">CEE Electrification Ijenda-Tora </t>
  </si>
  <si>
    <t>AVRIL</t>
  </si>
  <si>
    <t>FDS KOWEITIEN Réamenagement</t>
  </si>
  <si>
    <t>ABOU DHABI Réamenagement</t>
  </si>
  <si>
    <t>DH</t>
  </si>
  <si>
    <t>MAI 2010</t>
  </si>
  <si>
    <t>FDS KOWEITIEN Rte MAKAMBA</t>
  </si>
  <si>
    <t xml:space="preserve">IDA 1358/BU Education III </t>
  </si>
  <si>
    <t>JUIN 2010</t>
  </si>
  <si>
    <t>U.E Usine à Thé Ijenda</t>
  </si>
  <si>
    <t>JUILLET 2010</t>
  </si>
  <si>
    <t>AOUT 2010</t>
  </si>
  <si>
    <t>FDS SAOUDIEN Maisons de Kamenge</t>
  </si>
  <si>
    <t>SEPT 2010</t>
  </si>
  <si>
    <t>FDS SAOUDIEN Réamenagé</t>
  </si>
  <si>
    <t>FDS KOWEITIEN Réaménagement</t>
  </si>
  <si>
    <t>ABOU DHABI Réaménagement</t>
  </si>
  <si>
    <t>NOV 2010</t>
  </si>
  <si>
    <t>DECEMBRE 2010</t>
  </si>
  <si>
    <t>CEE Voiries Urbaines</t>
  </si>
  <si>
    <t>MARS</t>
  </si>
  <si>
    <t xml:space="preserve"> </t>
  </si>
  <si>
    <t>FDS SAOUDIEN Réaménagemnent NON  IADM</t>
  </si>
  <si>
    <t>Apurement Arrierés BADEA  NON IADM</t>
  </si>
  <si>
    <t>IDA 3874/BU Entretien Routier NON IADM</t>
  </si>
  <si>
    <t>IDA 1968/BU  DUB II IADM</t>
  </si>
  <si>
    <t>IDA 2376/BU CAS III IADM</t>
  </si>
  <si>
    <t>IDA 2105/BU Entretien Routier IADM</t>
  </si>
  <si>
    <t>IDA 773/BU Rte Buja -Rugombo IADM</t>
  </si>
  <si>
    <t>IDA 1154/BU Nickel IADM</t>
  </si>
  <si>
    <t>IDA 2668/BU CURE I IADM</t>
  </si>
  <si>
    <t>IDA 3287/BU Twitezimbere II IADM</t>
  </si>
  <si>
    <t>IDA 3337/BU CURE II IADM</t>
  </si>
  <si>
    <t>IDA 3460/BU  Travaux Publics IADM</t>
  </si>
  <si>
    <t>IDA 3460/BU  Travaux Publics NON IADM</t>
  </si>
  <si>
    <t>IDA 3495/BU Commerce IADM</t>
  </si>
  <si>
    <t>IDA 3495/BU Commerce NON IADM</t>
  </si>
  <si>
    <t>IDA 3495-1/BU Commerce NON IADM</t>
  </si>
  <si>
    <t>FIDA 229/BU Bututsi  IADM</t>
  </si>
  <si>
    <t>IDA 147/BU Café Ngozi I IADM</t>
  </si>
  <si>
    <t>IDA 14/BU Projet Forestier NON IADM</t>
  </si>
  <si>
    <t>IDA A.A.017/BU CAS IADM</t>
  </si>
  <si>
    <t>IDA 1919/BU CAS II IADM</t>
  </si>
  <si>
    <t>IDA 1705/BU CAS IADM</t>
  </si>
  <si>
    <t>IDA 1795/BU SCEP IADM</t>
  </si>
  <si>
    <t>IDA 626/BU Projet Pêche IADM</t>
  </si>
  <si>
    <t>IDA 1889/BU APEX IADM</t>
  </si>
  <si>
    <t>IDA 1862/BU Santé&amp;Population I IADM</t>
  </si>
  <si>
    <t>IDA 2024/BU Appui Secteur Agricole IADM</t>
  </si>
  <si>
    <t>FIDA 500  Développement Communal  IADM</t>
  </si>
  <si>
    <t>Total</t>
  </si>
  <si>
    <t>IDA 1805/BU ONATEL II IADM</t>
  </si>
  <si>
    <t>MAI 2011</t>
  </si>
  <si>
    <t xml:space="preserve">       III. 9</t>
  </si>
  <si>
    <t>FIDA 635 Post Conflit  IADM</t>
  </si>
  <si>
    <t>IDA 467/BU Entretien Routier IADM</t>
  </si>
  <si>
    <t>IDA 613/BU Ass.Techn.I IADM</t>
  </si>
  <si>
    <t>IDA 1165/BU Projet Kirirmiro IADM</t>
  </si>
  <si>
    <t>IDA 1192/BU Projet Ngozi III IADM</t>
  </si>
  <si>
    <t>IDA 1358/BU Education III IADM</t>
  </si>
  <si>
    <t>FIDA 69 Ngozi III IADM</t>
  </si>
  <si>
    <t>FIDA 34 Ressources Ruyigi IADM</t>
  </si>
  <si>
    <t>OPEP Ressources Rurales NON IADM</t>
  </si>
  <si>
    <t>C2D  NON IADM</t>
  </si>
  <si>
    <t>IDA 2123/BU Filière Café IADM</t>
  </si>
  <si>
    <t>CEE Usine à Thé Ijenda IADM</t>
  </si>
  <si>
    <t>JUIN 2011</t>
  </si>
  <si>
    <t>AOUT 2011</t>
  </si>
  <si>
    <t>BADEA Rte Bubanza Ndora NON IADM</t>
  </si>
  <si>
    <t>CEE Voiries Urbaines IADM</t>
  </si>
  <si>
    <t>IDA 85/BU Adduction d'Eau Phase I IADM</t>
  </si>
  <si>
    <t>IDA 1881/BU Education IV IADM</t>
  </si>
  <si>
    <t>IDA 2419/BU Agro-Business IADM</t>
  </si>
  <si>
    <t>IDA 1857/BU Projet Muyinga IADM</t>
  </si>
  <si>
    <t>FAD 2100 150 000 047 Adduction d'Eau Phase I ADM</t>
  </si>
  <si>
    <t>FAD  2100 150 000 048 Setemu IADM</t>
  </si>
  <si>
    <t>FAD 2100 150 000 043 Est Mpanda IADM</t>
  </si>
  <si>
    <t>FAD  2100 150 0000 042 Etudes Secteur Santé IADM</t>
  </si>
  <si>
    <t>FAD 2100 150 000 046 Education I IADM</t>
  </si>
  <si>
    <t>FAD 2100 150 000 072 OBK IADM</t>
  </si>
  <si>
    <t>FAD  2100 150 000 045 Buragane IADM</t>
  </si>
  <si>
    <t>FAD  2100 150 000 058 Rumonge II IADM</t>
  </si>
  <si>
    <t>FAD 2100150 000 044 Rumonge IADM</t>
  </si>
  <si>
    <t>FAD  2100 150 000 063 PAS IADM</t>
  </si>
  <si>
    <t>FAD 2100 150 000 069 Réhabilitation RN3 IADM</t>
  </si>
  <si>
    <t>FAD  2100 150 000 064 Projet Pêche IADM</t>
  </si>
  <si>
    <t>FAD  2100 150 000 064 Projet Pêche NON IADM</t>
  </si>
  <si>
    <t>FAD 2100 150 000 061 Bukirasazi IADM</t>
  </si>
  <si>
    <t>FAD 2100 150 000 061 Bukirasazi NON IADM</t>
  </si>
  <si>
    <t>FAD 2100 150 000 066 Voiries Urbaines IADM</t>
  </si>
  <si>
    <t>FAD 2100 150 008 994 PAREG NON IADM</t>
  </si>
  <si>
    <t>IDA 976/BU Education II IADM</t>
  </si>
  <si>
    <t>IDA 1049/BU DUB I IADM</t>
  </si>
  <si>
    <t>IDA 1230/BU ASECO IADM</t>
  </si>
  <si>
    <t>IDA 1456/BU Ass.Techn.II IADM</t>
  </si>
  <si>
    <t>IDA 1583/BU Entretien Routier IADM</t>
  </si>
  <si>
    <t>IDA 1625/BU Add.Eau Rurales I IADM</t>
  </si>
  <si>
    <t>IDA 2731/BU Santé&amp;Population II IADM</t>
  </si>
  <si>
    <t>IDA 2731/BU Santé&amp;Population II NON IADM</t>
  </si>
  <si>
    <t>IDA 37100/BU Crédit de Réhab.Ecque IADM</t>
  </si>
  <si>
    <t>CEE Centrale Rwegura IADM</t>
  </si>
  <si>
    <t>IDA 1058/BU ONATEL IADM</t>
  </si>
  <si>
    <t>SEPT 2011</t>
  </si>
  <si>
    <t>FIDA 229/BU Bututsi NON IADM</t>
  </si>
  <si>
    <t>CEE Ruzizi II IADM</t>
  </si>
  <si>
    <t>CEE Electrification Ijenda-Tora IADM</t>
  </si>
  <si>
    <t>CEE Electrification Rwegura-Ngozi IADM</t>
  </si>
  <si>
    <t>FDS KOWEITIEN Réaménagement NON IADM</t>
  </si>
  <si>
    <t>FAD 2100 150 000 051 Rte Buja-Mutambara Compl. IADM</t>
  </si>
  <si>
    <t>FAD  2100 150 000 050 Rte Buja-Mutambara IADM</t>
  </si>
  <si>
    <t>FAD 2100 150 000 053  Rte Mutambara Nyanza-Lac IADM</t>
  </si>
  <si>
    <t>FAD 2100 150 0000 054 Travaux Rte Ngozi-Muyinga IADM</t>
  </si>
  <si>
    <t>FAD 210 150 000  056 Chantier NAVAL IADM</t>
  </si>
  <si>
    <t>FAD 210 150 000 055 Rte Rugombo-Kayanza IADM</t>
  </si>
  <si>
    <t>FAD 2100 150 000 068 Compl.Rte Rugombo-Kayanza IADM</t>
  </si>
  <si>
    <t>FAD 210 150 000 071 INSP IADM</t>
  </si>
  <si>
    <t>FAD  210 150 0000 071 Proje Bututsi IADM</t>
  </si>
  <si>
    <t>FAD 89/17 Proje Bututsi NON IADM</t>
  </si>
  <si>
    <t>FAD 210 150 000 060 Education II IADM</t>
  </si>
  <si>
    <t>FAD 210 150 000 062 Compl CAS IADM</t>
  </si>
  <si>
    <t>FAD 210 150 000 070 Rte Makebuko-Ruyigi IADM</t>
  </si>
  <si>
    <t>FAD 210 150 000 060 SETEMU II IADM</t>
  </si>
  <si>
    <t>FAD  210 150 000 065 Réduction de la Pauvreté IADM</t>
  </si>
  <si>
    <t>FAD 210 150 000 8846 Mulisectoriel NON IADM</t>
  </si>
  <si>
    <t>FAD 210 150 000 9045 Aménagement du Lac NON IADM</t>
  </si>
  <si>
    <t>IDA 2359/BU Secteur Privé IADM</t>
  </si>
  <si>
    <t>IDA 2494/BU Twitezimbere I IADM</t>
  </si>
  <si>
    <t>IDA 731/BU BNDE IADM</t>
  </si>
  <si>
    <t>IDA 679/BU Education I IADM</t>
  </si>
  <si>
    <t>IDA 917/BU Ass.Techn.I IADM</t>
  </si>
  <si>
    <t>IDA 918/BU Projet Forestier I IADM</t>
  </si>
  <si>
    <t>IDA 1132/BU Entretein Routier IADM</t>
  </si>
  <si>
    <t>IDA 1620/BU Projet Forestier II IADM</t>
  </si>
  <si>
    <t>OPEP 756 Importation des Produits Pétroliers NON IADM</t>
  </si>
  <si>
    <t>OPEP Allègement de la Dette NON IADM</t>
  </si>
  <si>
    <t>OPEP Post Conflit NON IADM</t>
  </si>
  <si>
    <t>OPEP Rte Kirundo-Gasenyi NON IADM</t>
  </si>
  <si>
    <t>FAD 83/9 Adduction d'Eau Phase II IADM</t>
  </si>
  <si>
    <t>ABOU DHABI Réaménagement NON IADM</t>
  </si>
  <si>
    <t xml:space="preserve">C V </t>
  </si>
  <si>
    <t>TX DE CHANGE</t>
  </si>
  <si>
    <t>C/V EN FBU</t>
  </si>
  <si>
    <t xml:space="preserve"> EN MFBU</t>
  </si>
  <si>
    <t>EN MFBU</t>
  </si>
  <si>
    <t xml:space="preserve"> OPEP 1210 Rte Bubanza-Ntamba</t>
  </si>
  <si>
    <t>IDA 626/BU</t>
  </si>
  <si>
    <t>FIDA 500  Développement Communal IADM</t>
  </si>
  <si>
    <t xml:space="preserve">                                                                                                     ECHEANCIER DU SERVICE DE LA DETTE EXTERIEURE                                                                 III.9</t>
  </si>
  <si>
    <t>1 nov 2011</t>
  </si>
  <si>
    <t>15 nov 2011</t>
  </si>
  <si>
    <t>EN MBIF</t>
  </si>
  <si>
    <t xml:space="preserve"> EN MBIF</t>
  </si>
  <si>
    <t>C/V EN MBIF</t>
  </si>
  <si>
    <r>
      <t xml:space="preserve">                                                                                                                                  </t>
    </r>
    <r>
      <rPr>
        <b/>
        <sz val="12"/>
        <rFont val="Calibri"/>
        <family val="2"/>
      </rPr>
      <t>ECHEANCIER DU SERVICE DE LA DETTE EXTERIEURE POUR MAI 2012</t>
    </r>
    <r>
      <rPr>
        <sz val="12"/>
        <rFont val="Calibri"/>
        <family val="2"/>
      </rPr>
      <t xml:space="preserve">                                                                                           III.9                                                                                    </t>
    </r>
  </si>
  <si>
    <t>Month</t>
  </si>
  <si>
    <t>Currency</t>
  </si>
  <si>
    <t>Projects</t>
  </si>
  <si>
    <t>Foreign currency principal</t>
  </si>
  <si>
    <t>countervalue in MBIF</t>
  </si>
  <si>
    <t>Interest in foreign currency</t>
  </si>
  <si>
    <t>Countervalue in MBIF</t>
  </si>
  <si>
    <t xml:space="preserve"> Total foreign currency</t>
  </si>
  <si>
    <t>Exchange rate</t>
  </si>
  <si>
    <t xml:space="preserve">           III. 9</t>
  </si>
  <si>
    <t>Date of payments</t>
  </si>
  <si>
    <t>Source: Ministry of Finance, Budget and Privatisation</t>
  </si>
  <si>
    <t>RTE BUB.-ND. SUPPLEMENT</t>
  </si>
  <si>
    <t>ROUTE BUJUMBURA-NYAMITANGA</t>
  </si>
  <si>
    <t>REH ET RENF DES INFRASTR ELEV</t>
  </si>
  <si>
    <t>CENTRALE HYDROELECTR. KABU 16</t>
  </si>
  <si>
    <t>RTE BUB-ND. I (BUBANZA-NTAMBA)</t>
  </si>
  <si>
    <t xml:space="preserve">FOOD SECURITY AND RURAL DVLPT </t>
  </si>
  <si>
    <r>
      <t xml:space="preserve"> </t>
    </r>
    <r>
      <rPr>
        <b/>
        <sz val="10"/>
        <rFont val="Arial"/>
        <family val="2"/>
      </rPr>
      <t>EXTERNAL DEBT SERVICING SCHEDULE IN APRIL 2016</t>
    </r>
    <r>
      <rPr>
        <sz val="10"/>
        <rFont val="Arial"/>
        <family val="2"/>
      </rPr>
      <t xml:space="preserve">                                     </t>
    </r>
  </si>
  <si>
    <t>may 16</t>
  </si>
  <si>
    <t>05.01.2016</t>
  </si>
  <si>
    <t>05.08.016</t>
  </si>
  <si>
    <t>05.15.2016</t>
  </si>
  <si>
    <t>June 16</t>
  </si>
  <si>
    <t>06.15.2016</t>
  </si>
  <si>
    <t>PROJ.REL.ECQUE&amp;DVLPT RURAL</t>
  </si>
  <si>
    <t>III9</t>
  </si>
  <si>
    <r>
      <t xml:space="preserve"> </t>
    </r>
    <r>
      <rPr>
        <b/>
        <sz val="12"/>
        <rFont val="Arial"/>
        <family val="2"/>
      </rPr>
      <t>EXTERNAL DEBT SERVICING SCHEDULE IN APRIL 2016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       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</si>
</sst>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.0"/>
    <numFmt numFmtId="181" formatCode="#,##0.0000"/>
    <numFmt numFmtId="182" formatCode="0.0000"/>
    <numFmt numFmtId="183" formatCode="_-* #,##0.0\ _F_B_-;\-* #,##0.0\ _F_B_-;_-* &quot;-&quot;??\ _F_B_-;_-@_-"/>
    <numFmt numFmtId="184" formatCode="_-* #,##0.0\ _€_-;\-* #,##0.0\ _€_-;_-* &quot;-&quot;?\ _€_-;_-@_-"/>
    <numFmt numFmtId="185" formatCode="#,##0.000"/>
    <numFmt numFmtId="186" formatCode="#,##0.00000"/>
    <numFmt numFmtId="187" formatCode="_-* #,##0\ _F_B_-;\-* #,##0\ _F_B_-;_-* &quot;-&quot;??\ _F_B_-;_-@_-"/>
    <numFmt numFmtId="188" formatCode="&quot;Vrai&quot;;&quot;Vrai&quot;;&quot;Faux&quot;"/>
    <numFmt numFmtId="189" formatCode="&quot;Actif&quot;;&quot;Actif&quot;;&quot;Inactif&quot;"/>
    <numFmt numFmtId="190" formatCode="0.000"/>
    <numFmt numFmtId="191" formatCode="0.0"/>
    <numFmt numFmtId="192" formatCode="_-* #,##0.0000\ _€_-;\-* #,##0.0000\ _€_-;_-* &quot;-&quot;??\ _€_-;_-@_-"/>
    <numFmt numFmtId="193" formatCode="_-* #,##0.000\ _€_-;\-* #,##0.000\ _€_-;_-* &quot;-&quot;??\ _€_-;_-@_-"/>
    <numFmt numFmtId="194" formatCode="_-* #,##0.0\ _€_-;\-* #,##0.0\ _€_-;_-* &quot;-&quot;??\ _€_-;_-@_-"/>
    <numFmt numFmtId="195" formatCode="#,##0.000000"/>
    <numFmt numFmtId="196" formatCode="_-* #,##0.000\ _F_B_-;\-* #,##0.000\ _F_B_-;_-* &quot;-&quot;??\ _F_B_-;_-@_-"/>
    <numFmt numFmtId="197" formatCode="_-* #,##0.0000\ _F_B_-;\-* #,##0.0000\ _F_B_-;_-* &quot;-&quot;??\ _F_B_-;_-@_-"/>
    <numFmt numFmtId="198" formatCode="[$-40C]dddd\ d\ mmmm\ yyyy"/>
    <numFmt numFmtId="199" formatCode="mmm\-yyyy"/>
    <numFmt numFmtId="200" formatCode="_ * #,##0.00_ ;_ * \-#,##0.00_ ;_ * &quot;-&quot;??_ ;_ @_ "/>
    <numFmt numFmtId="201" formatCode="_ * #,##0.0_ ;_ * \-#,##0.0_ ;_ * &quot;-&quot;??_ ;_ @_ "/>
    <numFmt numFmtId="202" formatCode="0.000000"/>
    <numFmt numFmtId="203" formatCode="0.00000"/>
    <numFmt numFmtId="204" formatCode="[$-40C]d\-mmm\-yy;@"/>
    <numFmt numFmtId="205" formatCode="_-* #,##0.00\ _F_-;\-* #,##0.00\ _F_-;_-* &quot;-&quot;??\ _F_-;_-@_-"/>
  </numFmts>
  <fonts count="60">
    <font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4"/>
      <name val="Helv"/>
      <family val="0"/>
    </font>
    <font>
      <sz val="16"/>
      <name val="Helv"/>
      <family val="0"/>
    </font>
    <font>
      <sz val="12"/>
      <color indexed="16"/>
      <name val="Helv"/>
      <family val="0"/>
    </font>
    <font>
      <sz val="12"/>
      <color indexed="59"/>
      <name val="Helv"/>
      <family val="0"/>
    </font>
    <font>
      <sz val="10"/>
      <name val="ITC AvantGuard DemiBold"/>
      <family val="2"/>
    </font>
    <font>
      <sz val="8"/>
      <name val="Arial"/>
      <family val="2"/>
    </font>
    <font>
      <sz val="12"/>
      <color indexed="10"/>
      <name val="Helv"/>
      <family val="0"/>
    </font>
    <font>
      <sz val="12"/>
      <name val="Arial"/>
      <family val="2"/>
    </font>
    <font>
      <sz val="12"/>
      <color indexed="53"/>
      <name val="Helv"/>
      <family val="0"/>
    </font>
    <font>
      <sz val="12"/>
      <name val="Herv"/>
      <family val="0"/>
    </font>
    <font>
      <b/>
      <sz val="10"/>
      <name val="Arial"/>
      <family val="2"/>
    </font>
    <font>
      <i/>
      <sz val="12"/>
      <name val="Helv"/>
      <family val="0"/>
    </font>
    <font>
      <sz val="14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 style="thick"/>
      <top/>
      <bottom/>
    </border>
    <border>
      <left style="thin"/>
      <right style="thick"/>
      <top style="thick"/>
      <bottom/>
    </border>
    <border>
      <left style="thin"/>
      <right style="thick"/>
      <top/>
      <bottom style="thick"/>
    </border>
    <border>
      <left style="medium"/>
      <right style="thick"/>
      <top/>
      <bottom style="medium"/>
    </border>
    <border>
      <left style="thick"/>
      <right style="thick"/>
      <top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thick"/>
      <right style="medium"/>
      <top/>
      <bottom style="medium"/>
    </border>
    <border>
      <left>
        <color indexed="63"/>
      </left>
      <right>
        <color indexed="63"/>
      </right>
      <top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17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61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181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1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1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1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1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180" fontId="1" fillId="0" borderId="18" xfId="0" applyNumberFormat="1" applyFont="1" applyBorder="1" applyAlignment="1">
      <alignment horizontal="center"/>
    </xf>
    <xf numFmtId="18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9" xfId="0" applyNumberFormat="1" applyFont="1" applyBorder="1" applyAlignment="1">
      <alignment horizontal="center"/>
    </xf>
    <xf numFmtId="180" fontId="1" fillId="0" borderId="19" xfId="0" applyNumberFormat="1" applyFont="1" applyBorder="1" applyAlignment="1">
      <alignment horizontal="center"/>
    </xf>
    <xf numFmtId="181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 horizontal="center"/>
    </xf>
    <xf numFmtId="4" fontId="1" fillId="0" borderId="20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181" fontId="1" fillId="0" borderId="20" xfId="0" applyNumberFormat="1" applyFont="1" applyBorder="1" applyAlignment="1">
      <alignment horizontal="center"/>
    </xf>
    <xf numFmtId="17" fontId="1" fillId="0" borderId="19" xfId="0" applyNumberFormat="1" applyFont="1" applyBorder="1" applyAlignment="1" quotePrefix="1">
      <alignment/>
    </xf>
    <xf numFmtId="0" fontId="1" fillId="0" borderId="19" xfId="0" applyFont="1" applyBorder="1" applyAlignment="1">
      <alignment horizontal="center"/>
    </xf>
    <xf numFmtId="4" fontId="1" fillId="0" borderId="19" xfId="0" applyNumberFormat="1" applyFont="1" applyBorder="1" applyAlignment="1">
      <alignment/>
    </xf>
    <xf numFmtId="180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3" xfId="0" applyFont="1" applyBorder="1" applyAlignment="1">
      <alignment/>
    </xf>
    <xf numFmtId="179" fontId="1" fillId="0" borderId="12" xfId="42" applyFont="1" applyBorder="1" applyAlignment="1">
      <alignment horizontal="right"/>
    </xf>
    <xf numFmtId="179" fontId="1" fillId="0" borderId="18" xfId="42" applyFont="1" applyBorder="1" applyAlignment="1">
      <alignment horizontal="right"/>
    </xf>
    <xf numFmtId="4" fontId="1" fillId="0" borderId="18" xfId="0" applyNumberFormat="1" applyFont="1" applyBorder="1" applyAlignment="1">
      <alignment/>
    </xf>
    <xf numFmtId="181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 horizontal="left"/>
    </xf>
    <xf numFmtId="181" fontId="1" fillId="0" borderId="20" xfId="0" applyNumberFormat="1" applyFont="1" applyBorder="1" applyAlignment="1">
      <alignment/>
    </xf>
    <xf numFmtId="0" fontId="1" fillId="0" borderId="19" xfId="0" applyFont="1" applyBorder="1" applyAlignment="1" quotePrefix="1">
      <alignment horizontal="left"/>
    </xf>
    <xf numFmtId="181" fontId="1" fillId="0" borderId="19" xfId="0" applyNumberFormat="1" applyFont="1" applyBorder="1" applyAlignment="1">
      <alignment/>
    </xf>
    <xf numFmtId="179" fontId="1" fillId="0" borderId="19" xfId="42" applyFont="1" applyBorder="1" applyAlignment="1">
      <alignment/>
    </xf>
    <xf numFmtId="179" fontId="1" fillId="0" borderId="0" xfId="42" applyFont="1" applyBorder="1" applyAlignment="1">
      <alignment/>
    </xf>
    <xf numFmtId="179" fontId="1" fillId="0" borderId="10" xfId="42" applyFont="1" applyBorder="1" applyAlignment="1">
      <alignment horizontal="right"/>
    </xf>
    <xf numFmtId="179" fontId="1" fillId="0" borderId="20" xfId="42" applyFont="1" applyBorder="1" applyAlignment="1">
      <alignment horizontal="right"/>
    </xf>
    <xf numFmtId="179" fontId="1" fillId="0" borderId="0" xfId="42" applyFont="1" applyBorder="1" applyAlignment="1">
      <alignment horizontal="right"/>
    </xf>
    <xf numFmtId="179" fontId="1" fillId="0" borderId="19" xfId="42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 quotePrefix="1">
      <alignment horizontal="left"/>
    </xf>
    <xf numFmtId="4" fontId="1" fillId="0" borderId="18" xfId="0" applyNumberFormat="1" applyFont="1" applyBorder="1" applyAlignment="1">
      <alignment/>
    </xf>
    <xf numFmtId="180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19" xfId="42" applyNumberFormat="1" applyFont="1" applyBorder="1" applyAlignment="1">
      <alignment horizontal="right"/>
    </xf>
    <xf numFmtId="180" fontId="1" fillId="0" borderId="19" xfId="42" applyNumberFormat="1" applyFont="1" applyBorder="1" applyAlignment="1">
      <alignment/>
    </xf>
    <xf numFmtId="4" fontId="1" fillId="0" borderId="0" xfId="42" applyNumberFormat="1" applyFont="1" applyBorder="1" applyAlignment="1">
      <alignment/>
    </xf>
    <xf numFmtId="4" fontId="1" fillId="0" borderId="10" xfId="42" applyNumberFormat="1" applyFont="1" applyBorder="1" applyAlignment="1">
      <alignment horizontal="right"/>
    </xf>
    <xf numFmtId="180" fontId="1" fillId="0" borderId="20" xfId="42" applyNumberFormat="1" applyFont="1" applyBorder="1" applyAlignment="1">
      <alignment/>
    </xf>
    <xf numFmtId="181" fontId="1" fillId="0" borderId="19" xfId="42" applyNumberFormat="1" applyFont="1" applyBorder="1" applyAlignment="1">
      <alignment/>
    </xf>
    <xf numFmtId="4" fontId="1" fillId="0" borderId="0" xfId="42" applyNumberFormat="1" applyFont="1" applyBorder="1" applyAlignment="1">
      <alignment horizontal="right"/>
    </xf>
    <xf numFmtId="0" fontId="1" fillId="0" borderId="13" xfId="0" applyFont="1" applyBorder="1" applyAlignment="1" quotePrefix="1">
      <alignment/>
    </xf>
    <xf numFmtId="4" fontId="1" fillId="0" borderId="0" xfId="0" applyNumberFormat="1" applyFont="1" applyBorder="1" applyAlignment="1">
      <alignment/>
    </xf>
    <xf numFmtId="180" fontId="1" fillId="0" borderId="19" xfId="42" applyNumberFormat="1" applyFont="1" applyBorder="1" applyAlignment="1">
      <alignment horizontal="right"/>
    </xf>
    <xf numFmtId="180" fontId="1" fillId="0" borderId="20" xfId="42" applyNumberFormat="1" applyFont="1" applyBorder="1" applyAlignment="1">
      <alignment horizontal="right"/>
    </xf>
    <xf numFmtId="4" fontId="1" fillId="0" borderId="10" xfId="42" applyNumberFormat="1" applyFont="1" applyBorder="1" applyAlignment="1">
      <alignment/>
    </xf>
    <xf numFmtId="181" fontId="1" fillId="0" borderId="0" xfId="0" applyNumberFormat="1" applyFont="1" applyAlignment="1">
      <alignment/>
    </xf>
    <xf numFmtId="181" fontId="1" fillId="0" borderId="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0" fontId="1" fillId="0" borderId="18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/>
    </xf>
    <xf numFmtId="0" fontId="1" fillId="0" borderId="20" xfId="0" applyNumberFormat="1" applyFont="1" applyBorder="1" applyAlignment="1">
      <alignment horizontal="center"/>
    </xf>
    <xf numFmtId="0" fontId="1" fillId="0" borderId="19" xfId="0" applyNumberFormat="1" applyFont="1" applyBorder="1" applyAlignment="1" quotePrefix="1">
      <alignment horizontal="left"/>
    </xf>
    <xf numFmtId="0" fontId="1" fillId="0" borderId="0" xfId="0" applyNumberFormat="1" applyFont="1" applyBorder="1" applyAlignment="1">
      <alignment/>
    </xf>
    <xf numFmtId="0" fontId="1" fillId="0" borderId="19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left"/>
    </xf>
    <xf numFmtId="0" fontId="1" fillId="0" borderId="0" xfId="0" applyNumberFormat="1" applyFont="1" applyAlignment="1">
      <alignment/>
    </xf>
    <xf numFmtId="0" fontId="4" fillId="0" borderId="15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9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181" fontId="3" fillId="0" borderId="19" xfId="0" applyNumberFormat="1" applyFont="1" applyBorder="1" applyAlignment="1">
      <alignment/>
    </xf>
    <xf numFmtId="180" fontId="1" fillId="0" borderId="18" xfId="42" applyNumberFormat="1" applyFont="1" applyBorder="1" applyAlignment="1">
      <alignment/>
    </xf>
    <xf numFmtId="180" fontId="3" fillId="0" borderId="19" xfId="0" applyNumberFormat="1" applyFont="1" applyBorder="1" applyAlignment="1">
      <alignment/>
    </xf>
    <xf numFmtId="4" fontId="1" fillId="0" borderId="20" xfId="42" applyNumberFormat="1" applyFont="1" applyBorder="1" applyAlignment="1">
      <alignment horizontal="right"/>
    </xf>
    <xf numFmtId="181" fontId="5" fillId="0" borderId="19" xfId="0" applyNumberFormat="1" applyFont="1" applyBorder="1" applyAlignment="1">
      <alignment/>
    </xf>
    <xf numFmtId="181" fontId="6" fillId="0" borderId="19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3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19" xfId="0" applyNumberFormat="1" applyFont="1" applyBorder="1" applyAlignment="1" quotePrefix="1">
      <alignment horizontal="left"/>
    </xf>
    <xf numFmtId="4" fontId="4" fillId="0" borderId="15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1" fillId="0" borderId="19" xfId="0" applyNumberFormat="1" applyFont="1" applyBorder="1" applyAlignment="1">
      <alignment horizontal="left"/>
    </xf>
    <xf numFmtId="4" fontId="1" fillId="0" borderId="19" xfId="42" applyNumberFormat="1" applyFont="1" applyBorder="1" applyAlignment="1">
      <alignment/>
    </xf>
    <xf numFmtId="4" fontId="1" fillId="0" borderId="20" xfId="0" applyNumberFormat="1" applyFont="1" applyBorder="1" applyAlignment="1">
      <alignment horizontal="left"/>
    </xf>
    <xf numFmtId="4" fontId="1" fillId="0" borderId="20" xfId="42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3" fontId="1" fillId="0" borderId="19" xfId="0" applyNumberFormat="1" applyFont="1" applyBorder="1" applyAlignment="1" quotePrefix="1">
      <alignment horizontal="left"/>
    </xf>
    <xf numFmtId="3" fontId="1" fillId="0" borderId="19" xfId="0" applyNumberFormat="1" applyFont="1" applyBorder="1" applyAlignment="1">
      <alignment horizontal="left"/>
    </xf>
    <xf numFmtId="3" fontId="1" fillId="0" borderId="2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4" fontId="2" fillId="0" borderId="14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80" fontId="1" fillId="0" borderId="0" xfId="42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180" fontId="2" fillId="0" borderId="14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0" fontId="0" fillId="0" borderId="0" xfId="0" applyNumberFormat="1" applyBorder="1" applyAlignment="1">
      <alignment/>
    </xf>
    <xf numFmtId="180" fontId="1" fillId="0" borderId="14" xfId="0" applyNumberFormat="1" applyFont="1" applyBorder="1" applyAlignment="1">
      <alignment/>
    </xf>
    <xf numFmtId="180" fontId="1" fillId="0" borderId="15" xfId="0" applyNumberFormat="1" applyFont="1" applyBorder="1" applyAlignment="1">
      <alignment/>
    </xf>
    <xf numFmtId="180" fontId="1" fillId="0" borderId="16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180" fontId="1" fillId="0" borderId="13" xfId="0" applyNumberFormat="1" applyFont="1" applyBorder="1" applyAlignment="1">
      <alignment horizontal="center"/>
    </xf>
    <xf numFmtId="180" fontId="1" fillId="0" borderId="20" xfId="0" applyNumberFormat="1" applyFont="1" applyBorder="1" applyAlignment="1">
      <alignment horizontal="center"/>
    </xf>
    <xf numFmtId="180" fontId="1" fillId="0" borderId="19" xfId="0" applyNumberFormat="1" applyFont="1" applyBorder="1" applyAlignment="1" quotePrefix="1">
      <alignment horizontal="left"/>
    </xf>
    <xf numFmtId="180" fontId="4" fillId="0" borderId="15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1" fillId="0" borderId="19" xfId="0" applyNumberFormat="1" applyFont="1" applyBorder="1" applyAlignment="1">
      <alignment horizontal="left"/>
    </xf>
    <xf numFmtId="180" fontId="1" fillId="0" borderId="0" xfId="42" applyNumberFormat="1" applyFont="1" applyBorder="1" applyAlignment="1">
      <alignment horizontal="right"/>
    </xf>
    <xf numFmtId="180" fontId="1" fillId="0" borderId="20" xfId="0" applyNumberFormat="1" applyFont="1" applyBorder="1" applyAlignment="1">
      <alignment horizontal="left"/>
    </xf>
    <xf numFmtId="180" fontId="1" fillId="0" borderId="10" xfId="42" applyNumberFormat="1" applyFont="1" applyBorder="1" applyAlignment="1">
      <alignment horizontal="right"/>
    </xf>
    <xf numFmtId="180" fontId="1" fillId="0" borderId="11" xfId="0" applyNumberFormat="1" applyFont="1" applyBorder="1" applyAlignment="1">
      <alignment/>
    </xf>
    <xf numFmtId="1" fontId="1" fillId="0" borderId="19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0" fontId="0" fillId="0" borderId="14" xfId="0" applyNumberFormat="1" applyBorder="1" applyAlignment="1">
      <alignment/>
    </xf>
    <xf numFmtId="181" fontId="1" fillId="0" borderId="15" xfId="0" applyNumberFormat="1" applyFont="1" applyBorder="1" applyAlignment="1">
      <alignment/>
    </xf>
    <xf numFmtId="181" fontId="0" fillId="0" borderId="13" xfId="0" applyNumberFormat="1" applyFont="1" applyBorder="1" applyAlignment="1">
      <alignment/>
    </xf>
    <xf numFmtId="181" fontId="0" fillId="0" borderId="15" xfId="0" applyNumberFormat="1" applyFont="1" applyBorder="1" applyAlignment="1">
      <alignment/>
    </xf>
    <xf numFmtId="181" fontId="0" fillId="0" borderId="0" xfId="0" applyNumberFormat="1" applyFont="1" applyAlignment="1">
      <alignment/>
    </xf>
    <xf numFmtId="180" fontId="0" fillId="0" borderId="11" xfId="0" applyNumberFormat="1" applyBorder="1" applyAlignment="1">
      <alignment/>
    </xf>
    <xf numFmtId="180" fontId="0" fillId="0" borderId="12" xfId="0" applyNumberFormat="1" applyBorder="1" applyAlignment="1">
      <alignment/>
    </xf>
    <xf numFmtId="181" fontId="1" fillId="0" borderId="13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9" fillId="0" borderId="19" xfId="0" applyNumberFormat="1" applyFont="1" applyBorder="1" applyAlignment="1">
      <alignment horizontal="center"/>
    </xf>
    <xf numFmtId="18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1" fontId="6" fillId="0" borderId="14" xfId="0" applyNumberFormat="1" applyFont="1" applyBorder="1" applyAlignment="1">
      <alignment/>
    </xf>
    <xf numFmtId="181" fontId="5" fillId="0" borderId="14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19" xfId="42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/>
    </xf>
    <xf numFmtId="4" fontId="11" fillId="0" borderId="19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4" fontId="1" fillId="0" borderId="14" xfId="42" applyNumberFormat="1" applyFont="1" applyBorder="1" applyAlignment="1">
      <alignment horizontal="right"/>
    </xf>
    <xf numFmtId="4" fontId="1" fillId="0" borderId="14" xfId="42" applyNumberFormat="1" applyFont="1" applyBorder="1" applyAlignment="1">
      <alignment/>
    </xf>
    <xf numFmtId="4" fontId="1" fillId="0" borderId="14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/>
    </xf>
    <xf numFmtId="4" fontId="1" fillId="0" borderId="22" xfId="42" applyNumberFormat="1" applyFont="1" applyBorder="1" applyAlignment="1">
      <alignment horizontal="right"/>
    </xf>
    <xf numFmtId="4" fontId="1" fillId="0" borderId="23" xfId="0" applyNumberFormat="1" applyFont="1" applyBorder="1" applyAlignment="1">
      <alignment/>
    </xf>
    <xf numFmtId="4" fontId="1" fillId="0" borderId="22" xfId="42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5" xfId="42" applyNumberFormat="1" applyFont="1" applyBorder="1" applyAlignment="1">
      <alignment/>
    </xf>
    <xf numFmtId="3" fontId="1" fillId="0" borderId="20" xfId="0" applyNumberFormat="1" applyFont="1" applyBorder="1" applyAlignment="1" quotePrefix="1">
      <alignment horizontal="left"/>
    </xf>
    <xf numFmtId="181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 quotePrefix="1">
      <alignment horizontal="left"/>
    </xf>
    <xf numFmtId="4" fontId="1" fillId="0" borderId="24" xfId="0" applyNumberFormat="1" applyFont="1" applyBorder="1" applyAlignment="1">
      <alignment/>
    </xf>
    <xf numFmtId="4" fontId="1" fillId="0" borderId="25" xfId="42" applyNumberFormat="1" applyFont="1" applyBorder="1" applyAlignment="1">
      <alignment horizontal="right"/>
    </xf>
    <xf numFmtId="4" fontId="1" fillId="0" borderId="26" xfId="42" applyNumberFormat="1" applyFont="1" applyBorder="1" applyAlignment="1">
      <alignment/>
    </xf>
    <xf numFmtId="4" fontId="1" fillId="0" borderId="25" xfId="0" applyNumberFormat="1" applyFont="1" applyBorder="1" applyAlignment="1">
      <alignment horizontal="center"/>
    </xf>
    <xf numFmtId="4" fontId="1" fillId="0" borderId="19" xfId="0" applyNumberFormat="1" applyFont="1" applyFill="1" applyBorder="1" applyAlignment="1">
      <alignment/>
    </xf>
    <xf numFmtId="0" fontId="0" fillId="0" borderId="15" xfId="0" applyBorder="1" applyAlignment="1">
      <alignment/>
    </xf>
    <xf numFmtId="4" fontId="1" fillId="0" borderId="19" xfId="54" applyNumberFormat="1" applyFont="1" applyBorder="1" applyAlignment="1">
      <alignment horizontal="right"/>
    </xf>
    <xf numFmtId="4" fontId="1" fillId="0" borderId="19" xfId="54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4" fontId="1" fillId="0" borderId="20" xfId="54" applyNumberFormat="1" applyFont="1" applyBorder="1" applyAlignment="1">
      <alignment horizontal="right"/>
    </xf>
    <xf numFmtId="4" fontId="1" fillId="0" borderId="20" xfId="54" applyNumberFormat="1" applyFont="1" applyBorder="1" applyAlignment="1">
      <alignment/>
    </xf>
    <xf numFmtId="180" fontId="1" fillId="0" borderId="0" xfId="54" applyNumberFormat="1" applyFont="1" applyBorder="1" applyAlignment="1">
      <alignment horizontal="right"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180" fontId="0" fillId="0" borderId="0" xfId="0" applyNumberFormat="1" applyAlignment="1">
      <alignment/>
    </xf>
    <xf numFmtId="4" fontId="0" fillId="0" borderId="15" xfId="0" applyNumberForma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180" fontId="1" fillId="0" borderId="19" xfId="0" applyNumberFormat="1" applyFont="1" applyFill="1" applyBorder="1" applyAlignment="1">
      <alignment horizontal="center"/>
    </xf>
    <xf numFmtId="180" fontId="1" fillId="0" borderId="0" xfId="42" applyNumberFormat="1" applyFont="1" applyFill="1" applyBorder="1" applyAlignment="1">
      <alignment horizontal="right"/>
    </xf>
    <xf numFmtId="180" fontId="1" fillId="0" borderId="0" xfId="42" applyNumberFormat="1" applyFont="1" applyFill="1" applyBorder="1" applyAlignment="1">
      <alignment/>
    </xf>
    <xf numFmtId="180" fontId="1" fillId="0" borderId="19" xfId="0" applyNumberFormat="1" applyFont="1" applyFill="1" applyBorder="1" applyAlignment="1">
      <alignment/>
    </xf>
    <xf numFmtId="180" fontId="11" fillId="0" borderId="19" xfId="0" applyNumberFormat="1" applyFont="1" applyBorder="1" applyAlignment="1">
      <alignment horizontal="center"/>
    </xf>
    <xf numFmtId="181" fontId="0" fillId="0" borderId="13" xfId="0" applyNumberFormat="1" applyFont="1" applyBorder="1" applyAlignment="1">
      <alignment/>
    </xf>
    <xf numFmtId="1" fontId="1" fillId="0" borderId="14" xfId="0" applyNumberFormat="1" applyFont="1" applyBorder="1" applyAlignment="1">
      <alignment horizontal="left"/>
    </xf>
    <xf numFmtId="0" fontId="0" fillId="0" borderId="20" xfId="0" applyBorder="1" applyAlignment="1">
      <alignment horizontal="left"/>
    </xf>
    <xf numFmtId="192" fontId="12" fillId="0" borderId="19" xfId="42" applyNumberFormat="1" applyFont="1" applyBorder="1" applyAlignment="1">
      <alignment horizontal="right"/>
    </xf>
    <xf numFmtId="192" fontId="12" fillId="0" borderId="19" xfId="42" applyNumberFormat="1" applyFont="1" applyBorder="1" applyAlignment="1">
      <alignment/>
    </xf>
    <xf numFmtId="3" fontId="1" fillId="0" borderId="14" xfId="0" applyNumberFormat="1" applyFont="1" applyBorder="1" applyAlignment="1" quotePrefix="1">
      <alignment horizontal="left"/>
    </xf>
    <xf numFmtId="0" fontId="10" fillId="0" borderId="19" xfId="0" applyFont="1" applyBorder="1" applyAlignment="1">
      <alignment horizontal="center"/>
    </xf>
    <xf numFmtId="4" fontId="2" fillId="0" borderId="19" xfId="0" applyNumberFormat="1" applyFont="1" applyBorder="1" applyAlignment="1">
      <alignment horizontal="left"/>
    </xf>
    <xf numFmtId="4" fontId="2" fillId="0" borderId="19" xfId="0" applyNumberFormat="1" applyFont="1" applyBorder="1" applyAlignment="1">
      <alignment/>
    </xf>
    <xf numFmtId="4" fontId="2" fillId="0" borderId="0" xfId="42" applyNumberFormat="1" applyFont="1" applyBorder="1" applyAlignment="1">
      <alignment horizontal="right"/>
    </xf>
    <xf numFmtId="4" fontId="2" fillId="0" borderId="19" xfId="42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19" xfId="0" applyFont="1" applyBorder="1" applyAlignment="1">
      <alignment/>
    </xf>
    <xf numFmtId="180" fontId="2" fillId="0" borderId="19" xfId="42" applyNumberFormat="1" applyFont="1" applyBorder="1" applyAlignment="1">
      <alignment/>
    </xf>
    <xf numFmtId="180" fontId="1" fillId="0" borderId="23" xfId="0" applyNumberFormat="1" applyFont="1" applyBorder="1" applyAlignment="1">
      <alignment/>
    </xf>
    <xf numFmtId="4" fontId="1" fillId="0" borderId="22" xfId="54" applyNumberFormat="1" applyFont="1" applyBorder="1" applyAlignment="1">
      <alignment horizontal="right"/>
    </xf>
    <xf numFmtId="180" fontId="1" fillId="0" borderId="19" xfId="54" applyNumberFormat="1" applyFont="1" applyBorder="1" applyAlignment="1">
      <alignment/>
    </xf>
    <xf numFmtId="180" fontId="1" fillId="0" borderId="22" xfId="54" applyNumberFormat="1" applyFont="1" applyBorder="1" applyAlignment="1">
      <alignment/>
    </xf>
    <xf numFmtId="180" fontId="1" fillId="0" borderId="14" xfId="42" applyNumberFormat="1" applyFont="1" applyBorder="1" applyAlignment="1">
      <alignment horizontal="right"/>
    </xf>
    <xf numFmtId="180" fontId="1" fillId="0" borderId="14" xfId="42" applyNumberFormat="1" applyFont="1" applyBorder="1" applyAlignment="1">
      <alignment/>
    </xf>
    <xf numFmtId="181" fontId="10" fillId="0" borderId="19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/>
    </xf>
    <xf numFmtId="4" fontId="1" fillId="0" borderId="18" xfId="0" applyNumberFormat="1" applyFont="1" applyBorder="1" applyAlignment="1" quotePrefix="1">
      <alignment horizontal="left"/>
    </xf>
    <xf numFmtId="4" fontId="1" fillId="0" borderId="20" xfId="0" applyNumberFormat="1" applyFont="1" applyBorder="1" applyAlignment="1">
      <alignment/>
    </xf>
    <xf numFmtId="4" fontId="1" fillId="0" borderId="14" xfId="0" applyNumberFormat="1" applyFont="1" applyBorder="1" applyAlignment="1" quotePrefix="1">
      <alignment horizontal="left"/>
    </xf>
    <xf numFmtId="4" fontId="4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 horizontal="left"/>
    </xf>
    <xf numFmtId="4" fontId="1" fillId="0" borderId="12" xfId="42" applyNumberFormat="1" applyFont="1" applyBorder="1" applyAlignment="1">
      <alignment horizontal="right"/>
    </xf>
    <xf numFmtId="4" fontId="1" fillId="0" borderId="18" xfId="42" applyNumberFormat="1" applyFont="1" applyBorder="1" applyAlignment="1">
      <alignment/>
    </xf>
    <xf numFmtId="0" fontId="0" fillId="0" borderId="19" xfId="0" applyBorder="1" applyAlignment="1">
      <alignment/>
    </xf>
    <xf numFmtId="180" fontId="1" fillId="0" borderId="19" xfId="42" applyNumberFormat="1" applyFont="1" applyFill="1" applyBorder="1" applyAlignment="1">
      <alignment horizontal="right"/>
    </xf>
    <xf numFmtId="180" fontId="1" fillId="0" borderId="19" xfId="42" applyNumberFormat="1" applyFont="1" applyFill="1" applyBorder="1" applyAlignment="1">
      <alignment/>
    </xf>
    <xf numFmtId="4" fontId="1" fillId="0" borderId="18" xfId="42" applyNumberFormat="1" applyFont="1" applyBorder="1" applyAlignment="1">
      <alignment horizontal="right"/>
    </xf>
    <xf numFmtId="4" fontId="14" fillId="0" borderId="19" xfId="0" applyNumberFormat="1" applyFont="1" applyBorder="1" applyAlignment="1">
      <alignment horizontal="center"/>
    </xf>
    <xf numFmtId="4" fontId="1" fillId="0" borderId="19" xfId="0" applyNumberFormat="1" applyFont="1" applyBorder="1" applyAlignment="1" quotePrefix="1">
      <alignment horizontal="right"/>
    </xf>
    <xf numFmtId="0" fontId="0" fillId="0" borderId="13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180" fontId="1" fillId="0" borderId="19" xfId="0" applyNumberFormat="1" applyFont="1" applyBorder="1" applyAlignment="1">
      <alignment horizontal="right" vertical="center"/>
    </xf>
    <xf numFmtId="180" fontId="2" fillId="0" borderId="19" xfId="0" applyNumberFormat="1" applyFont="1" applyBorder="1" applyAlignment="1">
      <alignment/>
    </xf>
    <xf numFmtId="180" fontId="1" fillId="0" borderId="19" xfId="0" applyNumberFormat="1" applyFont="1" applyBorder="1" applyAlignment="1" quotePrefix="1">
      <alignment/>
    </xf>
    <xf numFmtId="4" fontId="2" fillId="0" borderId="18" xfId="0" applyNumberFormat="1" applyFont="1" applyBorder="1" applyAlignment="1">
      <alignment/>
    </xf>
    <xf numFmtId="4" fontId="2" fillId="0" borderId="12" xfId="42" applyNumberFormat="1" applyFont="1" applyBorder="1" applyAlignment="1">
      <alignment horizontal="right"/>
    </xf>
    <xf numFmtId="180" fontId="2" fillId="0" borderId="18" xfId="42" applyNumberFormat="1" applyFont="1" applyBorder="1" applyAlignment="1">
      <alignment/>
    </xf>
    <xf numFmtId="4" fontId="2" fillId="0" borderId="18" xfId="42" applyNumberFormat="1" applyFont="1" applyBorder="1" applyAlignment="1">
      <alignment/>
    </xf>
    <xf numFmtId="3" fontId="1" fillId="0" borderId="25" xfId="0" applyNumberFormat="1" applyFont="1" applyBorder="1" applyAlignment="1" quotePrefix="1">
      <alignment horizontal="left"/>
    </xf>
    <xf numFmtId="4" fontId="1" fillId="0" borderId="25" xfId="0" applyNumberFormat="1" applyFont="1" applyBorder="1" applyAlignment="1">
      <alignment/>
    </xf>
    <xf numFmtId="180" fontId="1" fillId="0" borderId="25" xfId="0" applyNumberFormat="1" applyFont="1" applyBorder="1" applyAlignment="1">
      <alignment/>
    </xf>
    <xf numFmtId="180" fontId="1" fillId="0" borderId="19" xfId="42" applyNumberFormat="1" applyFont="1" applyBorder="1" applyAlignment="1">
      <alignment horizontal="right" vertical="center"/>
    </xf>
    <xf numFmtId="3" fontId="1" fillId="0" borderId="19" xfId="0" applyNumberFormat="1" applyFont="1" applyBorder="1" applyAlignment="1" quotePrefix="1">
      <alignment horizontal="right" vertical="center"/>
    </xf>
    <xf numFmtId="4" fontId="1" fillId="0" borderId="25" xfId="0" applyNumberFormat="1" applyFont="1" applyBorder="1" applyAlignment="1">
      <alignment horizontal="left"/>
    </xf>
    <xf numFmtId="3" fontId="1" fillId="0" borderId="14" xfId="0" applyNumberFormat="1" applyFont="1" applyBorder="1" applyAlignment="1">
      <alignment horizontal="left"/>
    </xf>
    <xf numFmtId="4" fontId="1" fillId="0" borderId="17" xfId="0" applyNumberFormat="1" applyFont="1" applyBorder="1" applyAlignment="1">
      <alignment horizontal="center"/>
    </xf>
    <xf numFmtId="192" fontId="12" fillId="0" borderId="19" xfId="4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13" fillId="0" borderId="20" xfId="0" applyFont="1" applyBorder="1" applyAlignment="1">
      <alignment/>
    </xf>
    <xf numFmtId="4" fontId="2" fillId="0" borderId="20" xfId="0" applyNumberFormat="1" applyFont="1" applyBorder="1" applyAlignment="1">
      <alignment horizontal="left"/>
    </xf>
    <xf numFmtId="4" fontId="2" fillId="0" borderId="20" xfId="0" applyNumberFormat="1" applyFont="1" applyBorder="1" applyAlignment="1">
      <alignment/>
    </xf>
    <xf numFmtId="4" fontId="2" fillId="0" borderId="20" xfId="42" applyNumberFormat="1" applyFont="1" applyBorder="1" applyAlignment="1">
      <alignment horizontal="right"/>
    </xf>
    <xf numFmtId="180" fontId="2" fillId="0" borderId="20" xfId="42" applyNumberFormat="1" applyFont="1" applyBorder="1" applyAlignment="1">
      <alignment/>
    </xf>
    <xf numFmtId="180" fontId="2" fillId="0" borderId="20" xfId="42" applyNumberFormat="1" applyFont="1" applyBorder="1" applyAlignment="1">
      <alignment horizontal="center"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29" xfId="0" applyFont="1" applyBorder="1" applyAlignment="1">
      <alignment/>
    </xf>
    <xf numFmtId="4" fontId="15" fillId="0" borderId="28" xfId="0" applyNumberFormat="1" applyFont="1" applyBorder="1" applyAlignment="1">
      <alignment/>
    </xf>
    <xf numFmtId="3" fontId="15" fillId="0" borderId="28" xfId="0" applyNumberFormat="1" applyFont="1" applyBorder="1" applyAlignment="1">
      <alignment/>
    </xf>
    <xf numFmtId="4" fontId="15" fillId="0" borderId="27" xfId="0" applyNumberFormat="1" applyFont="1" applyBorder="1" applyAlignment="1">
      <alignment/>
    </xf>
    <xf numFmtId="4" fontId="15" fillId="0" borderId="28" xfId="0" applyNumberFormat="1" applyFont="1" applyFill="1" applyBorder="1" applyAlignment="1">
      <alignment/>
    </xf>
    <xf numFmtId="0" fontId="15" fillId="0" borderId="30" xfId="0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35" xfId="0" applyFont="1" applyBorder="1" applyAlignment="1">
      <alignment/>
    </xf>
    <xf numFmtId="4" fontId="15" fillId="0" borderId="34" xfId="0" applyNumberFormat="1" applyFont="1" applyBorder="1" applyAlignment="1">
      <alignment/>
    </xf>
    <xf numFmtId="3" fontId="15" fillId="0" borderId="34" xfId="0" applyNumberFormat="1" applyFont="1" applyBorder="1" applyAlignment="1">
      <alignment/>
    </xf>
    <xf numFmtId="0" fontId="15" fillId="0" borderId="36" xfId="0" applyFont="1" applyBorder="1" applyAlignment="1">
      <alignment/>
    </xf>
    <xf numFmtId="0" fontId="15" fillId="0" borderId="37" xfId="0" applyFont="1" applyBorder="1" applyAlignment="1">
      <alignment/>
    </xf>
    <xf numFmtId="14" fontId="15" fillId="0" borderId="38" xfId="0" applyNumberFormat="1" applyFont="1" applyBorder="1" applyAlignment="1" quotePrefix="1">
      <alignment/>
    </xf>
    <xf numFmtId="181" fontId="15" fillId="0" borderId="36" xfId="0" applyNumberFormat="1" applyFont="1" applyBorder="1" applyAlignment="1">
      <alignment/>
    </xf>
    <xf numFmtId="181" fontId="15" fillId="0" borderId="37" xfId="0" applyNumberFormat="1" applyFont="1" applyBorder="1" applyAlignment="1">
      <alignment/>
    </xf>
    <xf numFmtId="181" fontId="15" fillId="0" borderId="39" xfId="0" applyNumberFormat="1" applyFont="1" applyBorder="1" applyAlignment="1">
      <alignment/>
    </xf>
    <xf numFmtId="0" fontId="15" fillId="0" borderId="40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41" xfId="0" applyFont="1" applyBorder="1" applyAlignment="1">
      <alignment/>
    </xf>
    <xf numFmtId="17" fontId="15" fillId="0" borderId="30" xfId="0" applyNumberFormat="1" applyFont="1" applyBorder="1" applyAlignment="1" quotePrefix="1">
      <alignment/>
    </xf>
    <xf numFmtId="0" fontId="16" fillId="0" borderId="18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10" xfId="0" applyFont="1" applyBorder="1" applyAlignment="1">
      <alignment/>
    </xf>
    <xf numFmtId="14" fontId="16" fillId="0" borderId="20" xfId="0" applyNumberFormat="1" applyFont="1" applyBorder="1" applyAlignment="1" quotePrefix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57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24" xfId="0" applyFont="1" applyBorder="1" applyAlignment="1">
      <alignment/>
    </xf>
    <xf numFmtId="179" fontId="16" fillId="0" borderId="24" xfId="42" applyFont="1" applyBorder="1" applyAlignment="1">
      <alignment horizontal="right" wrapText="1"/>
    </xf>
    <xf numFmtId="0" fontId="16" fillId="0" borderId="0" xfId="0" applyFont="1" applyBorder="1" applyAlignment="1">
      <alignment/>
    </xf>
    <xf numFmtId="0" fontId="16" fillId="0" borderId="42" xfId="0" applyFont="1" applyBorder="1" applyAlignment="1">
      <alignment wrapText="1"/>
    </xf>
    <xf numFmtId="0" fontId="16" fillId="0" borderId="17" xfId="0" applyFont="1" applyBorder="1" applyAlignment="1">
      <alignment/>
    </xf>
    <xf numFmtId="0" fontId="16" fillId="0" borderId="24" xfId="0" applyFont="1" applyBorder="1" applyAlignment="1">
      <alignment wrapText="1"/>
    </xf>
    <xf numFmtId="0" fontId="16" fillId="0" borderId="0" xfId="0" applyFont="1" applyBorder="1" applyAlignment="1">
      <alignment wrapText="1"/>
    </xf>
    <xf numFmtId="179" fontId="16" fillId="0" borderId="0" xfId="42" applyFont="1" applyBorder="1" applyAlignment="1">
      <alignment horizontal="right" wrapText="1"/>
    </xf>
    <xf numFmtId="0" fontId="16" fillId="0" borderId="0" xfId="0" applyFont="1" applyBorder="1" applyAlignment="1">
      <alignment horizontal="left" wrapText="1"/>
    </xf>
    <xf numFmtId="15" fontId="16" fillId="0" borderId="0" xfId="0" applyNumberFormat="1" applyFont="1" applyBorder="1" applyAlignment="1">
      <alignment horizontal="left" wrapText="1"/>
    </xf>
    <xf numFmtId="0" fontId="38" fillId="0" borderId="0" xfId="0" applyFont="1" applyBorder="1" applyAlignment="1">
      <alignment horizontal="left"/>
    </xf>
    <xf numFmtId="14" fontId="16" fillId="0" borderId="0" xfId="0" applyNumberFormat="1" applyFont="1" applyBorder="1" applyAlignment="1" quotePrefix="1">
      <alignment/>
    </xf>
    <xf numFmtId="0" fontId="16" fillId="0" borderId="0" xfId="0" applyFont="1" applyBorder="1" applyAlignment="1">
      <alignment horizontal="left"/>
    </xf>
    <xf numFmtId="179" fontId="38" fillId="0" borderId="0" xfId="42" applyFont="1" applyBorder="1" applyAlignment="1">
      <alignment horizontal="right"/>
    </xf>
    <xf numFmtId="4" fontId="16" fillId="0" borderId="18" xfId="0" applyNumberFormat="1" applyFont="1" applyBorder="1" applyAlignment="1">
      <alignment/>
    </xf>
    <xf numFmtId="3" fontId="16" fillId="0" borderId="18" xfId="0" applyNumberFormat="1" applyFont="1" applyBorder="1" applyAlignment="1">
      <alignment/>
    </xf>
    <xf numFmtId="181" fontId="16" fillId="0" borderId="13" xfId="0" applyNumberFormat="1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0" xfId="0" applyFont="1" applyAlignment="1">
      <alignment/>
    </xf>
    <xf numFmtId="15" fontId="16" fillId="0" borderId="25" xfId="0" applyNumberFormat="1" applyFont="1" applyBorder="1" applyAlignment="1">
      <alignment horizontal="left" wrapText="1"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0" xfId="0" applyFont="1" applyBorder="1" applyAlignment="1">
      <alignment/>
    </xf>
    <xf numFmtId="4" fontId="10" fillId="0" borderId="19" xfId="0" applyNumberFormat="1" applyFont="1" applyBorder="1" applyAlignment="1">
      <alignment/>
    </xf>
    <xf numFmtId="15" fontId="10" fillId="0" borderId="19" xfId="0" applyNumberFormat="1" applyFont="1" applyBorder="1" applyAlignment="1">
      <alignment horizontal="right"/>
    </xf>
    <xf numFmtId="0" fontId="10" fillId="0" borderId="19" xfId="0" applyFont="1" applyBorder="1" applyAlignment="1">
      <alignment wrapText="1"/>
    </xf>
    <xf numFmtId="0" fontId="10" fillId="0" borderId="19" xfId="0" applyFont="1" applyBorder="1" applyAlignment="1">
      <alignment/>
    </xf>
    <xf numFmtId="181" fontId="10" fillId="0" borderId="15" xfId="0" applyNumberFormat="1" applyFont="1" applyBorder="1" applyAlignment="1">
      <alignment/>
    </xf>
    <xf numFmtId="0" fontId="10" fillId="0" borderId="19" xfId="0" applyFont="1" applyBorder="1" applyAlignment="1">
      <alignment horizontal="right"/>
    </xf>
    <xf numFmtId="3" fontId="10" fillId="0" borderId="19" xfId="0" applyNumberFormat="1" applyFont="1" applyBorder="1" applyAlignment="1">
      <alignment/>
    </xf>
    <xf numFmtId="0" fontId="10" fillId="0" borderId="28" xfId="0" applyFont="1" applyBorder="1" applyAlignment="1">
      <alignment wrapText="1"/>
    </xf>
    <xf numFmtId="0" fontId="10" fillId="0" borderId="20" xfId="0" applyFont="1" applyBorder="1" applyAlignment="1">
      <alignment horizontal="right"/>
    </xf>
    <xf numFmtId="0" fontId="10" fillId="0" borderId="20" xfId="0" applyFont="1" applyBorder="1" applyAlignment="1">
      <alignment wrapText="1"/>
    </xf>
    <xf numFmtId="0" fontId="10" fillId="0" borderId="20" xfId="0" applyFont="1" applyBorder="1" applyAlignment="1">
      <alignment/>
    </xf>
    <xf numFmtId="4" fontId="10" fillId="0" borderId="20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181" fontId="10" fillId="0" borderId="17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43" xfId="0" applyFont="1" applyBorder="1" applyAlignment="1">
      <alignment/>
    </xf>
    <xf numFmtId="0" fontId="8" fillId="0" borderId="19" xfId="0" applyFont="1" applyBorder="1" applyAlignment="1">
      <alignment wrapText="1"/>
    </xf>
    <xf numFmtId="4" fontId="16" fillId="0" borderId="13" xfId="0" applyNumberFormat="1" applyFont="1" applyBorder="1" applyAlignment="1">
      <alignment/>
    </xf>
    <xf numFmtId="201" fontId="15" fillId="0" borderId="0" xfId="42" applyNumberFormat="1" applyFont="1" applyBorder="1" applyAlignment="1">
      <alignment/>
    </xf>
    <xf numFmtId="201" fontId="15" fillId="0" borderId="19" xfId="42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44" xfId="0" applyBorder="1" applyAlignment="1">
      <alignment/>
    </xf>
    <xf numFmtId="0" fontId="10" fillId="0" borderId="17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42" xfId="0" applyFont="1" applyBorder="1" applyAlignment="1">
      <alignment wrapText="1"/>
    </xf>
    <xf numFmtId="0" fontId="0" fillId="0" borderId="4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wrapText="1"/>
    </xf>
    <xf numFmtId="14" fontId="58" fillId="0" borderId="42" xfId="0" applyNumberFormat="1" applyFont="1" applyFill="1" applyBorder="1" applyAlignment="1">
      <alignment horizontal="center"/>
    </xf>
    <xf numFmtId="0" fontId="18" fillId="0" borderId="26" xfId="0" applyFont="1" applyBorder="1" applyAlignment="1">
      <alignment wrapText="1"/>
    </xf>
    <xf numFmtId="194" fontId="58" fillId="0" borderId="25" xfId="42" applyNumberFormat="1" applyFont="1" applyFill="1" applyBorder="1" applyAlignment="1">
      <alignment/>
    </xf>
    <xf numFmtId="4" fontId="58" fillId="0" borderId="25" xfId="0" applyNumberFormat="1" applyFont="1" applyBorder="1" applyAlignment="1">
      <alignment/>
    </xf>
    <xf numFmtId="194" fontId="58" fillId="0" borderId="24" xfId="42" applyNumberFormat="1" applyFont="1" applyFill="1" applyBorder="1" applyAlignment="1">
      <alignment/>
    </xf>
    <xf numFmtId="17" fontId="0" fillId="0" borderId="26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18" fillId="0" borderId="42" xfId="0" applyFont="1" applyFill="1" applyBorder="1" applyAlignment="1">
      <alignment wrapText="1"/>
    </xf>
    <xf numFmtId="0" fontId="0" fillId="0" borderId="26" xfId="0" applyFont="1" applyBorder="1" applyAlignment="1">
      <alignment/>
    </xf>
    <xf numFmtId="194" fontId="0" fillId="0" borderId="25" xfId="0" applyNumberFormat="1" applyFont="1" applyBorder="1" applyAlignment="1">
      <alignment/>
    </xf>
    <xf numFmtId="4" fontId="0" fillId="0" borderId="24" xfId="42" applyNumberFormat="1" applyFont="1" applyFill="1" applyBorder="1" applyAlignment="1">
      <alignment/>
    </xf>
    <xf numFmtId="194" fontId="0" fillId="0" borderId="25" xfId="42" applyNumberFormat="1" applyFont="1" applyBorder="1" applyAlignment="1">
      <alignment/>
    </xf>
    <xf numFmtId="17" fontId="58" fillId="0" borderId="16" xfId="0" applyNumberFormat="1" applyFont="1" applyFill="1" applyBorder="1" applyAlignment="1">
      <alignment/>
    </xf>
    <xf numFmtId="17" fontId="58" fillId="0" borderId="18" xfId="0" applyNumberFormat="1" applyFont="1" applyFill="1" applyBorder="1" applyAlignment="1">
      <alignment/>
    </xf>
    <xf numFmtId="17" fontId="58" fillId="0" borderId="19" xfId="0" applyNumberFormat="1" applyFont="1" applyFill="1" applyBorder="1" applyAlignment="1">
      <alignment/>
    </xf>
    <xf numFmtId="14" fontId="18" fillId="0" borderId="25" xfId="0" applyNumberFormat="1" applyFont="1" applyBorder="1" applyAlignment="1">
      <alignment wrapText="1"/>
    </xf>
    <xf numFmtId="0" fontId="57" fillId="0" borderId="25" xfId="0" applyFont="1" applyBorder="1" applyAlignment="1">
      <alignment wrapText="1"/>
    </xf>
    <xf numFmtId="0" fontId="10" fillId="0" borderId="46" xfId="0" applyFont="1" applyBorder="1" applyAlignment="1">
      <alignment horizontal="center"/>
    </xf>
    <xf numFmtId="0" fontId="10" fillId="0" borderId="45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5" xfId="0" applyFont="1" applyBorder="1" applyAlignment="1">
      <alignment wrapText="1"/>
    </xf>
    <xf numFmtId="0" fontId="10" fillId="0" borderId="47" xfId="0" applyFont="1" applyBorder="1" applyAlignment="1">
      <alignment wrapText="1"/>
    </xf>
    <xf numFmtId="17" fontId="59" fillId="0" borderId="48" xfId="0" applyNumberFormat="1" applyFont="1" applyFill="1" applyBorder="1" applyAlignment="1">
      <alignment/>
    </xf>
    <xf numFmtId="14" fontId="20" fillId="0" borderId="25" xfId="0" applyNumberFormat="1" applyFont="1" applyBorder="1" applyAlignment="1">
      <alignment wrapText="1"/>
    </xf>
    <xf numFmtId="14" fontId="59" fillId="0" borderId="42" xfId="0" applyNumberFormat="1" applyFont="1" applyFill="1" applyBorder="1" applyAlignment="1">
      <alignment horizontal="center"/>
    </xf>
    <xf numFmtId="194" fontId="59" fillId="0" borderId="25" xfId="42" applyNumberFormat="1" applyFont="1" applyFill="1" applyBorder="1" applyAlignment="1">
      <alignment/>
    </xf>
    <xf numFmtId="4" fontId="59" fillId="0" borderId="47" xfId="0" applyNumberFormat="1" applyFont="1" applyBorder="1" applyAlignment="1">
      <alignment/>
    </xf>
    <xf numFmtId="17" fontId="59" fillId="0" borderId="49" xfId="0" applyNumberFormat="1" applyFont="1" applyFill="1" applyBorder="1" applyAlignment="1">
      <alignment/>
    </xf>
    <xf numFmtId="0" fontId="20" fillId="0" borderId="26" xfId="0" applyFont="1" applyBorder="1" applyAlignment="1">
      <alignment wrapText="1"/>
    </xf>
    <xf numFmtId="194" fontId="59" fillId="0" borderId="24" xfId="42" applyNumberFormat="1" applyFont="1" applyFill="1" applyBorder="1" applyAlignment="1">
      <alignment/>
    </xf>
    <xf numFmtId="17" fontId="10" fillId="0" borderId="50" xfId="0" applyNumberFormat="1" applyFont="1" applyBorder="1" applyAlignment="1">
      <alignment/>
    </xf>
    <xf numFmtId="0" fontId="10" fillId="0" borderId="24" xfId="0" applyFont="1" applyBorder="1" applyAlignment="1">
      <alignment/>
    </xf>
    <xf numFmtId="0" fontId="20" fillId="0" borderId="42" xfId="0" applyFont="1" applyFill="1" applyBorder="1" applyAlignment="1">
      <alignment wrapText="1"/>
    </xf>
    <xf numFmtId="0" fontId="10" fillId="0" borderId="26" xfId="0" applyFont="1" applyBorder="1" applyAlignment="1">
      <alignment/>
    </xf>
    <xf numFmtId="194" fontId="10" fillId="0" borderId="25" xfId="0" applyNumberFormat="1" applyFont="1" applyBorder="1" applyAlignment="1">
      <alignment/>
    </xf>
    <xf numFmtId="4" fontId="10" fillId="0" borderId="24" xfId="42" applyNumberFormat="1" applyFont="1" applyFill="1" applyBorder="1" applyAlignment="1">
      <alignment/>
    </xf>
    <xf numFmtId="194" fontId="10" fillId="0" borderId="25" xfId="42" applyNumberFormat="1" applyFont="1" applyBorder="1" applyAlignment="1">
      <alignment/>
    </xf>
    <xf numFmtId="194" fontId="59" fillId="0" borderId="47" xfId="42" applyNumberFormat="1" applyFont="1" applyFill="1" applyBorder="1" applyAlignment="1">
      <alignment/>
    </xf>
    <xf numFmtId="0" fontId="10" fillId="0" borderId="51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53" xfId="0" applyFont="1" applyBorder="1" applyAlignment="1">
      <alignment/>
    </xf>
    <xf numFmtId="4" fontId="2" fillId="0" borderId="14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180" fontId="2" fillId="0" borderId="14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0" fontId="2" fillId="0" borderId="15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54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41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5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_Feuil1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0923\AppData\Local\Temp\Temp1_Bulletin%20May%20PuF%20%2016.zip\Bulletin%20May%20PuF%20%2016\DETTE%20EXTERIEURE\ANNEE%202011\cours%20de%20change%20moyen%20mensuel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7">
          <cell r="F7">
            <v>337.12333804261584</v>
          </cell>
        </row>
        <row r="18">
          <cell r="F18">
            <v>4463.985977248906</v>
          </cell>
          <cell r="L18">
            <v>4522.00791492913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3">
      <selection activeCell="A1" sqref="A1:J30"/>
    </sheetView>
  </sheetViews>
  <sheetFormatPr defaultColWidth="11.421875" defaultRowHeight="12.75"/>
  <cols>
    <col min="1" max="1" width="18.421875" style="0" customWidth="1"/>
    <col min="2" max="2" width="45.421875" style="0" customWidth="1"/>
    <col min="3" max="3" width="11.421875" style="0" customWidth="1"/>
    <col min="4" max="4" width="14.57421875" style="0" bestFit="1" customWidth="1"/>
    <col min="5" max="5" width="8.8515625" style="0" bestFit="1" customWidth="1"/>
    <col min="6" max="6" width="13.7109375" style="0" bestFit="1" customWidth="1"/>
    <col min="7" max="7" width="11.421875" style="0" customWidth="1"/>
    <col min="8" max="8" width="14.57421875" style="0" bestFit="1" customWidth="1"/>
    <col min="9" max="9" width="10.140625" style="0" customWidth="1"/>
    <col min="10" max="10" width="16.28125" style="0" customWidth="1"/>
  </cols>
  <sheetData>
    <row r="1" spans="1:10" ht="12.75">
      <c r="A1" s="156"/>
      <c r="B1" s="157"/>
      <c r="C1" s="157"/>
      <c r="D1" s="164"/>
      <c r="E1" s="157"/>
      <c r="F1" s="157"/>
      <c r="G1" s="157"/>
      <c r="H1" s="157"/>
      <c r="I1" s="157"/>
      <c r="J1" s="168"/>
    </row>
    <row r="2" spans="1:10" ht="12.75">
      <c r="A2" s="169"/>
      <c r="B2" s="167"/>
      <c r="C2" s="167"/>
      <c r="D2" s="138"/>
      <c r="E2" s="167"/>
      <c r="F2" s="167"/>
      <c r="G2" s="167"/>
      <c r="H2" s="167"/>
      <c r="I2" s="167"/>
      <c r="J2" s="202" t="s">
        <v>398</v>
      </c>
    </row>
    <row r="3" spans="1:10" ht="15.75">
      <c r="A3" s="425" t="s">
        <v>15</v>
      </c>
      <c r="B3" s="426"/>
      <c r="C3" s="426"/>
      <c r="D3" s="426"/>
      <c r="E3" s="426"/>
      <c r="F3" s="426"/>
      <c r="G3" s="426"/>
      <c r="H3" s="426"/>
      <c r="I3" s="426"/>
      <c r="J3" s="427"/>
    </row>
    <row r="4" spans="1:10" ht="15.75">
      <c r="A4" s="130"/>
      <c r="B4" s="131"/>
      <c r="C4" s="131"/>
      <c r="D4" s="137"/>
      <c r="E4" s="131"/>
      <c r="F4" s="131"/>
      <c r="G4" s="131"/>
      <c r="H4" s="131"/>
      <c r="I4" s="131"/>
      <c r="J4" s="166"/>
    </row>
    <row r="5" spans="1:10" ht="15.75">
      <c r="A5" s="111"/>
      <c r="B5" s="17"/>
      <c r="C5" s="17"/>
      <c r="D5" s="18"/>
      <c r="E5" s="17"/>
      <c r="F5" s="17"/>
      <c r="G5" s="17"/>
      <c r="H5" s="17"/>
      <c r="I5" s="17"/>
      <c r="J5" s="112"/>
    </row>
    <row r="6" spans="1:10" ht="15.75">
      <c r="A6" s="22" t="s">
        <v>0</v>
      </c>
      <c r="B6" s="113" t="s">
        <v>1</v>
      </c>
      <c r="C6" s="22" t="s">
        <v>2</v>
      </c>
      <c r="D6" s="23" t="s">
        <v>4</v>
      </c>
      <c r="E6" s="22" t="s">
        <v>11</v>
      </c>
      <c r="F6" s="22" t="s">
        <v>3</v>
      </c>
      <c r="G6" s="22" t="s">
        <v>11</v>
      </c>
      <c r="H6" s="22" t="s">
        <v>6</v>
      </c>
      <c r="I6" s="22" t="s">
        <v>11</v>
      </c>
      <c r="J6" s="22" t="s">
        <v>7</v>
      </c>
    </row>
    <row r="7" spans="1:10" ht="15.75">
      <c r="A7" s="38"/>
      <c r="B7" s="110"/>
      <c r="C7" s="38"/>
      <c r="D7" s="28" t="s">
        <v>5</v>
      </c>
      <c r="E7" s="27" t="s">
        <v>12</v>
      </c>
      <c r="F7" s="27" t="s">
        <v>5</v>
      </c>
      <c r="G7" s="27" t="s">
        <v>12</v>
      </c>
      <c r="H7" s="27" t="s">
        <v>5</v>
      </c>
      <c r="I7" s="27" t="s">
        <v>12</v>
      </c>
      <c r="J7" s="27" t="s">
        <v>8</v>
      </c>
    </row>
    <row r="8" spans="1:10" ht="15.75">
      <c r="A8" s="33"/>
      <c r="B8" s="112"/>
      <c r="C8" s="114"/>
      <c r="D8" s="34"/>
      <c r="E8" s="33"/>
      <c r="F8" s="33"/>
      <c r="G8" s="33"/>
      <c r="H8" s="33"/>
      <c r="I8" s="33"/>
      <c r="J8" s="114"/>
    </row>
    <row r="9" spans="1:10" ht="19.5">
      <c r="A9" s="115" t="s">
        <v>396</v>
      </c>
      <c r="B9" s="116"/>
      <c r="C9" s="27"/>
      <c r="D9" s="147"/>
      <c r="E9" s="38"/>
      <c r="F9" s="12"/>
      <c r="G9" s="38"/>
      <c r="H9" s="38"/>
      <c r="I9" s="38"/>
      <c r="J9" s="45"/>
    </row>
    <row r="10" spans="1:11" ht="15.75">
      <c r="A10" s="126">
        <v>1</v>
      </c>
      <c r="B10" s="110" t="s">
        <v>397</v>
      </c>
      <c r="C10" s="27" t="s">
        <v>276</v>
      </c>
      <c r="D10" s="73">
        <v>137500</v>
      </c>
      <c r="E10" s="74">
        <f>+D10*J10/1000000</f>
        <v>45.495086906762985</v>
      </c>
      <c r="F10" s="12">
        <v>37812.5</v>
      </c>
      <c r="G10" s="66">
        <f>+F10*J10/1000000</f>
        <v>12.511148899359823</v>
      </c>
      <c r="H10" s="39">
        <f>+D10+F10</f>
        <v>175312.5</v>
      </c>
      <c r="I10" s="66">
        <f>+H10*J10/1000000</f>
        <v>58.00623580612281</v>
      </c>
      <c r="J10" s="243">
        <f>1850.31/5.5922</f>
        <v>330.87335932191263</v>
      </c>
      <c r="K10" s="169"/>
    </row>
    <row r="11" spans="1:10" ht="15.75">
      <c r="A11" s="126">
        <v>1</v>
      </c>
      <c r="B11" s="110" t="s">
        <v>324</v>
      </c>
      <c r="C11" s="27" t="s">
        <v>335</v>
      </c>
      <c r="D11" s="73">
        <v>42100</v>
      </c>
      <c r="E11" s="74">
        <f aca="true" t="shared" si="0" ref="E11:E25">+D11*J11/1000000</f>
        <v>184.417734375</v>
      </c>
      <c r="F11" s="38">
        <v>631.5</v>
      </c>
      <c r="G11" s="66">
        <f aca="true" t="shared" si="1" ref="G11:G25">+F11*J11/1000000</f>
        <v>2.766266015625</v>
      </c>
      <c r="H11" s="39">
        <f aca="true" t="shared" si="2" ref="H11:H25">+D11+F11</f>
        <v>42731.5</v>
      </c>
      <c r="I11" s="66">
        <f aca="true" t="shared" si="3" ref="I11:I25">+H11*J11/1000000</f>
        <v>187.184000390625</v>
      </c>
      <c r="J11" s="50">
        <v>4380.46875</v>
      </c>
    </row>
    <row r="12" spans="1:10" ht="15.75">
      <c r="A12" s="126">
        <v>1</v>
      </c>
      <c r="B12" s="38" t="s">
        <v>245</v>
      </c>
      <c r="C12" s="27" t="s">
        <v>69</v>
      </c>
      <c r="D12" s="73">
        <v>28935.29</v>
      </c>
      <c r="E12" s="74">
        <f t="shared" si="0"/>
        <v>35.604874345</v>
      </c>
      <c r="F12" s="38">
        <v>2278.65</v>
      </c>
      <c r="G12" s="66">
        <f t="shared" si="1"/>
        <v>2.8038788250000004</v>
      </c>
      <c r="H12" s="39">
        <f t="shared" si="2"/>
        <v>31213.940000000002</v>
      </c>
      <c r="I12" s="66">
        <f t="shared" si="3"/>
        <v>38.408753170000004</v>
      </c>
      <c r="J12" s="50">
        <v>1230.5</v>
      </c>
    </row>
    <row r="13" spans="1:10" ht="15.75">
      <c r="A13" s="126">
        <v>1</v>
      </c>
      <c r="B13" s="38" t="s">
        <v>331</v>
      </c>
      <c r="C13" s="27" t="s">
        <v>69</v>
      </c>
      <c r="D13" s="73">
        <v>18000</v>
      </c>
      <c r="E13" s="74">
        <f t="shared" si="0"/>
        <v>22.149</v>
      </c>
      <c r="F13" s="38">
        <v>2835</v>
      </c>
      <c r="G13" s="66">
        <f t="shared" si="1"/>
        <v>3.4884675</v>
      </c>
      <c r="H13" s="39">
        <f t="shared" si="2"/>
        <v>20835</v>
      </c>
      <c r="I13" s="66">
        <f t="shared" si="3"/>
        <v>25.6374675</v>
      </c>
      <c r="J13" s="50">
        <v>1230.5</v>
      </c>
    </row>
    <row r="14" spans="1:10" ht="15.75">
      <c r="A14" s="126">
        <v>1</v>
      </c>
      <c r="B14" s="38" t="s">
        <v>332</v>
      </c>
      <c r="C14" s="27" t="s">
        <v>9</v>
      </c>
      <c r="D14" s="73">
        <v>214500</v>
      </c>
      <c r="E14" s="74">
        <f t="shared" si="0"/>
        <v>418.93705425</v>
      </c>
      <c r="F14" s="38">
        <v>43436.25</v>
      </c>
      <c r="G14" s="66">
        <f t="shared" si="1"/>
        <v>84.834753485625</v>
      </c>
      <c r="H14" s="39">
        <f t="shared" si="2"/>
        <v>257936.25</v>
      </c>
      <c r="I14" s="66">
        <f t="shared" si="3"/>
        <v>503.771807735625</v>
      </c>
      <c r="J14" s="50">
        <v>1953.0865</v>
      </c>
    </row>
    <row r="15" spans="1:10" ht="15.75">
      <c r="A15" s="126">
        <v>1</v>
      </c>
      <c r="B15" s="38" t="s">
        <v>326</v>
      </c>
      <c r="C15" s="27" t="s">
        <v>9</v>
      </c>
      <c r="D15" s="73">
        <v>1298000</v>
      </c>
      <c r="E15" s="74">
        <f t="shared" si="0"/>
        <v>2535.106277</v>
      </c>
      <c r="F15" s="38">
        <v>184965</v>
      </c>
      <c r="G15" s="66">
        <f t="shared" si="1"/>
        <v>361.2526444725</v>
      </c>
      <c r="H15" s="39">
        <f t="shared" si="2"/>
        <v>1482965</v>
      </c>
      <c r="I15" s="66">
        <f t="shared" si="3"/>
        <v>2896.3589214725</v>
      </c>
      <c r="J15" s="50">
        <v>1953.0865</v>
      </c>
    </row>
    <row r="16" spans="1:10" ht="15.75">
      <c r="A16" s="126">
        <v>1</v>
      </c>
      <c r="B16" s="38" t="s">
        <v>327</v>
      </c>
      <c r="C16" s="27" t="s">
        <v>9</v>
      </c>
      <c r="D16" s="73">
        <v>198000</v>
      </c>
      <c r="E16" s="74">
        <f t="shared" si="0"/>
        <v>386.711127</v>
      </c>
      <c r="F16" s="38">
        <v>40095</v>
      </c>
      <c r="G16" s="66">
        <f t="shared" si="1"/>
        <v>78.3090032175</v>
      </c>
      <c r="H16" s="39">
        <f t="shared" si="2"/>
        <v>238095</v>
      </c>
      <c r="I16" s="66">
        <f t="shared" si="3"/>
        <v>465.02013021749997</v>
      </c>
      <c r="J16" s="50">
        <v>1953.0865</v>
      </c>
    </row>
    <row r="17" spans="1:10" ht="15.75">
      <c r="A17" s="126">
        <v>15</v>
      </c>
      <c r="B17" s="38" t="s">
        <v>250</v>
      </c>
      <c r="C17" s="27" t="s">
        <v>9</v>
      </c>
      <c r="D17" s="73">
        <v>83490.54</v>
      </c>
      <c r="E17" s="74">
        <f t="shared" si="0"/>
        <v>164.308372484466</v>
      </c>
      <c r="F17" s="201">
        <v>18472.28</v>
      </c>
      <c r="G17" s="66">
        <f t="shared" si="1"/>
        <v>36.353223525412</v>
      </c>
      <c r="H17" s="39">
        <f t="shared" si="2"/>
        <v>101962.81999999999</v>
      </c>
      <c r="I17" s="66">
        <f t="shared" si="3"/>
        <v>200.66159600987797</v>
      </c>
      <c r="J17" s="50">
        <v>1967.9879</v>
      </c>
    </row>
    <row r="18" spans="1:10" ht="15.75">
      <c r="A18" s="126">
        <v>15</v>
      </c>
      <c r="B18" s="38" t="s">
        <v>328</v>
      </c>
      <c r="C18" s="27" t="s">
        <v>9</v>
      </c>
      <c r="D18" s="73">
        <v>109634.08</v>
      </c>
      <c r="E18" s="74">
        <f t="shared" si="0"/>
        <v>215.758542867632</v>
      </c>
      <c r="F18" s="38">
        <v>16033.98</v>
      </c>
      <c r="G18" s="66">
        <f t="shared" si="1"/>
        <v>31.554678628842</v>
      </c>
      <c r="H18" s="39">
        <f t="shared" si="2"/>
        <v>125668.06</v>
      </c>
      <c r="I18" s="66">
        <f t="shared" si="3"/>
        <v>247.313221496474</v>
      </c>
      <c r="J18" s="50">
        <v>1967.9879</v>
      </c>
    </row>
    <row r="19" spans="1:10" ht="15.75">
      <c r="A19" s="126">
        <v>15</v>
      </c>
      <c r="B19" s="38" t="s">
        <v>329</v>
      </c>
      <c r="C19" s="27" t="s">
        <v>9</v>
      </c>
      <c r="D19" s="73">
        <v>207534.91</v>
      </c>
      <c r="E19" s="74">
        <f t="shared" si="0"/>
        <v>408.42619170758906</v>
      </c>
      <c r="F19" s="38">
        <v>30351.98</v>
      </c>
      <c r="G19" s="66">
        <f t="shared" si="1"/>
        <v>59.73232938104201</v>
      </c>
      <c r="H19" s="39">
        <f t="shared" si="2"/>
        <v>237886.89</v>
      </c>
      <c r="I19" s="66">
        <f t="shared" si="3"/>
        <v>468.15852108863106</v>
      </c>
      <c r="J19" s="50">
        <v>1967.9879</v>
      </c>
    </row>
    <row r="20" spans="1:10" ht="15.75">
      <c r="A20" s="126">
        <v>15</v>
      </c>
      <c r="B20" s="38" t="s">
        <v>330</v>
      </c>
      <c r="C20" s="27" t="s">
        <v>9</v>
      </c>
      <c r="D20" s="73">
        <v>59460</v>
      </c>
      <c r="E20" s="74">
        <f t="shared" si="0"/>
        <v>117.016560534</v>
      </c>
      <c r="F20" s="38">
        <v>7579.84</v>
      </c>
      <c r="G20" s="66">
        <f t="shared" si="1"/>
        <v>14.917033403936001</v>
      </c>
      <c r="H20" s="39">
        <f t="shared" si="2"/>
        <v>67039.84</v>
      </c>
      <c r="I20" s="66">
        <f t="shared" si="3"/>
        <v>131.933593937936</v>
      </c>
      <c r="J20" s="50">
        <v>1967.9879</v>
      </c>
    </row>
    <row r="21" spans="1:10" ht="15.75">
      <c r="A21" s="126">
        <v>15</v>
      </c>
      <c r="B21" s="38" t="s">
        <v>336</v>
      </c>
      <c r="C21" s="27" t="s">
        <v>9</v>
      </c>
      <c r="D21" s="73">
        <v>50792.33</v>
      </c>
      <c r="E21" s="74">
        <f t="shared" si="0"/>
        <v>99.958690852807</v>
      </c>
      <c r="F21" s="38">
        <v>14428.28</v>
      </c>
      <c r="G21" s="66">
        <f t="shared" si="1"/>
        <v>28.394680457812004</v>
      </c>
      <c r="H21" s="39">
        <f t="shared" si="2"/>
        <v>65220.61</v>
      </c>
      <c r="I21" s="66">
        <f t="shared" si="3"/>
        <v>128.35337131061902</v>
      </c>
      <c r="J21" s="50">
        <v>1967.9879</v>
      </c>
    </row>
    <row r="22" spans="1:10" ht="15.75">
      <c r="A22" s="126">
        <v>15</v>
      </c>
      <c r="B22" s="38" t="s">
        <v>333</v>
      </c>
      <c r="C22" s="27" t="s">
        <v>69</v>
      </c>
      <c r="D22" s="73">
        <v>155971</v>
      </c>
      <c r="E22" s="74">
        <f t="shared" si="0"/>
        <v>191.9223155</v>
      </c>
      <c r="F22" s="38">
        <v>46521.41</v>
      </c>
      <c r="G22" s="66">
        <f t="shared" si="1"/>
        <v>57.244595005</v>
      </c>
      <c r="H22" s="39">
        <f t="shared" si="2"/>
        <v>202492.41</v>
      </c>
      <c r="I22" s="66">
        <f t="shared" si="3"/>
        <v>249.166910505</v>
      </c>
      <c r="J22" s="50">
        <v>1230.5</v>
      </c>
    </row>
    <row r="23" spans="1:10" ht="15.75">
      <c r="A23" s="126">
        <v>15</v>
      </c>
      <c r="B23" s="110" t="s">
        <v>123</v>
      </c>
      <c r="C23" s="27" t="s">
        <v>67</v>
      </c>
      <c r="D23" s="73">
        <v>492021.97</v>
      </c>
      <c r="E23" s="74">
        <f t="shared" si="0"/>
        <v>899.7643036054226</v>
      </c>
      <c r="F23" s="12">
        <v>9977.11</v>
      </c>
      <c r="G23" s="66">
        <f t="shared" si="1"/>
        <v>18.24521663360825</v>
      </c>
      <c r="H23" s="39">
        <f t="shared" si="2"/>
        <v>501999.07999999996</v>
      </c>
      <c r="I23" s="66">
        <f t="shared" si="3"/>
        <v>918.0095202390308</v>
      </c>
      <c r="J23" s="50">
        <v>1828.707575</v>
      </c>
    </row>
    <row r="24" spans="1:10" ht="15.75">
      <c r="A24" s="126">
        <v>15</v>
      </c>
      <c r="B24" s="38" t="s">
        <v>334</v>
      </c>
      <c r="C24" s="27" t="s">
        <v>9</v>
      </c>
      <c r="D24" s="215">
        <v>0</v>
      </c>
      <c r="E24" s="241">
        <f t="shared" si="0"/>
        <v>0</v>
      </c>
      <c r="F24" s="38">
        <v>75312.5</v>
      </c>
      <c r="G24" s="242">
        <f t="shared" si="1"/>
        <v>148.21408871875</v>
      </c>
      <c r="H24" s="139">
        <f t="shared" si="2"/>
        <v>75312.5</v>
      </c>
      <c r="I24" s="66">
        <f t="shared" si="3"/>
        <v>148.21408871875</v>
      </c>
      <c r="J24" s="50">
        <v>1967.9879</v>
      </c>
    </row>
    <row r="25" spans="1:10" ht="15.75">
      <c r="A25" s="126">
        <v>25</v>
      </c>
      <c r="B25" s="110" t="s">
        <v>124</v>
      </c>
      <c r="C25" s="27" t="s">
        <v>67</v>
      </c>
      <c r="D25" s="73">
        <v>216250</v>
      </c>
      <c r="E25" s="74">
        <f t="shared" si="0"/>
        <v>397.773039625</v>
      </c>
      <c r="F25" s="12">
        <v>4320</v>
      </c>
      <c r="G25" s="66">
        <f t="shared" si="1"/>
        <v>7.946263728</v>
      </c>
      <c r="H25" s="39">
        <f t="shared" si="2"/>
        <v>220570</v>
      </c>
      <c r="I25" s="66">
        <f t="shared" si="3"/>
        <v>405.719303353</v>
      </c>
      <c r="J25" s="50">
        <v>1839.4129</v>
      </c>
    </row>
    <row r="26" spans="1:10" ht="16.5" thickBot="1">
      <c r="A26" s="126"/>
      <c r="B26" s="192"/>
      <c r="C26" s="187"/>
      <c r="D26" s="237"/>
      <c r="E26" s="238"/>
      <c r="F26" s="190"/>
      <c r="G26" s="240"/>
      <c r="H26" s="192"/>
      <c r="I26" s="240"/>
      <c r="J26" s="192"/>
    </row>
    <row r="27" spans="1:10" ht="15.75">
      <c r="A27" s="120"/>
      <c r="B27" s="38" t="s">
        <v>16</v>
      </c>
      <c r="C27" s="38"/>
      <c r="D27" s="208"/>
      <c r="E27" s="239">
        <f>SUM(E10:E25)</f>
        <v>6123.349171053679</v>
      </c>
      <c r="F27" s="204"/>
      <c r="G27" s="239">
        <f>SUM(G10:G25)</f>
        <v>948.568271898012</v>
      </c>
      <c r="H27" s="204"/>
      <c r="I27" s="239">
        <f>SUM(I10:I25)</f>
        <v>7071.9174429516925</v>
      </c>
      <c r="J27" s="204"/>
    </row>
    <row r="28" spans="1:10" ht="15.75">
      <c r="A28" s="122"/>
      <c r="B28" s="33"/>
      <c r="C28" s="33"/>
      <c r="D28" s="34"/>
      <c r="E28" s="33"/>
      <c r="F28" s="33"/>
      <c r="G28" s="33"/>
      <c r="H28" s="33"/>
      <c r="I28" s="33"/>
      <c r="J28" s="33"/>
    </row>
    <row r="29" spans="1:10" ht="12.75">
      <c r="A29" s="156"/>
      <c r="B29" s="157"/>
      <c r="C29" s="157"/>
      <c r="D29" s="164"/>
      <c r="E29" s="157"/>
      <c r="F29" s="157"/>
      <c r="G29" s="157"/>
      <c r="H29" s="157"/>
      <c r="I29" s="157"/>
      <c r="J29" s="168"/>
    </row>
    <row r="30" spans="1:10" ht="15.75">
      <c r="A30" s="111" t="s">
        <v>14</v>
      </c>
      <c r="B30" s="17"/>
      <c r="C30" s="209"/>
      <c r="D30" s="210"/>
      <c r="E30" s="209"/>
      <c r="F30" s="209"/>
      <c r="G30" s="209"/>
      <c r="H30" s="209"/>
      <c r="I30" s="209"/>
      <c r="J30" s="211"/>
    </row>
  </sheetData>
  <sheetProtection/>
  <mergeCells count="1">
    <mergeCell ref="A3:J3"/>
  </mergeCells>
  <printOptions/>
  <pageMargins left="0.787401575" right="0.787401575" top="0.984251969" bottom="0.984251969" header="0.4921259845" footer="0.4921259845"/>
  <pageSetup horizontalDpi="600" verticalDpi="600" orientation="portrait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J29"/>
  <sheetViews>
    <sheetView zoomScalePageLayoutView="0" workbookViewId="0" topLeftCell="A4">
      <selection activeCell="A6" sqref="A6:J29"/>
    </sheetView>
  </sheetViews>
  <sheetFormatPr defaultColWidth="11.421875" defaultRowHeight="12.75"/>
  <cols>
    <col min="1" max="1" width="20.28125" style="0" bestFit="1" customWidth="1"/>
    <col min="2" max="2" width="42.140625" style="0" bestFit="1" customWidth="1"/>
    <col min="3" max="3" width="13.140625" style="0" customWidth="1"/>
    <col min="4" max="4" width="13.7109375" style="0" bestFit="1" customWidth="1"/>
    <col min="5" max="5" width="12.140625" style="0" customWidth="1"/>
    <col min="6" max="6" width="16.28125" style="0" customWidth="1"/>
    <col min="7" max="7" width="12.7109375" style="0" bestFit="1" customWidth="1"/>
    <col min="8" max="8" width="15.57421875" style="0" customWidth="1"/>
    <col min="9" max="9" width="12.7109375" style="0" bestFit="1" customWidth="1"/>
    <col min="10" max="10" width="20.421875" style="0" customWidth="1"/>
  </cols>
  <sheetData>
    <row r="4" ht="13.5" customHeight="1"/>
    <row r="6" spans="1:10" ht="12.75">
      <c r="A6" s="156"/>
      <c r="B6" s="157"/>
      <c r="C6" s="157"/>
      <c r="D6" s="157"/>
      <c r="E6" s="157"/>
      <c r="F6" s="157"/>
      <c r="G6" s="157"/>
      <c r="H6" s="157"/>
      <c r="I6" s="157"/>
      <c r="J6" s="168"/>
    </row>
    <row r="7" spans="1:10" ht="15.75">
      <c r="A7" s="169"/>
      <c r="B7" s="167"/>
      <c r="C7" s="167"/>
      <c r="D7" s="167"/>
      <c r="E7" s="167"/>
      <c r="F7" s="167"/>
      <c r="G7" s="167"/>
      <c r="H7" s="167"/>
      <c r="I7" s="167"/>
      <c r="J7" s="159" t="s">
        <v>13</v>
      </c>
    </row>
    <row r="8" spans="1:10" ht="15.75">
      <c r="A8" s="425" t="s">
        <v>15</v>
      </c>
      <c r="B8" s="426"/>
      <c r="C8" s="426"/>
      <c r="D8" s="426"/>
      <c r="E8" s="426"/>
      <c r="F8" s="426"/>
      <c r="G8" s="426"/>
      <c r="H8" s="426"/>
      <c r="I8" s="426"/>
      <c r="J8" s="427"/>
    </row>
    <row r="9" spans="1:10" ht="15.75">
      <c r="A9" s="130"/>
      <c r="B9" s="131"/>
      <c r="C9" s="131"/>
      <c r="D9" s="131"/>
      <c r="E9" s="131"/>
      <c r="F9" s="131"/>
      <c r="G9" s="131"/>
      <c r="H9" s="131"/>
      <c r="I9" s="131"/>
      <c r="J9" s="166"/>
    </row>
    <row r="10" spans="1:10" ht="15.75">
      <c r="A10" s="111"/>
      <c r="B10" s="17"/>
      <c r="C10" s="17"/>
      <c r="D10" s="17"/>
      <c r="E10" s="17"/>
      <c r="F10" s="17"/>
      <c r="G10" s="17"/>
      <c r="H10" s="17"/>
      <c r="I10" s="17"/>
      <c r="J10" s="112"/>
    </row>
    <row r="11" spans="1:10" ht="15.75">
      <c r="A11" s="22" t="s">
        <v>0</v>
      </c>
      <c r="B11" s="113" t="s">
        <v>1</v>
      </c>
      <c r="C11" s="22" t="s">
        <v>2</v>
      </c>
      <c r="D11" s="22" t="s">
        <v>4</v>
      </c>
      <c r="E11" s="22" t="s">
        <v>11</v>
      </c>
      <c r="F11" s="22" t="s">
        <v>3</v>
      </c>
      <c r="G11" s="22" t="s">
        <v>11</v>
      </c>
      <c r="H11" s="22" t="s">
        <v>6</v>
      </c>
      <c r="I11" s="22" t="s">
        <v>11</v>
      </c>
      <c r="J11" s="22" t="s">
        <v>7</v>
      </c>
    </row>
    <row r="12" spans="1:10" ht="15.75">
      <c r="A12" s="38"/>
      <c r="B12" s="110"/>
      <c r="C12" s="38"/>
      <c r="D12" s="27" t="s">
        <v>5</v>
      </c>
      <c r="E12" s="27" t="s">
        <v>12</v>
      </c>
      <c r="F12" s="27" t="s">
        <v>5</v>
      </c>
      <c r="G12" s="27" t="s">
        <v>12</v>
      </c>
      <c r="H12" s="27" t="s">
        <v>5</v>
      </c>
      <c r="I12" s="27" t="s">
        <v>12</v>
      </c>
      <c r="J12" s="27" t="s">
        <v>8</v>
      </c>
    </row>
    <row r="13" spans="1:10" ht="15.75">
      <c r="A13" s="33"/>
      <c r="B13" s="112"/>
      <c r="C13" s="114"/>
      <c r="D13" s="33"/>
      <c r="E13" s="33"/>
      <c r="F13" s="33"/>
      <c r="G13" s="33"/>
      <c r="H13" s="33"/>
      <c r="I13" s="33"/>
      <c r="J13" s="114"/>
    </row>
    <row r="14" spans="1:10" ht="19.5">
      <c r="A14" s="246" t="s">
        <v>399</v>
      </c>
      <c r="B14" s="245"/>
      <c r="C14" s="244"/>
      <c r="D14" s="73"/>
      <c r="E14" s="38"/>
      <c r="F14" s="45"/>
      <c r="G14" s="110"/>
      <c r="H14" s="38"/>
      <c r="I14" s="124"/>
      <c r="J14" s="45"/>
    </row>
    <row r="15" spans="1:10" ht="15.75">
      <c r="A15" s="126">
        <v>1</v>
      </c>
      <c r="B15" s="110" t="s">
        <v>400</v>
      </c>
      <c r="C15" s="27" t="s">
        <v>9</v>
      </c>
      <c r="D15" s="64">
        <v>106985</v>
      </c>
      <c r="E15" s="65">
        <f aca="true" t="shared" si="0" ref="E15:E23">+D15*J15/1000000</f>
        <v>205.628239934575</v>
      </c>
      <c r="F15" s="64">
        <v>21397.12</v>
      </c>
      <c r="G15" s="121">
        <f>+F15*J15/1000000</f>
        <v>41.1258786303584</v>
      </c>
      <c r="H15" s="38">
        <f aca="true" t="shared" si="1" ref="H15:H23">+D15+F15</f>
        <v>128382.12</v>
      </c>
      <c r="I15" s="121">
        <f aca="true" t="shared" si="2" ref="I15:I23">+H15*J15/1000000</f>
        <v>246.75411856493338</v>
      </c>
      <c r="J15" s="50">
        <v>1922.028695</v>
      </c>
    </row>
    <row r="16" spans="1:10" ht="15.75">
      <c r="A16" s="228">
        <v>1</v>
      </c>
      <c r="B16" s="38" t="s">
        <v>401</v>
      </c>
      <c r="C16" s="27" t="s">
        <v>67</v>
      </c>
      <c r="D16" s="64">
        <v>151340</v>
      </c>
      <c r="E16" s="65">
        <f t="shared" si="0"/>
        <v>267.55714522249997</v>
      </c>
      <c r="F16" s="64">
        <v>17573.3</v>
      </c>
      <c r="G16" s="121">
        <f>+F16*J16/1000000</f>
        <v>31.068203912637497</v>
      </c>
      <c r="H16" s="38">
        <f t="shared" si="1"/>
        <v>168913.3</v>
      </c>
      <c r="I16" s="121">
        <f t="shared" si="2"/>
        <v>298.6253491351375</v>
      </c>
      <c r="J16" s="50">
        <v>1767.920875</v>
      </c>
    </row>
    <row r="17" spans="1:10" ht="15.75">
      <c r="A17" s="126">
        <v>15</v>
      </c>
      <c r="B17" s="38" t="s">
        <v>402</v>
      </c>
      <c r="C17" s="27" t="s">
        <v>69</v>
      </c>
      <c r="D17" s="64">
        <v>78000</v>
      </c>
      <c r="E17" s="65">
        <f t="shared" si="0"/>
        <v>95.94</v>
      </c>
      <c r="F17" s="64">
        <v>9360</v>
      </c>
      <c r="G17" s="121">
        <f>+F17*J17/1000000</f>
        <v>11.5128</v>
      </c>
      <c r="H17" s="38">
        <f t="shared" si="1"/>
        <v>87360</v>
      </c>
      <c r="I17" s="121">
        <f t="shared" si="2"/>
        <v>107.4528</v>
      </c>
      <c r="J17" s="50">
        <v>1230</v>
      </c>
    </row>
    <row r="18" spans="1:10" ht="15.75">
      <c r="A18" s="126">
        <v>15</v>
      </c>
      <c r="B18" s="38" t="s">
        <v>403</v>
      </c>
      <c r="C18" s="27" t="s">
        <v>9</v>
      </c>
      <c r="D18" s="64">
        <v>55319.21</v>
      </c>
      <c r="E18" s="65">
        <f t="shared" si="0"/>
        <v>107.068477761465</v>
      </c>
      <c r="F18" s="64">
        <v>17425.55</v>
      </c>
      <c r="G18" s="121">
        <f aca="true" t="shared" si="3" ref="G18:G23">+F18*J18/1000000</f>
        <v>33.726568269074995</v>
      </c>
      <c r="H18" s="38">
        <f t="shared" si="1"/>
        <v>72744.76</v>
      </c>
      <c r="I18" s="121">
        <f t="shared" si="2"/>
        <v>140.79504603054</v>
      </c>
      <c r="J18" s="50">
        <v>1935.4665</v>
      </c>
    </row>
    <row r="19" spans="1:10" ht="15.75">
      <c r="A19" s="126">
        <v>15</v>
      </c>
      <c r="B19" s="38" t="s">
        <v>404</v>
      </c>
      <c r="C19" s="27" t="s">
        <v>9</v>
      </c>
      <c r="D19" s="64">
        <v>0</v>
      </c>
      <c r="E19" s="65">
        <f t="shared" si="0"/>
        <v>0</v>
      </c>
      <c r="F19" s="64">
        <v>109125</v>
      </c>
      <c r="G19" s="121">
        <f t="shared" si="3"/>
        <v>211.2077818125</v>
      </c>
      <c r="H19" s="38">
        <f t="shared" si="1"/>
        <v>109125</v>
      </c>
      <c r="I19" s="121">
        <f t="shared" si="2"/>
        <v>211.2077818125</v>
      </c>
      <c r="J19" s="50">
        <v>1935.4665</v>
      </c>
    </row>
    <row r="20" spans="1:10" ht="15.75">
      <c r="A20" s="126">
        <v>15</v>
      </c>
      <c r="B20" s="38" t="s">
        <v>405</v>
      </c>
      <c r="C20" s="27" t="s">
        <v>9</v>
      </c>
      <c r="D20" s="64">
        <v>0</v>
      </c>
      <c r="E20" s="65">
        <f t="shared" si="0"/>
        <v>0</v>
      </c>
      <c r="F20" s="64">
        <v>58081.79</v>
      </c>
      <c r="G20" s="121">
        <f t="shared" si="3"/>
        <v>112.415358805035</v>
      </c>
      <c r="H20" s="38">
        <f t="shared" si="1"/>
        <v>58081.79</v>
      </c>
      <c r="I20" s="121">
        <f t="shared" si="2"/>
        <v>112.415358805035</v>
      </c>
      <c r="J20" s="50">
        <v>1935.4665</v>
      </c>
    </row>
    <row r="21" spans="1:10" ht="15.75">
      <c r="A21" s="126">
        <v>15</v>
      </c>
      <c r="B21" s="38" t="s">
        <v>406</v>
      </c>
      <c r="C21" s="27" t="s">
        <v>9</v>
      </c>
      <c r="D21" s="64">
        <v>205635.41</v>
      </c>
      <c r="E21" s="65">
        <f t="shared" si="0"/>
        <v>398.000447268765</v>
      </c>
      <c r="F21" s="64">
        <v>37014.37</v>
      </c>
      <c r="G21" s="121">
        <f t="shared" si="3"/>
        <v>71.640073153605</v>
      </c>
      <c r="H21" s="38">
        <f t="shared" si="1"/>
        <v>242649.78</v>
      </c>
      <c r="I21" s="121">
        <f t="shared" si="2"/>
        <v>469.64052042237</v>
      </c>
      <c r="J21" s="50">
        <v>1935.4665</v>
      </c>
    </row>
    <row r="22" spans="1:10" ht="15.75">
      <c r="A22" s="126">
        <v>15</v>
      </c>
      <c r="B22" s="110" t="s">
        <v>407</v>
      </c>
      <c r="C22" s="27" t="s">
        <v>9</v>
      </c>
      <c r="D22" s="64">
        <v>133135.64</v>
      </c>
      <c r="E22" s="65">
        <f t="shared" si="0"/>
        <v>257.67957117606</v>
      </c>
      <c r="F22" s="65">
        <v>25462.19</v>
      </c>
      <c r="G22" s="121">
        <f t="shared" si="3"/>
        <v>49.281215761634996</v>
      </c>
      <c r="H22" s="38">
        <f t="shared" si="1"/>
        <v>158597.83000000002</v>
      </c>
      <c r="I22" s="121">
        <f t="shared" si="2"/>
        <v>306.96078693769505</v>
      </c>
      <c r="J22" s="50">
        <v>1935.4665</v>
      </c>
    </row>
    <row r="23" spans="1:10" ht="15.75">
      <c r="A23" s="126">
        <v>15</v>
      </c>
      <c r="B23" s="110" t="s">
        <v>408</v>
      </c>
      <c r="C23" s="27" t="s">
        <v>9</v>
      </c>
      <c r="D23" s="64">
        <v>154006.84</v>
      </c>
      <c r="E23" s="65">
        <f t="shared" si="0"/>
        <v>298.07507959086</v>
      </c>
      <c r="F23" s="64">
        <v>47934.63</v>
      </c>
      <c r="G23" s="121">
        <f t="shared" si="3"/>
        <v>92.775870554895</v>
      </c>
      <c r="H23" s="38">
        <f t="shared" si="1"/>
        <v>201941.47</v>
      </c>
      <c r="I23" s="121">
        <f t="shared" si="2"/>
        <v>390.850950145755</v>
      </c>
      <c r="J23" s="50">
        <v>1935.4665</v>
      </c>
    </row>
    <row r="24" spans="1:10" ht="15.75">
      <c r="A24" s="126"/>
      <c r="B24" s="38"/>
      <c r="C24" s="27"/>
      <c r="D24" s="64"/>
      <c r="E24" s="65"/>
      <c r="F24" s="64"/>
      <c r="G24" s="121"/>
      <c r="H24" s="38"/>
      <c r="I24" s="121"/>
      <c r="J24" s="50"/>
    </row>
    <row r="25" spans="1:10" ht="15.75">
      <c r="A25" s="126"/>
      <c r="B25" s="38"/>
      <c r="C25" s="27"/>
      <c r="D25" s="64"/>
      <c r="E25" s="65"/>
      <c r="F25" s="64"/>
      <c r="G25" s="121"/>
      <c r="H25" s="38"/>
      <c r="I25" s="121"/>
      <c r="J25" s="50"/>
    </row>
    <row r="26" spans="1:10" ht="15.75">
      <c r="A26" s="194"/>
      <c r="B26" s="33"/>
      <c r="C26" s="114"/>
      <c r="D26" s="247"/>
      <c r="E26" s="105"/>
      <c r="F26" s="247"/>
      <c r="G26" s="123"/>
      <c r="H26" s="33"/>
      <c r="I26" s="123"/>
      <c r="J26" s="48"/>
    </row>
    <row r="27" spans="1:10" ht="15.75">
      <c r="A27" s="126"/>
      <c r="B27" s="110"/>
      <c r="C27" s="27"/>
      <c r="D27" s="73"/>
      <c r="E27" s="65"/>
      <c r="F27" s="12"/>
      <c r="G27" s="121"/>
      <c r="H27" s="38"/>
      <c r="I27" s="121"/>
      <c r="J27" s="38"/>
    </row>
    <row r="28" spans="1:10" ht="15.75">
      <c r="A28" s="120"/>
      <c r="B28" s="38" t="s">
        <v>16</v>
      </c>
      <c r="C28" s="38"/>
      <c r="D28" s="71"/>
      <c r="E28" s="121">
        <f>SUM(E15:E26)</f>
        <v>1629.948960954225</v>
      </c>
      <c r="F28" s="121"/>
      <c r="G28" s="121">
        <f>SUM(G15:G26)</f>
        <v>654.7537508997409</v>
      </c>
      <c r="H28" s="121"/>
      <c r="I28" s="121">
        <f>SUM(I15:I26)</f>
        <v>2284.702711853966</v>
      </c>
      <c r="J28" s="121"/>
    </row>
    <row r="29" spans="1:10" ht="15.75">
      <c r="A29" s="122"/>
      <c r="B29" s="33"/>
      <c r="C29" s="33"/>
      <c r="D29" s="33"/>
      <c r="E29" s="33"/>
      <c r="F29" s="33"/>
      <c r="G29" s="33"/>
      <c r="H29" s="33"/>
      <c r="I29" s="33"/>
      <c r="J29" s="33"/>
    </row>
  </sheetData>
  <sheetProtection/>
  <mergeCells count="1">
    <mergeCell ref="A8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49">
      <selection activeCell="A1" sqref="A1:IV16384"/>
    </sheetView>
  </sheetViews>
  <sheetFormatPr defaultColWidth="11.421875" defaultRowHeight="12.75"/>
  <cols>
    <col min="1" max="1" width="17.00390625" style="0" bestFit="1" customWidth="1"/>
    <col min="2" max="2" width="47.57421875" style="0" bestFit="1" customWidth="1"/>
    <col min="3" max="3" width="26.00390625" style="0" customWidth="1"/>
    <col min="4" max="4" width="14.57421875" style="0" bestFit="1" customWidth="1"/>
    <col min="5" max="5" width="11.421875" style="0" customWidth="1"/>
    <col min="6" max="6" width="19.57421875" style="0" customWidth="1"/>
    <col min="7" max="7" width="8.7109375" style="0" bestFit="1" customWidth="1"/>
    <col min="8" max="8" width="14.57421875" style="0" bestFit="1" customWidth="1"/>
    <col min="9" max="9" width="11.421875" style="0" customWidth="1"/>
    <col min="10" max="10" width="12.7109375" style="0" bestFit="1" customWidth="1"/>
  </cols>
  <sheetData>
    <row r="1" spans="1:10" ht="12.75">
      <c r="A1" s="156"/>
      <c r="B1" s="157"/>
      <c r="C1" s="157"/>
      <c r="D1" s="157"/>
      <c r="E1" s="157"/>
      <c r="F1" s="157"/>
      <c r="G1" s="157"/>
      <c r="H1" s="157"/>
      <c r="I1" s="157"/>
      <c r="J1" s="168"/>
    </row>
    <row r="2" spans="1:10" ht="15.75">
      <c r="A2" s="169"/>
      <c r="B2" s="167"/>
      <c r="C2" s="167"/>
      <c r="D2" s="167"/>
      <c r="E2" s="167"/>
      <c r="F2" s="167"/>
      <c r="G2" s="167"/>
      <c r="H2" s="167"/>
      <c r="I2" s="167"/>
      <c r="J2" s="159" t="s">
        <v>13</v>
      </c>
    </row>
    <row r="3" spans="1:10" ht="15.75">
      <c r="A3" s="425" t="s">
        <v>15</v>
      </c>
      <c r="B3" s="426"/>
      <c r="C3" s="426"/>
      <c r="D3" s="426"/>
      <c r="E3" s="426"/>
      <c r="F3" s="426"/>
      <c r="G3" s="426"/>
      <c r="H3" s="426"/>
      <c r="I3" s="426"/>
      <c r="J3" s="427"/>
    </row>
    <row r="4" spans="1:10" ht="15.75">
      <c r="A4" s="130"/>
      <c r="B4" s="131"/>
      <c r="C4" s="131"/>
      <c r="D4" s="131"/>
      <c r="E4" s="131"/>
      <c r="F4" s="131"/>
      <c r="G4" s="131"/>
      <c r="H4" s="131"/>
      <c r="I4" s="131"/>
      <c r="J4" s="166"/>
    </row>
    <row r="5" spans="1:10" ht="15.75">
      <c r="A5" s="111"/>
      <c r="B5" s="17"/>
      <c r="C5" s="17"/>
      <c r="D5" s="17"/>
      <c r="E5" s="17"/>
      <c r="F5" s="17"/>
      <c r="G5" s="17"/>
      <c r="H5" s="17"/>
      <c r="I5" s="17"/>
      <c r="J5" s="112"/>
    </row>
    <row r="6" spans="1:10" ht="15.75">
      <c r="A6" s="22" t="s">
        <v>0</v>
      </c>
      <c r="B6" s="113" t="s">
        <v>1</v>
      </c>
      <c r="C6" s="22" t="s">
        <v>2</v>
      </c>
      <c r="D6" s="22" t="s">
        <v>4</v>
      </c>
      <c r="E6" s="22" t="s">
        <v>11</v>
      </c>
      <c r="F6" s="22" t="s">
        <v>3</v>
      </c>
      <c r="G6" s="22" t="s">
        <v>11</v>
      </c>
      <c r="H6" s="22" t="s">
        <v>6</v>
      </c>
      <c r="I6" s="22" t="s">
        <v>11</v>
      </c>
      <c r="J6" s="22" t="s">
        <v>7</v>
      </c>
    </row>
    <row r="7" spans="1:10" ht="15.75">
      <c r="A7" s="38"/>
      <c r="B7" s="110"/>
      <c r="C7" s="38"/>
      <c r="D7" s="27" t="s">
        <v>5</v>
      </c>
      <c r="E7" s="27" t="s">
        <v>12</v>
      </c>
      <c r="F7" s="27" t="s">
        <v>5</v>
      </c>
      <c r="G7" s="27" t="s">
        <v>12</v>
      </c>
      <c r="H7" s="27" t="s">
        <v>5</v>
      </c>
      <c r="I7" s="27" t="s">
        <v>12</v>
      </c>
      <c r="J7" s="27" t="s">
        <v>8</v>
      </c>
    </row>
    <row r="8" spans="1:10" ht="15.75">
      <c r="A8" s="33"/>
      <c r="B8" s="112"/>
      <c r="C8" s="114"/>
      <c r="D8" s="33"/>
      <c r="E8" s="33"/>
      <c r="F8" s="33"/>
      <c r="G8" s="33"/>
      <c r="H8" s="33"/>
      <c r="I8" s="33"/>
      <c r="J8" s="114"/>
    </row>
    <row r="9" spans="1:10" ht="19.5">
      <c r="A9" s="246" t="s">
        <v>409</v>
      </c>
      <c r="B9" s="245"/>
      <c r="C9" s="244"/>
      <c r="D9" s="73"/>
      <c r="E9" s="38"/>
      <c r="F9" s="45"/>
      <c r="G9" s="110"/>
      <c r="H9" s="38"/>
      <c r="I9" s="124"/>
      <c r="J9" s="45"/>
    </row>
    <row r="10" spans="1:10" ht="15.75">
      <c r="A10" s="126">
        <v>1</v>
      </c>
      <c r="B10" s="110" t="s">
        <v>410</v>
      </c>
      <c r="C10" s="27" t="s">
        <v>69</v>
      </c>
      <c r="D10" s="64">
        <v>0</v>
      </c>
      <c r="E10" s="65">
        <f aca="true" t="shared" si="0" ref="E10:E60">+D10*J10/1000000</f>
        <v>0</v>
      </c>
      <c r="F10" s="64">
        <v>147000.85</v>
      </c>
      <c r="G10" s="121">
        <f>+F10*J10/1000000</f>
        <v>180.8110455</v>
      </c>
      <c r="H10" s="38">
        <f aca="true" t="shared" si="1" ref="H10:H60">+D10+F10</f>
        <v>147000.85</v>
      </c>
      <c r="I10" s="121">
        <f aca="true" t="shared" si="2" ref="I10:I60">+H10*J10/1000000</f>
        <v>180.8110455</v>
      </c>
      <c r="J10" s="50">
        <v>1230</v>
      </c>
    </row>
    <row r="11" spans="1:10" ht="15.75">
      <c r="A11" s="228">
        <v>1</v>
      </c>
      <c r="B11" s="38" t="s">
        <v>411</v>
      </c>
      <c r="C11" s="27" t="s">
        <v>69</v>
      </c>
      <c r="D11" s="64">
        <v>19375.55</v>
      </c>
      <c r="E11" s="65">
        <f t="shared" si="0"/>
        <v>23.8319265</v>
      </c>
      <c r="F11" s="64">
        <v>965.55</v>
      </c>
      <c r="G11" s="121">
        <f>+F11*J11/1000000</f>
        <v>1.1876265</v>
      </c>
      <c r="H11" s="38">
        <f t="shared" si="1"/>
        <v>20341.1</v>
      </c>
      <c r="I11" s="121">
        <f t="shared" si="2"/>
        <v>25.019553</v>
      </c>
      <c r="J11" s="50">
        <v>1230</v>
      </c>
    </row>
    <row r="12" spans="1:10" ht="15.75">
      <c r="A12" s="228">
        <v>1</v>
      </c>
      <c r="B12" s="38" t="s">
        <v>139</v>
      </c>
      <c r="C12" s="27" t="s">
        <v>9</v>
      </c>
      <c r="D12" s="64">
        <v>452022.78</v>
      </c>
      <c r="E12" s="65">
        <f t="shared" si="0"/>
        <v>864.1110198712861</v>
      </c>
      <c r="F12" s="64">
        <v>62718.29</v>
      </c>
      <c r="G12" s="121">
        <f>+F12*J12/1000000</f>
        <v>119.89565113617302</v>
      </c>
      <c r="H12" s="38">
        <f t="shared" si="1"/>
        <v>514741.07</v>
      </c>
      <c r="I12" s="121">
        <f t="shared" si="2"/>
        <v>984.0066710074591</v>
      </c>
      <c r="J12" s="50">
        <v>1911.6537</v>
      </c>
    </row>
    <row r="13" spans="1:10" ht="15.75">
      <c r="A13" s="228">
        <v>1</v>
      </c>
      <c r="B13" s="38" t="s">
        <v>180</v>
      </c>
      <c r="C13" s="27" t="s">
        <v>9</v>
      </c>
      <c r="D13" s="64">
        <v>2536.75</v>
      </c>
      <c r="E13" s="65">
        <f t="shared" si="0"/>
        <v>4.849387523475</v>
      </c>
      <c r="F13" s="64">
        <v>817.98</v>
      </c>
      <c r="G13" s="121">
        <f aca="true" t="shared" si="3" ref="G13:G60">+F13*J13/1000000</f>
        <v>1.563694493526</v>
      </c>
      <c r="H13" s="38">
        <f t="shared" si="1"/>
        <v>3354.73</v>
      </c>
      <c r="I13" s="121">
        <f t="shared" si="2"/>
        <v>6.413082017001</v>
      </c>
      <c r="J13" s="50">
        <v>1911.6537</v>
      </c>
    </row>
    <row r="14" spans="1:10" ht="15.75">
      <c r="A14" s="228">
        <v>1</v>
      </c>
      <c r="B14" s="38" t="s">
        <v>412</v>
      </c>
      <c r="C14" s="27" t="s">
        <v>9</v>
      </c>
      <c r="D14" s="64">
        <v>92454.04</v>
      </c>
      <c r="E14" s="65">
        <f t="shared" si="0"/>
        <v>176.740107645948</v>
      </c>
      <c r="F14" s="64">
        <v>12481.3</v>
      </c>
      <c r="G14" s="121">
        <f t="shared" si="3"/>
        <v>23.85992332581</v>
      </c>
      <c r="H14" s="38">
        <f t="shared" si="1"/>
        <v>104935.34</v>
      </c>
      <c r="I14" s="121">
        <f t="shared" si="2"/>
        <v>200.600030971758</v>
      </c>
      <c r="J14" s="50">
        <v>1911.6537</v>
      </c>
    </row>
    <row r="15" spans="1:10" ht="15.75">
      <c r="A15" s="228">
        <v>1</v>
      </c>
      <c r="B15" s="38" t="s">
        <v>413</v>
      </c>
      <c r="C15" s="27" t="s">
        <v>67</v>
      </c>
      <c r="D15" s="64">
        <v>27128.45</v>
      </c>
      <c r="E15" s="65">
        <f t="shared" si="0"/>
        <v>46.3081013793</v>
      </c>
      <c r="F15" s="64">
        <v>3255.41</v>
      </c>
      <c r="G15" s="121">
        <f t="shared" si="3"/>
        <v>5.556965337539999</v>
      </c>
      <c r="H15" s="38">
        <f t="shared" si="1"/>
        <v>30383.86</v>
      </c>
      <c r="I15" s="121">
        <f t="shared" si="2"/>
        <v>51.86506671684</v>
      </c>
      <c r="J15" s="50">
        <v>1706.994</v>
      </c>
    </row>
    <row r="16" spans="1:10" ht="15.75">
      <c r="A16" s="228"/>
      <c r="B16" s="38"/>
      <c r="C16" s="27" t="s">
        <v>143</v>
      </c>
      <c r="D16" s="64">
        <v>30594.94</v>
      </c>
      <c r="E16" s="65">
        <f t="shared" si="0"/>
        <v>7.014441315818799</v>
      </c>
      <c r="F16" s="64">
        <v>3671.39</v>
      </c>
      <c r="G16" s="121">
        <f t="shared" si="3"/>
        <v>0.8417323159478</v>
      </c>
      <c r="H16" s="38">
        <f t="shared" si="1"/>
        <v>34266.33</v>
      </c>
      <c r="I16" s="121">
        <f t="shared" si="2"/>
        <v>7.856173631766601</v>
      </c>
      <c r="J16" s="50">
        <v>229.26802</v>
      </c>
    </row>
    <row r="17" spans="1:10" ht="15.75">
      <c r="A17" s="228"/>
      <c r="B17" s="38"/>
      <c r="C17" s="27" t="s">
        <v>69</v>
      </c>
      <c r="D17" s="64">
        <v>2241.52</v>
      </c>
      <c r="E17" s="65">
        <f t="shared" si="0"/>
        <v>2.7570696</v>
      </c>
      <c r="F17" s="64">
        <v>268.98</v>
      </c>
      <c r="G17" s="121">
        <f t="shared" si="3"/>
        <v>0.3308454</v>
      </c>
      <c r="H17" s="38">
        <f t="shared" si="1"/>
        <v>2510.5</v>
      </c>
      <c r="I17" s="121">
        <f t="shared" si="2"/>
        <v>3.087915</v>
      </c>
      <c r="J17" s="50">
        <v>1230</v>
      </c>
    </row>
    <row r="18" spans="1:10" ht="15.75">
      <c r="A18" s="228">
        <v>1</v>
      </c>
      <c r="B18" s="38" t="s">
        <v>144</v>
      </c>
      <c r="C18" s="27" t="s">
        <v>67</v>
      </c>
      <c r="D18" s="64">
        <v>49490.58</v>
      </c>
      <c r="E18" s="65">
        <f t="shared" si="0"/>
        <v>84.48012311652</v>
      </c>
      <c r="F18" s="64">
        <v>6310.05</v>
      </c>
      <c r="G18" s="121">
        <f t="shared" si="3"/>
        <v>10.7712174897</v>
      </c>
      <c r="H18" s="38">
        <f t="shared" si="1"/>
        <v>55800.630000000005</v>
      </c>
      <c r="I18" s="121">
        <f t="shared" si="2"/>
        <v>95.25134060622001</v>
      </c>
      <c r="J18" s="50">
        <v>1706.994</v>
      </c>
    </row>
    <row r="19" spans="1:10" ht="15.75">
      <c r="A19" s="228"/>
      <c r="B19" s="38"/>
      <c r="C19" s="27" t="s">
        <v>145</v>
      </c>
      <c r="D19" s="64">
        <v>2521.15</v>
      </c>
      <c r="E19" s="65">
        <f t="shared" si="0"/>
        <v>2.9661222740237694</v>
      </c>
      <c r="F19" s="64">
        <v>330.9</v>
      </c>
      <c r="G19" s="121">
        <f t="shared" si="3"/>
        <v>0.38930244550084886</v>
      </c>
      <c r="H19" s="38">
        <f t="shared" si="1"/>
        <v>2852.05</v>
      </c>
      <c r="I19" s="121">
        <f t="shared" si="2"/>
        <v>3.3554247195246183</v>
      </c>
      <c r="J19" s="50">
        <f>1732.39/1.4725</f>
        <v>1176.4957555178269</v>
      </c>
    </row>
    <row r="20" spans="1:10" ht="15.75">
      <c r="A20" s="228"/>
      <c r="B20" s="38"/>
      <c r="C20" s="27" t="s">
        <v>143</v>
      </c>
      <c r="D20" s="64">
        <v>20722.3</v>
      </c>
      <c r="E20" s="65">
        <f t="shared" si="0"/>
        <v>4.750960690846</v>
      </c>
      <c r="F20" s="65">
        <v>2719.8</v>
      </c>
      <c r="G20" s="121">
        <f t="shared" si="3"/>
        <v>0.623563160796</v>
      </c>
      <c r="H20" s="38">
        <f t="shared" si="1"/>
        <v>23442.1</v>
      </c>
      <c r="I20" s="121">
        <f t="shared" si="2"/>
        <v>5.3745238516419995</v>
      </c>
      <c r="J20" s="50">
        <v>229.26802</v>
      </c>
    </row>
    <row r="21" spans="1:10" ht="15.75">
      <c r="A21" s="228"/>
      <c r="B21" s="38"/>
      <c r="C21" s="27" t="s">
        <v>68</v>
      </c>
      <c r="D21" s="64">
        <v>386258.76</v>
      </c>
      <c r="E21" s="65">
        <f t="shared" si="0"/>
        <v>5.2716595564799995</v>
      </c>
      <c r="F21" s="64">
        <v>50696.46</v>
      </c>
      <c r="G21" s="121">
        <f t="shared" si="3"/>
        <v>0.69190528608</v>
      </c>
      <c r="H21" s="38">
        <f t="shared" si="1"/>
        <v>436955.22000000003</v>
      </c>
      <c r="I21" s="121">
        <f t="shared" si="2"/>
        <v>5.96356484256</v>
      </c>
      <c r="J21" s="50">
        <v>13.648</v>
      </c>
    </row>
    <row r="22" spans="1:10" ht="15.75">
      <c r="A22" s="228"/>
      <c r="B22" s="38"/>
      <c r="C22" s="27" t="s">
        <v>146</v>
      </c>
      <c r="D22" s="64">
        <v>38300.67</v>
      </c>
      <c r="E22" s="65">
        <f t="shared" si="0"/>
        <v>8.112446228304194</v>
      </c>
      <c r="F22" s="64">
        <v>5026.96</v>
      </c>
      <c r="G22" s="121">
        <f t="shared" si="3"/>
        <v>1.0647579452744833</v>
      </c>
      <c r="H22" s="38">
        <f t="shared" si="1"/>
        <v>43327.63</v>
      </c>
      <c r="I22" s="121">
        <f t="shared" si="2"/>
        <v>9.177204173578676</v>
      </c>
      <c r="J22" s="50">
        <f>1732.39/8.179</f>
        <v>211.80951216530138</v>
      </c>
    </row>
    <row r="23" spans="1:10" ht="15.75">
      <c r="A23" s="228"/>
      <c r="B23" s="38"/>
      <c r="C23" s="27" t="s">
        <v>147</v>
      </c>
      <c r="D23" s="64">
        <v>8882.7</v>
      </c>
      <c r="E23" s="65">
        <f t="shared" si="0"/>
        <v>1.5083463848619405</v>
      </c>
      <c r="F23" s="64">
        <v>1165.87</v>
      </c>
      <c r="G23" s="121">
        <f t="shared" si="3"/>
        <v>0.19797311625057587</v>
      </c>
      <c r="H23" s="38">
        <f t="shared" si="1"/>
        <v>10048.57</v>
      </c>
      <c r="I23" s="121">
        <f t="shared" si="2"/>
        <v>1.7063195011125163</v>
      </c>
      <c r="J23" s="50">
        <f>1732.39/10.2021</f>
        <v>169.8071965575715</v>
      </c>
    </row>
    <row r="24" spans="1:10" ht="15.75">
      <c r="A24" s="228"/>
      <c r="B24" s="38"/>
      <c r="C24" s="27" t="s">
        <v>69</v>
      </c>
      <c r="D24" s="64">
        <v>15230.18</v>
      </c>
      <c r="E24" s="65">
        <f t="shared" si="0"/>
        <v>18.733121399999998</v>
      </c>
      <c r="F24" s="64">
        <v>1998.96</v>
      </c>
      <c r="G24" s="121">
        <f t="shared" si="3"/>
        <v>2.4587207999999996</v>
      </c>
      <c r="H24" s="38">
        <f t="shared" si="1"/>
        <v>17229.14</v>
      </c>
      <c r="I24" s="121">
        <f t="shared" si="2"/>
        <v>21.1918422</v>
      </c>
      <c r="J24" s="50">
        <v>1230</v>
      </c>
    </row>
    <row r="25" spans="1:10" ht="15.75">
      <c r="A25" s="228">
        <v>1</v>
      </c>
      <c r="B25" s="38" t="s">
        <v>148</v>
      </c>
      <c r="C25" s="27" t="s">
        <v>145</v>
      </c>
      <c r="D25" s="64">
        <v>2723.46</v>
      </c>
      <c r="E25" s="65">
        <f t="shared" si="0"/>
        <v>3.204139130322581</v>
      </c>
      <c r="F25" s="64">
        <v>428.95</v>
      </c>
      <c r="G25" s="121">
        <f t="shared" si="3"/>
        <v>0.5046578543293718</v>
      </c>
      <c r="H25" s="38">
        <f t="shared" si="1"/>
        <v>3152.41</v>
      </c>
      <c r="I25" s="121">
        <f t="shared" si="2"/>
        <v>3.7087969846519524</v>
      </c>
      <c r="J25" s="50">
        <f>1732.39/1.4725</f>
        <v>1176.4957555178269</v>
      </c>
    </row>
    <row r="26" spans="1:10" ht="15.75">
      <c r="A26" s="228"/>
      <c r="B26" s="38"/>
      <c r="C26" s="27" t="s">
        <v>143</v>
      </c>
      <c r="D26" s="64">
        <v>10042.9</v>
      </c>
      <c r="E26" s="65">
        <f t="shared" si="0"/>
        <v>2.3025157980579998</v>
      </c>
      <c r="F26" s="64">
        <v>1581.76</v>
      </c>
      <c r="G26" s="121">
        <f t="shared" si="3"/>
        <v>0.3626469833152</v>
      </c>
      <c r="H26" s="38">
        <f t="shared" si="1"/>
        <v>11624.66</v>
      </c>
      <c r="I26" s="121">
        <f t="shared" si="2"/>
        <v>2.6651627813732</v>
      </c>
      <c r="J26" s="50">
        <v>229.26802</v>
      </c>
    </row>
    <row r="27" spans="1:10" ht="15.75">
      <c r="A27" s="228"/>
      <c r="B27" s="38"/>
      <c r="C27" s="27" t="s">
        <v>67</v>
      </c>
      <c r="D27" s="64">
        <v>31549.3</v>
      </c>
      <c r="E27" s="65">
        <f t="shared" si="0"/>
        <v>53.8544658042</v>
      </c>
      <c r="F27" s="64">
        <v>5442.29</v>
      </c>
      <c r="G27" s="121">
        <f t="shared" si="3"/>
        <v>9.28995637626</v>
      </c>
      <c r="H27" s="38">
        <f t="shared" si="1"/>
        <v>36991.59</v>
      </c>
      <c r="I27" s="121">
        <f t="shared" si="2"/>
        <v>63.14442218045999</v>
      </c>
      <c r="J27" s="50">
        <v>1706.994</v>
      </c>
    </row>
    <row r="28" spans="1:10" ht="15.75">
      <c r="A28" s="228"/>
      <c r="B28" s="38"/>
      <c r="C28" s="27" t="s">
        <v>68</v>
      </c>
      <c r="D28" s="64">
        <v>1077161.73</v>
      </c>
      <c r="E28" s="65">
        <f t="shared" si="0"/>
        <v>14.701124834274601</v>
      </c>
      <c r="F28" s="64">
        <v>169652.97</v>
      </c>
      <c r="G28" s="121">
        <f t="shared" si="3"/>
        <v>2.3154271276194</v>
      </c>
      <c r="H28" s="38">
        <f t="shared" si="1"/>
        <v>1246814.7</v>
      </c>
      <c r="I28" s="121">
        <f t="shared" si="2"/>
        <v>17.016551961894002</v>
      </c>
      <c r="J28" s="50">
        <v>13.64802</v>
      </c>
    </row>
    <row r="29" spans="1:10" ht="15.75">
      <c r="A29" s="228"/>
      <c r="B29" s="38"/>
      <c r="C29" s="27" t="s">
        <v>146</v>
      </c>
      <c r="D29" s="64">
        <v>7018.55</v>
      </c>
      <c r="E29" s="65">
        <f t="shared" si="0"/>
        <v>1.486595651607776</v>
      </c>
      <c r="F29" s="64">
        <v>1106.42</v>
      </c>
      <c r="G29" s="121">
        <f t="shared" si="3"/>
        <v>0.23435028044993275</v>
      </c>
      <c r="H29" s="38">
        <f t="shared" si="1"/>
        <v>8124.97</v>
      </c>
      <c r="I29" s="121">
        <f t="shared" si="2"/>
        <v>1.7209459320577087</v>
      </c>
      <c r="J29" s="50">
        <f>1732.39/8.179</f>
        <v>211.80951216530138</v>
      </c>
    </row>
    <row r="30" spans="1:10" ht="15.75">
      <c r="A30" s="228"/>
      <c r="B30" s="38"/>
      <c r="C30" s="27" t="s">
        <v>147</v>
      </c>
      <c r="D30" s="64">
        <v>9057.15</v>
      </c>
      <c r="E30" s="65">
        <f t="shared" si="0"/>
        <v>1.5379692503014086</v>
      </c>
      <c r="F30" s="64">
        <v>1426.5</v>
      </c>
      <c r="G30" s="121">
        <f t="shared" si="3"/>
        <v>0.24222996588937573</v>
      </c>
      <c r="H30" s="38">
        <f t="shared" si="1"/>
        <v>10483.65</v>
      </c>
      <c r="I30" s="121">
        <f t="shared" si="2"/>
        <v>1.7801992161907845</v>
      </c>
      <c r="J30" s="50">
        <f>1732.39/10.2021</f>
        <v>169.8071965575715</v>
      </c>
    </row>
    <row r="31" spans="1:10" ht="15.75">
      <c r="A31" s="228"/>
      <c r="B31" s="38"/>
      <c r="C31" s="27" t="s">
        <v>69</v>
      </c>
      <c r="D31" s="64">
        <v>44980.68</v>
      </c>
      <c r="E31" s="65">
        <f t="shared" si="0"/>
        <v>55.3262364</v>
      </c>
      <c r="F31" s="64">
        <v>7064.46</v>
      </c>
      <c r="G31" s="121">
        <f t="shared" si="3"/>
        <v>8.6892858</v>
      </c>
      <c r="H31" s="38">
        <f t="shared" si="1"/>
        <v>52045.14</v>
      </c>
      <c r="I31" s="121">
        <f t="shared" si="2"/>
        <v>64.0155222</v>
      </c>
      <c r="J31" s="50">
        <v>1230</v>
      </c>
    </row>
    <row r="32" spans="1:10" ht="15.75">
      <c r="A32" s="228">
        <v>1</v>
      </c>
      <c r="B32" s="38" t="s">
        <v>414</v>
      </c>
      <c r="C32" s="27" t="s">
        <v>145</v>
      </c>
      <c r="D32" s="64">
        <v>998.75</v>
      </c>
      <c r="E32" s="65">
        <f t="shared" si="0"/>
        <v>1.1750251358234296</v>
      </c>
      <c r="F32" s="64">
        <v>0</v>
      </c>
      <c r="G32" s="121">
        <f t="shared" si="3"/>
        <v>0</v>
      </c>
      <c r="H32" s="38">
        <f t="shared" si="1"/>
        <v>998.75</v>
      </c>
      <c r="I32" s="121">
        <f t="shared" si="2"/>
        <v>1.1750251358234296</v>
      </c>
      <c r="J32" s="50">
        <f>1732.39/1.4725</f>
        <v>1176.4957555178269</v>
      </c>
    </row>
    <row r="33" spans="1:10" ht="15.75">
      <c r="A33" s="228"/>
      <c r="B33" s="38"/>
      <c r="C33" s="27" t="s">
        <v>67</v>
      </c>
      <c r="D33" s="64">
        <v>1792.05</v>
      </c>
      <c r="E33" s="65">
        <f t="shared" si="0"/>
        <v>3.0590185976999997</v>
      </c>
      <c r="F33" s="64">
        <v>0</v>
      </c>
      <c r="G33" s="121">
        <f t="shared" si="3"/>
        <v>0</v>
      </c>
      <c r="H33" s="38">
        <f t="shared" si="1"/>
        <v>1792.05</v>
      </c>
      <c r="I33" s="121">
        <f t="shared" si="2"/>
        <v>3.0590185976999997</v>
      </c>
      <c r="J33" s="50">
        <v>1706.994</v>
      </c>
    </row>
    <row r="34" spans="1:10" ht="15.75">
      <c r="A34" s="228"/>
      <c r="B34" s="38"/>
      <c r="C34" s="27" t="s">
        <v>68</v>
      </c>
      <c r="D34" s="64">
        <v>151113.08</v>
      </c>
      <c r="E34" s="65">
        <f t="shared" si="0"/>
        <v>2.0623943381016</v>
      </c>
      <c r="F34" s="64">
        <v>0</v>
      </c>
      <c r="G34" s="121">
        <f t="shared" si="3"/>
        <v>0</v>
      </c>
      <c r="H34" s="38">
        <f t="shared" si="1"/>
        <v>151113.08</v>
      </c>
      <c r="I34" s="121">
        <f t="shared" si="2"/>
        <v>2.0623943381016</v>
      </c>
      <c r="J34" s="50">
        <v>13.64802</v>
      </c>
    </row>
    <row r="35" spans="1:10" ht="15.75">
      <c r="A35" s="228"/>
      <c r="B35" s="38"/>
      <c r="C35" s="27" t="s">
        <v>69</v>
      </c>
      <c r="D35" s="64">
        <v>10015.56</v>
      </c>
      <c r="E35" s="65">
        <f t="shared" si="0"/>
        <v>12.3191388</v>
      </c>
      <c r="F35" s="64">
        <v>0</v>
      </c>
      <c r="G35" s="121">
        <f t="shared" si="3"/>
        <v>0</v>
      </c>
      <c r="H35" s="38">
        <f t="shared" si="1"/>
        <v>10015.56</v>
      </c>
      <c r="I35" s="121">
        <f t="shared" si="2"/>
        <v>12.3191388</v>
      </c>
      <c r="J35" s="50">
        <v>1230</v>
      </c>
    </row>
    <row r="36" spans="1:10" ht="15.75">
      <c r="A36" s="228">
        <v>1</v>
      </c>
      <c r="B36" s="38" t="s">
        <v>176</v>
      </c>
      <c r="C36" s="27" t="s">
        <v>145</v>
      </c>
      <c r="D36" s="64">
        <v>17428.85</v>
      </c>
      <c r="E36" s="65">
        <f t="shared" si="0"/>
        <v>20.504968048556876</v>
      </c>
      <c r="F36" s="64">
        <v>3398.63</v>
      </c>
      <c r="G36" s="121">
        <f t="shared" si="3"/>
        <v>3.998473769575552</v>
      </c>
      <c r="H36" s="38">
        <f t="shared" si="1"/>
        <v>20827.48</v>
      </c>
      <c r="I36" s="121">
        <f t="shared" si="2"/>
        <v>24.503441818132426</v>
      </c>
      <c r="J36" s="50">
        <f>1732.39/1.4725</f>
        <v>1176.4957555178269</v>
      </c>
    </row>
    <row r="37" spans="1:10" ht="15.75">
      <c r="A37" s="228"/>
      <c r="B37" s="38"/>
      <c r="C37" s="27" t="s">
        <v>67</v>
      </c>
      <c r="D37" s="64">
        <v>50143.59</v>
      </c>
      <c r="E37" s="65">
        <f t="shared" si="0"/>
        <v>85.59480726845999</v>
      </c>
      <c r="F37" s="64">
        <v>9778</v>
      </c>
      <c r="G37" s="121">
        <f t="shared" si="3"/>
        <v>16.690987332</v>
      </c>
      <c r="H37" s="38">
        <f t="shared" si="1"/>
        <v>59921.59</v>
      </c>
      <c r="I37" s="121">
        <f t="shared" si="2"/>
        <v>102.28579460046</v>
      </c>
      <c r="J37" s="50">
        <v>1706.994</v>
      </c>
    </row>
    <row r="38" spans="1:10" ht="15.75">
      <c r="A38" s="228"/>
      <c r="B38" s="38"/>
      <c r="C38" s="27" t="s">
        <v>68</v>
      </c>
      <c r="D38" s="64">
        <v>437191.62</v>
      </c>
      <c r="E38" s="65">
        <f t="shared" si="0"/>
        <v>5.9667999735924</v>
      </c>
      <c r="F38" s="64">
        <v>85252.37</v>
      </c>
      <c r="G38" s="121">
        <f t="shared" si="3"/>
        <v>1.1635260508074</v>
      </c>
      <c r="H38" s="38">
        <f t="shared" si="1"/>
        <v>522443.99</v>
      </c>
      <c r="I38" s="121">
        <f t="shared" si="2"/>
        <v>7.130326024399801</v>
      </c>
      <c r="J38" s="50">
        <v>13.64802</v>
      </c>
    </row>
    <row r="39" spans="1:10" ht="15.75">
      <c r="A39" s="228"/>
      <c r="B39" s="38"/>
      <c r="C39" s="27" t="s">
        <v>146</v>
      </c>
      <c r="D39" s="64">
        <v>1683.59</v>
      </c>
      <c r="E39" s="65">
        <f t="shared" si="0"/>
        <v>0.3566003765863797</v>
      </c>
      <c r="F39" s="64">
        <v>328.3</v>
      </c>
      <c r="G39" s="121">
        <f t="shared" si="3"/>
        <v>0.06953706284386844</v>
      </c>
      <c r="H39" s="38">
        <f t="shared" si="1"/>
        <v>2011.8899999999999</v>
      </c>
      <c r="I39" s="121">
        <f t="shared" si="2"/>
        <v>0.4261374394302482</v>
      </c>
      <c r="J39" s="50">
        <f>1732.39/8.179</f>
        <v>211.80951216530138</v>
      </c>
    </row>
    <row r="40" spans="1:10" ht="15.75">
      <c r="A40" s="228"/>
      <c r="B40" s="38"/>
      <c r="C40" s="27" t="s">
        <v>147</v>
      </c>
      <c r="D40" s="64">
        <v>43.33</v>
      </c>
      <c r="E40" s="65">
        <f t="shared" si="0"/>
        <v>0.007357745826839573</v>
      </c>
      <c r="F40" s="64">
        <v>8.45</v>
      </c>
      <c r="G40" s="121">
        <f t="shared" si="3"/>
        <v>0.001434870810911479</v>
      </c>
      <c r="H40" s="38">
        <f t="shared" si="1"/>
        <v>51.78</v>
      </c>
      <c r="I40" s="121">
        <f t="shared" si="2"/>
        <v>0.008792616637751053</v>
      </c>
      <c r="J40" s="50">
        <f>1732.39/10.2021</f>
        <v>169.8071965575715</v>
      </c>
    </row>
    <row r="41" spans="1:10" ht="15.75">
      <c r="A41" s="228"/>
      <c r="B41" s="38"/>
      <c r="C41" s="27" t="s">
        <v>69</v>
      </c>
      <c r="D41" s="64">
        <v>111051.05</v>
      </c>
      <c r="E41" s="65">
        <f t="shared" si="0"/>
        <v>136.5927915</v>
      </c>
      <c r="F41" s="64">
        <v>21654.95</v>
      </c>
      <c r="G41" s="121">
        <f t="shared" si="3"/>
        <v>26.6355885</v>
      </c>
      <c r="H41" s="38">
        <f t="shared" si="1"/>
        <v>132706</v>
      </c>
      <c r="I41" s="121">
        <f t="shared" si="2"/>
        <v>163.22838</v>
      </c>
      <c r="J41" s="50">
        <v>1230</v>
      </c>
    </row>
    <row r="42" spans="1:10" ht="15.75">
      <c r="A42" s="228">
        <v>1</v>
      </c>
      <c r="B42" s="38" t="s">
        <v>150</v>
      </c>
      <c r="C42" s="27" t="s">
        <v>143</v>
      </c>
      <c r="D42" s="64">
        <v>4502.69</v>
      </c>
      <c r="E42" s="65">
        <f t="shared" si="0"/>
        <v>1.0323228209738</v>
      </c>
      <c r="F42" s="64">
        <v>926.62</v>
      </c>
      <c r="G42" s="121">
        <f t="shared" si="3"/>
        <v>0.2124443326924</v>
      </c>
      <c r="H42" s="38">
        <f t="shared" si="1"/>
        <v>5429.3099999999995</v>
      </c>
      <c r="I42" s="121">
        <f t="shared" si="2"/>
        <v>1.2447671536662</v>
      </c>
      <c r="J42" s="50">
        <v>229.26802</v>
      </c>
    </row>
    <row r="43" spans="1:10" ht="15.75">
      <c r="A43" s="228"/>
      <c r="B43" s="38"/>
      <c r="C43" s="27" t="s">
        <v>67</v>
      </c>
      <c r="D43" s="64">
        <v>4849.2</v>
      </c>
      <c r="E43" s="65">
        <f t="shared" si="0"/>
        <v>8.2775553048</v>
      </c>
      <c r="F43" s="64">
        <v>1000.15</v>
      </c>
      <c r="G43" s="121">
        <f t="shared" si="3"/>
        <v>1.7072500491</v>
      </c>
      <c r="H43" s="38">
        <f t="shared" si="1"/>
        <v>5849.349999999999</v>
      </c>
      <c r="I43" s="121">
        <f t="shared" si="2"/>
        <v>9.984805353899999</v>
      </c>
      <c r="J43" s="50">
        <v>1706.994</v>
      </c>
    </row>
    <row r="44" spans="1:10" ht="15.75">
      <c r="A44" s="228"/>
      <c r="B44" s="38"/>
      <c r="C44" s="27" t="s">
        <v>68</v>
      </c>
      <c r="D44" s="64">
        <v>21090.17</v>
      </c>
      <c r="E44" s="65">
        <f t="shared" si="0"/>
        <v>0.2878390619634</v>
      </c>
      <c r="F44" s="64">
        <v>4349.85</v>
      </c>
      <c r="G44" s="121">
        <f t="shared" si="3"/>
        <v>0.059366839797000005</v>
      </c>
      <c r="H44" s="38">
        <f t="shared" si="1"/>
        <v>25440.019999999997</v>
      </c>
      <c r="I44" s="121">
        <f t="shared" si="2"/>
        <v>0.3472059017604</v>
      </c>
      <c r="J44" s="50">
        <v>13.64802</v>
      </c>
    </row>
    <row r="45" spans="1:10" ht="15.75">
      <c r="A45" s="228"/>
      <c r="B45" s="38"/>
      <c r="C45" s="27" t="s">
        <v>69</v>
      </c>
      <c r="D45" s="64">
        <v>6986.34</v>
      </c>
      <c r="E45" s="65">
        <f t="shared" si="0"/>
        <v>8.5931982</v>
      </c>
      <c r="F45" s="64">
        <v>1440.93</v>
      </c>
      <c r="G45" s="121">
        <f t="shared" si="3"/>
        <v>1.7723439</v>
      </c>
      <c r="H45" s="38">
        <f t="shared" si="1"/>
        <v>8427.27</v>
      </c>
      <c r="I45" s="121">
        <f t="shared" si="2"/>
        <v>10.365542099999999</v>
      </c>
      <c r="J45" s="50">
        <v>1230</v>
      </c>
    </row>
    <row r="46" spans="1:10" ht="15.75">
      <c r="A46" s="228">
        <v>1</v>
      </c>
      <c r="B46" s="38" t="s">
        <v>151</v>
      </c>
      <c r="C46" s="27" t="s">
        <v>67</v>
      </c>
      <c r="D46" s="64">
        <v>82746.63</v>
      </c>
      <c r="E46" s="65">
        <f t="shared" si="0"/>
        <v>141.24800093022</v>
      </c>
      <c r="F46" s="64">
        <v>17376.79</v>
      </c>
      <c r="G46" s="121">
        <f t="shared" si="3"/>
        <v>29.66207626926</v>
      </c>
      <c r="H46" s="38">
        <f t="shared" si="1"/>
        <v>100123.42000000001</v>
      </c>
      <c r="I46" s="121">
        <f t="shared" si="2"/>
        <v>170.91007719948</v>
      </c>
      <c r="J46" s="50">
        <v>1706.994</v>
      </c>
    </row>
    <row r="47" spans="1:10" ht="15.75">
      <c r="A47" s="228"/>
      <c r="B47" s="38"/>
      <c r="C47" s="27" t="s">
        <v>145</v>
      </c>
      <c r="D47" s="64">
        <v>1942.98</v>
      </c>
      <c r="E47" s="65">
        <f t="shared" si="0"/>
        <v>2.2859077230560274</v>
      </c>
      <c r="F47" s="64">
        <v>408.03</v>
      </c>
      <c r="G47" s="121">
        <f t="shared" si="3"/>
        <v>0.48004556312393887</v>
      </c>
      <c r="H47" s="38">
        <f t="shared" si="1"/>
        <v>2351.01</v>
      </c>
      <c r="I47" s="121">
        <f t="shared" si="2"/>
        <v>2.7659532861799665</v>
      </c>
      <c r="J47" s="50">
        <f>1732.39/1.4725</f>
        <v>1176.4957555178269</v>
      </c>
    </row>
    <row r="48" spans="1:10" ht="15.75">
      <c r="A48" s="228"/>
      <c r="B48" s="38"/>
      <c r="C48" s="27" t="s">
        <v>152</v>
      </c>
      <c r="D48" s="64">
        <v>53.12</v>
      </c>
      <c r="E48" s="65">
        <f t="shared" si="0"/>
        <v>0.10420040448</v>
      </c>
      <c r="F48" s="64">
        <v>11.15</v>
      </c>
      <c r="G48" s="121">
        <f t="shared" si="3"/>
        <v>0.021871884600000002</v>
      </c>
      <c r="H48" s="38">
        <f t="shared" si="1"/>
        <v>64.27</v>
      </c>
      <c r="I48" s="121">
        <f t="shared" si="2"/>
        <v>0.12607228907999998</v>
      </c>
      <c r="J48" s="50">
        <v>1961.604</v>
      </c>
    </row>
    <row r="49" spans="1:10" ht="15.75">
      <c r="A49" s="228"/>
      <c r="B49" s="38"/>
      <c r="C49" s="27" t="s">
        <v>68</v>
      </c>
      <c r="D49" s="64">
        <v>632150.42</v>
      </c>
      <c r="E49" s="65">
        <f t="shared" si="0"/>
        <v>8.627588932160002</v>
      </c>
      <c r="F49" s="64">
        <v>128010.46</v>
      </c>
      <c r="G49" s="121">
        <f t="shared" si="3"/>
        <v>1.74708675808</v>
      </c>
      <c r="H49" s="38">
        <f t="shared" si="1"/>
        <v>760160.88</v>
      </c>
      <c r="I49" s="121">
        <f t="shared" si="2"/>
        <v>10.37467569024</v>
      </c>
      <c r="J49" s="50">
        <v>13.648</v>
      </c>
    </row>
    <row r="50" spans="1:10" ht="15.75">
      <c r="A50" s="228"/>
      <c r="B50" s="38"/>
      <c r="C50" s="27" t="s">
        <v>146</v>
      </c>
      <c r="D50" s="64">
        <v>51.57</v>
      </c>
      <c r="E50" s="65">
        <f t="shared" si="0"/>
        <v>0.010923016542364591</v>
      </c>
      <c r="F50" s="64">
        <v>10.44</v>
      </c>
      <c r="G50" s="121">
        <f t="shared" si="3"/>
        <v>0.002211291307005746</v>
      </c>
      <c r="H50" s="38">
        <f t="shared" si="1"/>
        <v>62.01</v>
      </c>
      <c r="I50" s="121">
        <f t="shared" si="2"/>
        <v>0.013134307849370338</v>
      </c>
      <c r="J50" s="50">
        <f>1732.39/8.179</f>
        <v>211.80951216530138</v>
      </c>
    </row>
    <row r="51" spans="1:10" ht="15.75">
      <c r="A51" s="228"/>
      <c r="B51" s="38"/>
      <c r="C51" s="27" t="s">
        <v>69</v>
      </c>
      <c r="D51" s="64">
        <v>71614.1</v>
      </c>
      <c r="E51" s="65">
        <f t="shared" si="0"/>
        <v>88.085343</v>
      </c>
      <c r="F51" s="64">
        <v>14501.86</v>
      </c>
      <c r="G51" s="121">
        <f t="shared" si="3"/>
        <v>17.837287800000002</v>
      </c>
      <c r="H51" s="38">
        <f t="shared" si="1"/>
        <v>86115.96</v>
      </c>
      <c r="I51" s="121">
        <f t="shared" si="2"/>
        <v>105.92263080000001</v>
      </c>
      <c r="J51" s="50">
        <v>1230</v>
      </c>
    </row>
    <row r="52" spans="1:10" ht="15.75">
      <c r="A52" s="228">
        <v>1</v>
      </c>
      <c r="B52" s="38" t="s">
        <v>153</v>
      </c>
      <c r="C52" s="27" t="s">
        <v>145</v>
      </c>
      <c r="D52" s="64">
        <v>3336.41</v>
      </c>
      <c r="E52" s="65">
        <f t="shared" si="0"/>
        <v>3.925272203667233</v>
      </c>
      <c r="F52" s="64">
        <v>1534.75</v>
      </c>
      <c r="G52" s="121">
        <f t="shared" si="3"/>
        <v>1.8056268607809849</v>
      </c>
      <c r="H52" s="38">
        <f t="shared" si="1"/>
        <v>4871.16</v>
      </c>
      <c r="I52" s="121">
        <f t="shared" si="2"/>
        <v>5.7308990644482165</v>
      </c>
      <c r="J52" s="50">
        <f>1732.39/1.4725</f>
        <v>1176.4957555178269</v>
      </c>
    </row>
    <row r="53" spans="1:10" ht="15.75">
      <c r="A53" s="228"/>
      <c r="B53" s="38"/>
      <c r="C53" s="27" t="s">
        <v>67</v>
      </c>
      <c r="D53" s="64">
        <v>9129.88</v>
      </c>
      <c r="E53" s="65">
        <f t="shared" si="0"/>
        <v>15.584650380719998</v>
      </c>
      <c r="F53" s="64">
        <v>4199.75</v>
      </c>
      <c r="G53" s="121">
        <f t="shared" si="3"/>
        <v>7.1689480515</v>
      </c>
      <c r="H53" s="38">
        <f t="shared" si="1"/>
        <v>13329.63</v>
      </c>
      <c r="I53" s="121">
        <f t="shared" si="2"/>
        <v>22.75359843222</v>
      </c>
      <c r="J53" s="50">
        <v>1706.994</v>
      </c>
    </row>
    <row r="54" spans="1:10" ht="15.75">
      <c r="A54" s="228"/>
      <c r="B54" s="38"/>
      <c r="C54" s="27" t="s">
        <v>68</v>
      </c>
      <c r="D54" s="64">
        <v>927926.81</v>
      </c>
      <c r="E54" s="65">
        <f t="shared" si="0"/>
        <v>12.66434510288</v>
      </c>
      <c r="F54" s="64">
        <v>426846.33</v>
      </c>
      <c r="G54" s="121">
        <f t="shared" si="3"/>
        <v>5.82559871184</v>
      </c>
      <c r="H54" s="38">
        <f t="shared" si="1"/>
        <v>1354773.1400000001</v>
      </c>
      <c r="I54" s="121">
        <f t="shared" si="2"/>
        <v>18.48994381472</v>
      </c>
      <c r="J54" s="50">
        <v>13.648</v>
      </c>
    </row>
    <row r="55" spans="1:10" ht="15.75">
      <c r="A55" s="228"/>
      <c r="B55" s="38"/>
      <c r="C55" s="27" t="s">
        <v>69</v>
      </c>
      <c r="D55" s="64">
        <v>14025.21</v>
      </c>
      <c r="E55" s="65">
        <f t="shared" si="0"/>
        <v>17.251008300000002</v>
      </c>
      <c r="F55" s="64">
        <v>6451.6</v>
      </c>
      <c r="G55" s="121">
        <f t="shared" si="3"/>
        <v>7.935468</v>
      </c>
      <c r="H55" s="38">
        <f t="shared" si="1"/>
        <v>20476.809999999998</v>
      </c>
      <c r="I55" s="121">
        <f t="shared" si="2"/>
        <v>25.186476299999995</v>
      </c>
      <c r="J55" s="50">
        <v>1230</v>
      </c>
    </row>
    <row r="56" spans="1:10" ht="15.75">
      <c r="A56" s="228">
        <v>1</v>
      </c>
      <c r="B56" s="38" t="s">
        <v>415</v>
      </c>
      <c r="C56" s="27" t="s">
        <v>145</v>
      </c>
      <c r="D56" s="64">
        <v>11575.29</v>
      </c>
      <c r="E56" s="65">
        <f t="shared" si="0"/>
        <v>13.618279553887946</v>
      </c>
      <c r="F56" s="64">
        <v>2083.55</v>
      </c>
      <c r="G56" s="121">
        <f t="shared" si="3"/>
        <v>2.4512877314091686</v>
      </c>
      <c r="H56" s="38">
        <f t="shared" si="1"/>
        <v>13658.84</v>
      </c>
      <c r="I56" s="121">
        <f t="shared" si="2"/>
        <v>16.069567285297115</v>
      </c>
      <c r="J56" s="50">
        <f>1732.39/1.4725</f>
        <v>1176.4957555178269</v>
      </c>
    </row>
    <row r="57" spans="1:10" ht="15.75">
      <c r="A57" s="228"/>
      <c r="B57" s="38"/>
      <c r="C57" s="27" t="s">
        <v>145</v>
      </c>
      <c r="D57" s="64">
        <v>23904.68</v>
      </c>
      <c r="E57" s="65">
        <f t="shared" si="0"/>
        <v>28.12375455701189</v>
      </c>
      <c r="F57" s="64">
        <v>4302.84</v>
      </c>
      <c r="G57" s="121">
        <f t="shared" si="3"/>
        <v>5.062272996672327</v>
      </c>
      <c r="H57" s="38">
        <f>+D57+F57</f>
        <v>28207.52</v>
      </c>
      <c r="I57" s="121">
        <f t="shared" si="2"/>
        <v>33.18602755368421</v>
      </c>
      <c r="J57" s="50">
        <f>1732.39/1.4725</f>
        <v>1176.4957555178269</v>
      </c>
    </row>
    <row r="58" spans="1:10" ht="15.75">
      <c r="A58" s="228">
        <v>15</v>
      </c>
      <c r="B58" s="38" t="s">
        <v>175</v>
      </c>
      <c r="C58" s="27" t="s">
        <v>67</v>
      </c>
      <c r="D58" s="64">
        <v>143469.41</v>
      </c>
      <c r="E58" s="65">
        <f t="shared" si="0"/>
        <v>244.90142205354</v>
      </c>
      <c r="F58" s="64">
        <v>16472.144</v>
      </c>
      <c r="G58" s="121">
        <f t="shared" si="3"/>
        <v>28.117850975136</v>
      </c>
      <c r="H58" s="38">
        <f t="shared" si="1"/>
        <v>159941.554</v>
      </c>
      <c r="I58" s="121">
        <f t="shared" si="2"/>
        <v>273.01927302867597</v>
      </c>
      <c r="J58" s="50">
        <v>1706.994</v>
      </c>
    </row>
    <row r="59" spans="1:10" ht="15.75">
      <c r="A59" s="228">
        <v>15</v>
      </c>
      <c r="B59" s="38" t="s">
        <v>174</v>
      </c>
      <c r="C59" s="27" t="s">
        <v>69</v>
      </c>
      <c r="D59" s="64">
        <v>115452.41</v>
      </c>
      <c r="E59" s="65">
        <f t="shared" si="0"/>
        <v>142.0064643</v>
      </c>
      <c r="F59" s="64">
        <v>17750.84</v>
      </c>
      <c r="G59" s="121">
        <f t="shared" si="3"/>
        <v>21.833533199999998</v>
      </c>
      <c r="H59" s="38">
        <f t="shared" si="1"/>
        <v>133203.25</v>
      </c>
      <c r="I59" s="121">
        <f t="shared" si="2"/>
        <v>163.8399975</v>
      </c>
      <c r="J59" s="50">
        <v>1230</v>
      </c>
    </row>
    <row r="60" spans="1:10" ht="15.75">
      <c r="A60" s="228">
        <v>28</v>
      </c>
      <c r="B60" s="38" t="s">
        <v>283</v>
      </c>
      <c r="C60" s="27" t="s">
        <v>69</v>
      </c>
      <c r="D60" s="64">
        <v>625000</v>
      </c>
      <c r="E60" s="65">
        <f t="shared" si="0"/>
        <v>768.75</v>
      </c>
      <c r="F60" s="64">
        <v>57500</v>
      </c>
      <c r="G60" s="121">
        <f t="shared" si="3"/>
        <v>70.725</v>
      </c>
      <c r="H60" s="38">
        <f t="shared" si="1"/>
        <v>682500</v>
      </c>
      <c r="I60" s="121">
        <f t="shared" si="2"/>
        <v>839.475</v>
      </c>
      <c r="J60" s="50">
        <v>1230</v>
      </c>
    </row>
    <row r="61" spans="1:10" ht="15.75">
      <c r="A61" s="194"/>
      <c r="B61" s="33"/>
      <c r="C61" s="114"/>
      <c r="D61" s="247"/>
      <c r="E61" s="105"/>
      <c r="F61" s="247"/>
      <c r="G61" s="123"/>
      <c r="H61" s="33"/>
      <c r="I61" s="123"/>
      <c r="J61" s="48"/>
    </row>
    <row r="62" spans="1:10" ht="15.75">
      <c r="A62" s="126"/>
      <c r="B62" s="110"/>
      <c r="C62" s="27"/>
      <c r="D62" s="73"/>
      <c r="E62" s="65"/>
      <c r="F62" s="12"/>
      <c r="G62" s="121"/>
      <c r="H62" s="38"/>
      <c r="I62" s="121"/>
      <c r="J62" s="38"/>
    </row>
    <row r="63" spans="1:10" ht="15.75">
      <c r="A63" s="120"/>
      <c r="B63" s="38" t="s">
        <v>16</v>
      </c>
      <c r="C63" s="38"/>
      <c r="D63" s="71"/>
      <c r="E63" s="121">
        <f>SUM(E10:E61)</f>
        <v>3156.8648579861783</v>
      </c>
      <c r="F63" s="121"/>
      <c r="G63" s="121">
        <f>SUM(G10:G61)</f>
        <v>624.8705974417986</v>
      </c>
      <c r="H63" s="121"/>
      <c r="I63" s="121">
        <f>SUM(I10:I61)</f>
        <v>3781.7354554279764</v>
      </c>
      <c r="J63" s="121"/>
    </row>
    <row r="64" spans="1:10" ht="15.75">
      <c r="A64" s="122"/>
      <c r="B64" s="33"/>
      <c r="C64" s="33"/>
      <c r="D64" s="33"/>
      <c r="E64" s="33"/>
      <c r="F64" s="33"/>
      <c r="G64" s="33"/>
      <c r="H64" s="33"/>
      <c r="I64" s="33"/>
      <c r="J64" s="33"/>
    </row>
  </sheetData>
  <sheetProtection/>
  <mergeCells count="1">
    <mergeCell ref="A3:J3"/>
  </mergeCells>
  <printOptions/>
  <pageMargins left="0.787401575" right="0.787401575" top="0.984251969" bottom="0.984251969" header="0.4921259845" footer="0.4921259845"/>
  <pageSetup horizontalDpi="600" verticalDpi="600" orientation="landscape" paperSize="9" scale="4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53">
      <selection activeCell="A1" sqref="A1:J56"/>
    </sheetView>
  </sheetViews>
  <sheetFormatPr defaultColWidth="11.421875" defaultRowHeight="12.75"/>
  <cols>
    <col min="1" max="1" width="23.421875" style="0" customWidth="1"/>
    <col min="2" max="2" width="46.28125" style="0" customWidth="1"/>
    <col min="3" max="3" width="11.421875" style="0" customWidth="1"/>
    <col min="4" max="4" width="17.28125" style="0" bestFit="1" customWidth="1"/>
    <col min="5" max="5" width="15.8515625" style="0" bestFit="1" customWidth="1"/>
    <col min="6" max="6" width="13.7109375" style="0" bestFit="1" customWidth="1"/>
    <col min="7" max="7" width="14.00390625" style="0" bestFit="1" customWidth="1"/>
    <col min="8" max="8" width="17.28125" style="0" bestFit="1" customWidth="1"/>
    <col min="9" max="9" width="14.140625" style="0" customWidth="1"/>
    <col min="10" max="10" width="16.57421875" style="0" customWidth="1"/>
  </cols>
  <sheetData>
    <row r="1" spans="1:10" ht="12.75">
      <c r="A1" s="156"/>
      <c r="B1" s="157"/>
      <c r="C1" s="157"/>
      <c r="D1" s="157"/>
      <c r="E1" s="157"/>
      <c r="F1" s="157"/>
      <c r="G1" s="157"/>
      <c r="H1" s="157"/>
      <c r="I1" s="157"/>
      <c r="J1" s="168"/>
    </row>
    <row r="2" spans="1:10" ht="15.75">
      <c r="A2" s="169"/>
      <c r="B2" s="167"/>
      <c r="C2" s="167"/>
      <c r="D2" s="167"/>
      <c r="E2" s="167"/>
      <c r="F2" s="167"/>
      <c r="G2" s="167"/>
      <c r="H2" s="167"/>
      <c r="I2" s="167"/>
      <c r="J2" s="159" t="s">
        <v>13</v>
      </c>
    </row>
    <row r="3" spans="1:10" ht="15.75">
      <c r="A3" s="425" t="s">
        <v>15</v>
      </c>
      <c r="B3" s="426"/>
      <c r="C3" s="426"/>
      <c r="D3" s="426"/>
      <c r="E3" s="426"/>
      <c r="F3" s="426"/>
      <c r="G3" s="426"/>
      <c r="H3" s="426"/>
      <c r="I3" s="426"/>
      <c r="J3" s="427"/>
    </row>
    <row r="4" spans="1:10" ht="15.75">
      <c r="A4" s="130"/>
      <c r="B4" s="131"/>
      <c r="C4" s="131"/>
      <c r="D4" s="131"/>
      <c r="E4" s="131"/>
      <c r="F4" s="131"/>
      <c r="G4" s="131"/>
      <c r="H4" s="131"/>
      <c r="I4" s="131"/>
      <c r="J4" s="166"/>
    </row>
    <row r="5" spans="1:10" ht="15.75">
      <c r="A5" s="111"/>
      <c r="B5" s="17"/>
      <c r="C5" s="17"/>
      <c r="D5" s="17"/>
      <c r="E5" s="17"/>
      <c r="F5" s="17"/>
      <c r="G5" s="17"/>
      <c r="H5" s="17"/>
      <c r="I5" s="17"/>
      <c r="J5" s="112"/>
    </row>
    <row r="6" spans="1:10" ht="15.75">
      <c r="A6" s="22" t="s">
        <v>0</v>
      </c>
      <c r="B6" s="113" t="s">
        <v>1</v>
      </c>
      <c r="C6" s="22" t="s">
        <v>2</v>
      </c>
      <c r="D6" s="22" t="s">
        <v>4</v>
      </c>
      <c r="E6" s="22" t="s">
        <v>11</v>
      </c>
      <c r="F6" s="22" t="s">
        <v>3</v>
      </c>
      <c r="G6" s="22" t="s">
        <v>11</v>
      </c>
      <c r="H6" s="22" t="s">
        <v>6</v>
      </c>
      <c r="I6" s="22" t="s">
        <v>11</v>
      </c>
      <c r="J6" s="22" t="s">
        <v>7</v>
      </c>
    </row>
    <row r="7" spans="1:10" ht="15.75">
      <c r="A7" s="38"/>
      <c r="B7" s="110"/>
      <c r="C7" s="38"/>
      <c r="D7" s="27" t="s">
        <v>5</v>
      </c>
      <c r="E7" s="27" t="s">
        <v>12</v>
      </c>
      <c r="F7" s="27" t="s">
        <v>5</v>
      </c>
      <c r="G7" s="27" t="s">
        <v>12</v>
      </c>
      <c r="H7" s="27" t="s">
        <v>5</v>
      </c>
      <c r="I7" s="27" t="s">
        <v>12</v>
      </c>
      <c r="J7" s="27" t="s">
        <v>8</v>
      </c>
    </row>
    <row r="8" spans="1:10" ht="15.75">
      <c r="A8" s="33"/>
      <c r="B8" s="112"/>
      <c r="C8" s="114"/>
      <c r="D8" s="33"/>
      <c r="E8" s="33"/>
      <c r="F8" s="33"/>
      <c r="G8" s="33"/>
      <c r="H8" s="33"/>
      <c r="I8" s="33"/>
      <c r="J8" s="114"/>
    </row>
    <row r="9" spans="1:10" ht="19.5">
      <c r="A9" s="246" t="s">
        <v>416</v>
      </c>
      <c r="B9" s="245"/>
      <c r="C9" s="244"/>
      <c r="D9" s="73"/>
      <c r="E9" s="38"/>
      <c r="F9" s="45"/>
      <c r="G9" s="110"/>
      <c r="H9" s="38"/>
      <c r="I9" s="124"/>
      <c r="J9" s="45"/>
    </row>
    <row r="10" spans="1:10" ht="15.75">
      <c r="A10" s="126">
        <v>1</v>
      </c>
      <c r="B10" s="110" t="s">
        <v>417</v>
      </c>
      <c r="C10" s="27" t="s">
        <v>69</v>
      </c>
      <c r="D10" s="64">
        <v>345052.79</v>
      </c>
      <c r="E10" s="65">
        <f aca="true" t="shared" si="0" ref="E10:E29">+D10*J10/1000000</f>
        <v>424.4149317</v>
      </c>
      <c r="F10" s="64">
        <v>0</v>
      </c>
      <c r="G10" s="121">
        <f>+F10*J10/1000000</f>
        <v>0</v>
      </c>
      <c r="H10" s="38">
        <f aca="true" t="shared" si="1" ref="H10:H29">+D10+F10</f>
        <v>345052.79</v>
      </c>
      <c r="I10" s="121">
        <f aca="true" t="shared" si="2" ref="I10:I29">+H10*J10/1000000</f>
        <v>424.4149317</v>
      </c>
      <c r="J10" s="50">
        <v>1230</v>
      </c>
    </row>
    <row r="11" spans="1:10" ht="15.75">
      <c r="A11" s="126">
        <v>1</v>
      </c>
      <c r="B11" s="110" t="s">
        <v>418</v>
      </c>
      <c r="C11" s="27" t="s">
        <v>9</v>
      </c>
      <c r="D11" s="64">
        <v>0</v>
      </c>
      <c r="E11" s="65">
        <f t="shared" si="0"/>
        <v>0</v>
      </c>
      <c r="F11" s="64">
        <v>128625</v>
      </c>
      <c r="G11" s="121">
        <f>+F11*J11/1000000</f>
        <v>242.46756607499998</v>
      </c>
      <c r="H11" s="38">
        <f t="shared" si="1"/>
        <v>128625</v>
      </c>
      <c r="I11" s="121">
        <f t="shared" si="2"/>
        <v>242.46756607499998</v>
      </c>
      <c r="J11" s="50">
        <v>1885.0734</v>
      </c>
    </row>
    <row r="12" spans="1:10" ht="15.75">
      <c r="A12" s="228">
        <v>1</v>
      </c>
      <c r="B12" s="38" t="s">
        <v>285</v>
      </c>
      <c r="C12" s="27" t="s">
        <v>9</v>
      </c>
      <c r="D12" s="64">
        <v>168114.4</v>
      </c>
      <c r="E12" s="65">
        <f t="shared" si="0"/>
        <v>316.90798359696</v>
      </c>
      <c r="F12" s="64">
        <v>23956.3</v>
      </c>
      <c r="G12" s="121">
        <f>+F12*J12/1000000</f>
        <v>45.15938389242</v>
      </c>
      <c r="H12" s="38">
        <f t="shared" si="1"/>
        <v>192070.69999999998</v>
      </c>
      <c r="I12" s="121">
        <f t="shared" si="2"/>
        <v>362.06736748937993</v>
      </c>
      <c r="J12" s="50">
        <v>1885.0734</v>
      </c>
    </row>
    <row r="13" spans="1:10" ht="15.75">
      <c r="A13" s="228">
        <v>1</v>
      </c>
      <c r="B13" s="38" t="s">
        <v>419</v>
      </c>
      <c r="C13" s="27" t="s">
        <v>276</v>
      </c>
      <c r="D13" s="64">
        <v>0</v>
      </c>
      <c r="E13" s="65">
        <f t="shared" si="0"/>
        <v>0</v>
      </c>
      <c r="F13" s="64">
        <v>609720.09</v>
      </c>
      <c r="G13" s="121">
        <f>+F13*J13/1000000</f>
        <v>198.302008611105</v>
      </c>
      <c r="H13" s="38">
        <f t="shared" si="1"/>
        <v>609720.09</v>
      </c>
      <c r="I13" s="121">
        <f t="shared" si="2"/>
        <v>198.302008611105</v>
      </c>
      <c r="J13" s="50">
        <v>325.2345</v>
      </c>
    </row>
    <row r="14" spans="1:10" ht="15.75">
      <c r="A14" s="228">
        <v>1</v>
      </c>
      <c r="B14" s="38" t="s">
        <v>298</v>
      </c>
      <c r="C14" s="27" t="s">
        <v>67</v>
      </c>
      <c r="D14" s="64">
        <v>86272.18</v>
      </c>
      <c r="E14" s="65">
        <f t="shared" si="0"/>
        <v>144.49649783238</v>
      </c>
      <c r="F14" s="64">
        <v>10228.68</v>
      </c>
      <c r="G14" s="121">
        <f>+F14*J14/1000000</f>
        <v>17.13192407388</v>
      </c>
      <c r="H14" s="38">
        <f t="shared" si="1"/>
        <v>96500.85999999999</v>
      </c>
      <c r="I14" s="121">
        <f t="shared" si="2"/>
        <v>161.62842190625997</v>
      </c>
      <c r="J14" s="50">
        <v>1674.891</v>
      </c>
    </row>
    <row r="15" spans="1:10" ht="15.75">
      <c r="A15" s="126">
        <v>15</v>
      </c>
      <c r="B15" s="38" t="s">
        <v>286</v>
      </c>
      <c r="C15" s="27" t="s">
        <v>9</v>
      </c>
      <c r="D15" s="64">
        <v>80000</v>
      </c>
      <c r="E15" s="65">
        <f t="shared" si="0"/>
        <v>151.268352</v>
      </c>
      <c r="F15" s="64">
        <v>25500</v>
      </c>
      <c r="G15" s="121">
        <f aca="true" t="shared" si="3" ref="G15:G29">+F15*J15/1000000</f>
        <v>48.2167872</v>
      </c>
      <c r="H15" s="38">
        <f t="shared" si="1"/>
        <v>105500</v>
      </c>
      <c r="I15" s="121">
        <f t="shared" si="2"/>
        <v>199.4851392</v>
      </c>
      <c r="J15" s="50">
        <v>1890.8544</v>
      </c>
    </row>
    <row r="16" spans="1:10" ht="15.75">
      <c r="A16" s="126">
        <v>15</v>
      </c>
      <c r="B16" s="38" t="s">
        <v>420</v>
      </c>
      <c r="C16" s="27" t="s">
        <v>9</v>
      </c>
      <c r="D16" s="64">
        <v>276391</v>
      </c>
      <c r="E16" s="65">
        <f t="shared" si="0"/>
        <v>522.6151384704</v>
      </c>
      <c r="F16" s="64">
        <v>83954.16</v>
      </c>
      <c r="G16" s="121">
        <f t="shared" si="3"/>
        <v>158.74509283430402</v>
      </c>
      <c r="H16" s="38">
        <f t="shared" si="1"/>
        <v>360345.16000000003</v>
      </c>
      <c r="I16" s="121">
        <f t="shared" si="2"/>
        <v>681.360231304704</v>
      </c>
      <c r="J16" s="50">
        <v>1890.8544</v>
      </c>
    </row>
    <row r="17" spans="1:10" ht="15.75">
      <c r="A17" s="126">
        <v>15</v>
      </c>
      <c r="B17" s="38" t="s">
        <v>421</v>
      </c>
      <c r="C17" s="27" t="s">
        <v>69</v>
      </c>
      <c r="D17" s="64">
        <v>210000</v>
      </c>
      <c r="E17" s="65">
        <f t="shared" si="0"/>
        <v>258.3</v>
      </c>
      <c r="F17" s="64">
        <v>28350</v>
      </c>
      <c r="G17" s="121">
        <f t="shared" si="3"/>
        <v>34.8705</v>
      </c>
      <c r="H17" s="38">
        <f t="shared" si="1"/>
        <v>238350</v>
      </c>
      <c r="I17" s="121">
        <f t="shared" si="2"/>
        <v>293.1705</v>
      </c>
      <c r="J17" s="50">
        <v>1230</v>
      </c>
    </row>
    <row r="18" spans="1:10" ht="15.75">
      <c r="A18" s="126">
        <v>15</v>
      </c>
      <c r="B18" s="38" t="s">
        <v>75</v>
      </c>
      <c r="C18" s="27" t="s">
        <v>9</v>
      </c>
      <c r="D18" s="64">
        <v>48230</v>
      </c>
      <c r="E18" s="65">
        <f t="shared" si="0"/>
        <v>91.195907712</v>
      </c>
      <c r="F18" s="64">
        <v>7777.24</v>
      </c>
      <c r="G18" s="121">
        <f t="shared" si="3"/>
        <v>14.705628473855999</v>
      </c>
      <c r="H18" s="38">
        <f t="shared" si="1"/>
        <v>56007.24</v>
      </c>
      <c r="I18" s="121">
        <f t="shared" si="2"/>
        <v>105.901536185856</v>
      </c>
      <c r="J18" s="50">
        <v>1890.8544</v>
      </c>
    </row>
    <row r="19" spans="1:10" ht="15.75">
      <c r="A19" s="126">
        <v>15</v>
      </c>
      <c r="B19" s="38" t="s">
        <v>55</v>
      </c>
      <c r="C19" s="27" t="s">
        <v>9</v>
      </c>
      <c r="D19" s="64">
        <v>98000</v>
      </c>
      <c r="E19" s="65">
        <f t="shared" si="0"/>
        <v>185.3037312</v>
      </c>
      <c r="F19" s="64">
        <v>33075</v>
      </c>
      <c r="G19" s="121">
        <f t="shared" si="3"/>
        <v>62.54000928</v>
      </c>
      <c r="H19" s="38">
        <f t="shared" si="1"/>
        <v>131075</v>
      </c>
      <c r="I19" s="121">
        <f t="shared" si="2"/>
        <v>247.84374047999998</v>
      </c>
      <c r="J19" s="50">
        <v>1890.8544</v>
      </c>
    </row>
    <row r="20" spans="1:10" ht="15.75">
      <c r="A20" s="126">
        <v>15</v>
      </c>
      <c r="B20" s="38" t="s">
        <v>76</v>
      </c>
      <c r="C20" s="27" t="s">
        <v>9</v>
      </c>
      <c r="D20" s="64">
        <v>115683.71</v>
      </c>
      <c r="E20" s="65">
        <f t="shared" si="0"/>
        <v>218.741052061824</v>
      </c>
      <c r="F20" s="64">
        <v>33750</v>
      </c>
      <c r="G20" s="121">
        <f t="shared" si="3"/>
        <v>63.816336</v>
      </c>
      <c r="H20" s="38">
        <f t="shared" si="1"/>
        <v>149433.71000000002</v>
      </c>
      <c r="I20" s="121">
        <f t="shared" si="2"/>
        <v>282.55738806182404</v>
      </c>
      <c r="J20" s="50">
        <v>1890.8544</v>
      </c>
    </row>
    <row r="21" spans="1:10" ht="15.75">
      <c r="A21" s="126">
        <v>15</v>
      </c>
      <c r="B21" s="38" t="s">
        <v>422</v>
      </c>
      <c r="C21" s="27" t="s">
        <v>9</v>
      </c>
      <c r="D21" s="64">
        <v>0</v>
      </c>
      <c r="E21" s="65">
        <f t="shared" si="0"/>
        <v>0</v>
      </c>
      <c r="F21" s="64">
        <v>98250</v>
      </c>
      <c r="G21" s="121">
        <f t="shared" si="3"/>
        <v>185.77644479999998</v>
      </c>
      <c r="H21" s="38">
        <f t="shared" si="1"/>
        <v>98250</v>
      </c>
      <c r="I21" s="121">
        <f t="shared" si="2"/>
        <v>185.77644479999998</v>
      </c>
      <c r="J21" s="50">
        <v>1890.8544</v>
      </c>
    </row>
    <row r="22" spans="1:10" ht="15.75">
      <c r="A22" s="126">
        <v>15</v>
      </c>
      <c r="B22" s="110" t="s">
        <v>58</v>
      </c>
      <c r="C22" s="27" t="s">
        <v>9</v>
      </c>
      <c r="D22" s="64">
        <v>0</v>
      </c>
      <c r="E22" s="65">
        <f t="shared" si="0"/>
        <v>0</v>
      </c>
      <c r="F22" s="65">
        <v>117375</v>
      </c>
      <c r="G22" s="121">
        <f t="shared" si="3"/>
        <v>221.93903519999998</v>
      </c>
      <c r="H22" s="38">
        <f t="shared" si="1"/>
        <v>117375</v>
      </c>
      <c r="I22" s="121">
        <f t="shared" si="2"/>
        <v>221.93903519999998</v>
      </c>
      <c r="J22" s="50">
        <v>1890.8544</v>
      </c>
    </row>
    <row r="23" spans="1:10" ht="15.75">
      <c r="A23" s="126">
        <v>15</v>
      </c>
      <c r="B23" s="110" t="s">
        <v>79</v>
      </c>
      <c r="C23" s="27" t="s">
        <v>9</v>
      </c>
      <c r="D23" s="64">
        <v>0</v>
      </c>
      <c r="E23" s="65">
        <f t="shared" si="0"/>
        <v>0</v>
      </c>
      <c r="F23" s="64">
        <v>21750</v>
      </c>
      <c r="G23" s="121">
        <f t="shared" si="3"/>
        <v>41.1260832</v>
      </c>
      <c r="H23" s="38">
        <f t="shared" si="1"/>
        <v>21750</v>
      </c>
      <c r="I23" s="121">
        <f t="shared" si="2"/>
        <v>41.1260832</v>
      </c>
      <c r="J23" s="50">
        <v>1890.8544</v>
      </c>
    </row>
    <row r="24" spans="1:10" ht="15.75">
      <c r="A24" s="126">
        <v>15</v>
      </c>
      <c r="B24" s="110" t="s">
        <v>373</v>
      </c>
      <c r="C24" s="27" t="s">
        <v>9</v>
      </c>
      <c r="D24" s="64">
        <v>0</v>
      </c>
      <c r="E24" s="65">
        <f t="shared" si="0"/>
        <v>0</v>
      </c>
      <c r="F24" s="64">
        <v>12301.04</v>
      </c>
      <c r="G24" s="121">
        <f t="shared" si="3"/>
        <v>23.259475608576</v>
      </c>
      <c r="H24" s="38">
        <f t="shared" si="1"/>
        <v>12301.04</v>
      </c>
      <c r="I24" s="121">
        <f t="shared" si="2"/>
        <v>23.259475608576</v>
      </c>
      <c r="J24" s="50">
        <v>1890.8544</v>
      </c>
    </row>
    <row r="25" spans="1:10" ht="15.75">
      <c r="A25" s="126">
        <v>15</v>
      </c>
      <c r="B25" s="38" t="s">
        <v>80</v>
      </c>
      <c r="C25" s="27" t="s">
        <v>9</v>
      </c>
      <c r="D25" s="64">
        <v>17756.99</v>
      </c>
      <c r="E25" s="65">
        <f t="shared" si="0"/>
        <v>33.575882672256</v>
      </c>
      <c r="F25" s="64">
        <v>5149.53</v>
      </c>
      <c r="G25" s="121">
        <f t="shared" si="3"/>
        <v>9.737011458432</v>
      </c>
      <c r="H25" s="38">
        <f t="shared" si="1"/>
        <v>22906.52</v>
      </c>
      <c r="I25" s="121">
        <f t="shared" si="2"/>
        <v>43.312894130687994</v>
      </c>
      <c r="J25" s="50">
        <v>1890.8544</v>
      </c>
    </row>
    <row r="26" spans="1:10" ht="15.75">
      <c r="A26" s="126">
        <v>15</v>
      </c>
      <c r="B26" s="38" t="s">
        <v>424</v>
      </c>
      <c r="C26" s="27" t="s">
        <v>67</v>
      </c>
      <c r="D26" s="64">
        <v>27555</v>
      </c>
      <c r="E26" s="65">
        <f t="shared" si="0"/>
        <v>46.41088787775</v>
      </c>
      <c r="F26" s="64">
        <v>3163.67</v>
      </c>
      <c r="G26" s="121">
        <f t="shared" si="3"/>
        <v>5.3285695391835</v>
      </c>
      <c r="H26" s="38">
        <f t="shared" si="1"/>
        <v>30718.67</v>
      </c>
      <c r="I26" s="121">
        <f t="shared" si="2"/>
        <v>51.7394574169335</v>
      </c>
      <c r="J26" s="50">
        <v>1684.30005</v>
      </c>
    </row>
    <row r="27" spans="1:10" ht="15.75">
      <c r="A27" s="126">
        <v>15</v>
      </c>
      <c r="B27" s="38" t="s">
        <v>300</v>
      </c>
      <c r="C27" s="27" t="s">
        <v>67</v>
      </c>
      <c r="D27" s="64">
        <v>27305.83</v>
      </c>
      <c r="E27" s="65">
        <f t="shared" si="0"/>
        <v>45.9912108342915</v>
      </c>
      <c r="F27" s="64">
        <v>4257.75</v>
      </c>
      <c r="G27" s="121">
        <f t="shared" si="3"/>
        <v>7.171328537887501</v>
      </c>
      <c r="H27" s="38">
        <f t="shared" si="1"/>
        <v>31563.58</v>
      </c>
      <c r="I27" s="121">
        <f t="shared" si="2"/>
        <v>53.162539372179005</v>
      </c>
      <c r="J27" s="50">
        <v>1684.30005</v>
      </c>
    </row>
    <row r="28" spans="1:10" ht="15.75">
      <c r="A28" s="126">
        <v>31</v>
      </c>
      <c r="B28" s="38" t="s">
        <v>61</v>
      </c>
      <c r="C28" s="27" t="s">
        <v>67</v>
      </c>
      <c r="D28" s="64">
        <v>0</v>
      </c>
      <c r="E28" s="65">
        <f t="shared" si="0"/>
        <v>0</v>
      </c>
      <c r="F28" s="64">
        <v>160168.53</v>
      </c>
      <c r="G28" s="121">
        <f t="shared" si="3"/>
        <v>264.06857406276</v>
      </c>
      <c r="H28" s="38">
        <f t="shared" si="1"/>
        <v>160168.53</v>
      </c>
      <c r="I28" s="121">
        <f t="shared" si="2"/>
        <v>264.06857406276</v>
      </c>
      <c r="J28" s="50">
        <v>1648.692</v>
      </c>
    </row>
    <row r="29" spans="1:10" ht="15.75">
      <c r="A29" s="126">
        <v>31</v>
      </c>
      <c r="B29" s="38" t="s">
        <v>62</v>
      </c>
      <c r="C29" s="27" t="s">
        <v>423</v>
      </c>
      <c r="D29" s="64">
        <v>134318334</v>
      </c>
      <c r="E29" s="65">
        <f t="shared" si="0"/>
        <v>1769.807784499146</v>
      </c>
      <c r="F29" s="64">
        <v>94246</v>
      </c>
      <c r="G29" s="121">
        <f t="shared" si="3"/>
        <v>1.241805935874</v>
      </c>
      <c r="H29" s="38">
        <f t="shared" si="1"/>
        <v>134412580</v>
      </c>
      <c r="I29" s="121">
        <f t="shared" si="2"/>
        <v>1771.04959043502</v>
      </c>
      <c r="J29" s="50">
        <v>13.176219</v>
      </c>
    </row>
    <row r="30" spans="1:10" ht="15.75">
      <c r="A30" s="194"/>
      <c r="B30" s="33"/>
      <c r="C30" s="114"/>
      <c r="D30" s="247"/>
      <c r="E30" s="105"/>
      <c r="F30" s="247"/>
      <c r="G30" s="123"/>
      <c r="H30" s="33"/>
      <c r="I30" s="123"/>
      <c r="J30" s="48"/>
    </row>
    <row r="31" spans="1:10" ht="15.75">
      <c r="A31" s="126"/>
      <c r="B31" s="110"/>
      <c r="C31" s="27"/>
      <c r="D31" s="73"/>
      <c r="E31" s="65"/>
      <c r="F31" s="12"/>
      <c r="G31" s="121"/>
      <c r="H31" s="38"/>
      <c r="I31" s="121"/>
      <c r="J31" s="38"/>
    </row>
    <row r="32" spans="1:10" ht="15.75">
      <c r="A32" s="120"/>
      <c r="B32" s="38" t="s">
        <v>16</v>
      </c>
      <c r="C32" s="38"/>
      <c r="D32" s="71"/>
      <c r="E32" s="121">
        <f>SUM(E10:E30)</f>
        <v>4209.029360457007</v>
      </c>
      <c r="F32" s="121"/>
      <c r="G32" s="121">
        <f>SUM(G10:G30)</f>
        <v>1645.6035647832782</v>
      </c>
      <c r="H32" s="121"/>
      <c r="I32" s="121">
        <f>SUM(I10:I30)</f>
        <v>5854.632925240286</v>
      </c>
      <c r="J32" s="121"/>
    </row>
    <row r="33" spans="1:10" ht="15.75">
      <c r="A33" s="122"/>
      <c r="B33" s="33"/>
      <c r="C33" s="33"/>
      <c r="D33" s="33"/>
      <c r="E33" s="33"/>
      <c r="F33" s="33"/>
      <c r="G33" s="33"/>
      <c r="H33" s="33"/>
      <c r="I33" s="33"/>
      <c r="J33" s="33"/>
    </row>
    <row r="36" spans="1:10" ht="15.75">
      <c r="A36" s="126" t="s">
        <v>444</v>
      </c>
      <c r="B36" s="126"/>
      <c r="C36" s="126"/>
      <c r="D36" s="126"/>
      <c r="E36" s="126" t="s">
        <v>445</v>
      </c>
      <c r="F36" s="126"/>
      <c r="G36" s="126" t="s">
        <v>445</v>
      </c>
      <c r="H36" s="126" t="s">
        <v>445</v>
      </c>
      <c r="I36" s="126" t="s">
        <v>445</v>
      </c>
      <c r="J36" s="126" t="s">
        <v>445</v>
      </c>
    </row>
    <row r="37" spans="1:10" ht="15.75">
      <c r="A37" s="126">
        <v>1</v>
      </c>
      <c r="B37" s="126" t="s">
        <v>446</v>
      </c>
      <c r="C37" s="126" t="s">
        <v>276</v>
      </c>
      <c r="D37" s="126"/>
      <c r="E37" s="126"/>
      <c r="F37" s="126">
        <v>609719.94</v>
      </c>
      <c r="G37" s="126">
        <f>+F37*J37</f>
        <v>194069710.806408</v>
      </c>
      <c r="H37" s="126">
        <f>+F37+D37</f>
        <v>609719.94</v>
      </c>
      <c r="I37" s="126">
        <f>+G37+E37</f>
        <v>194069710.806408</v>
      </c>
      <c r="J37" s="126">
        <v>318.2932</v>
      </c>
    </row>
    <row r="38" spans="1:10" ht="15.75">
      <c r="A38" s="126">
        <v>1</v>
      </c>
      <c r="B38" s="126" t="s">
        <v>447</v>
      </c>
      <c r="C38" s="126" t="s">
        <v>10</v>
      </c>
      <c r="D38" s="126">
        <v>345052.79</v>
      </c>
      <c r="E38" s="126">
        <f>+D38*J38</f>
        <v>424725479.211</v>
      </c>
      <c r="F38" s="126">
        <v>0</v>
      </c>
      <c r="G38" s="126">
        <f aca="true" t="shared" si="4" ref="G38:G54">+F38*J38</f>
        <v>0</v>
      </c>
      <c r="H38" s="126">
        <f aca="true" t="shared" si="5" ref="H38:I54">+F38+D38</f>
        <v>345052.79</v>
      </c>
      <c r="I38" s="126">
        <f t="shared" si="5"/>
        <v>424725479.211</v>
      </c>
      <c r="J38" s="126">
        <v>1230.9</v>
      </c>
    </row>
    <row r="39" spans="1:10" ht="15.75">
      <c r="A39" s="126">
        <v>1</v>
      </c>
      <c r="B39" s="126" t="s">
        <v>448</v>
      </c>
      <c r="C39" s="126" t="s">
        <v>9</v>
      </c>
      <c r="D39" s="126"/>
      <c r="E39" s="126"/>
      <c r="F39" s="126">
        <v>111846.8</v>
      </c>
      <c r="G39" s="126">
        <f t="shared" si="4"/>
        <v>208291193.94902</v>
      </c>
      <c r="H39" s="126">
        <f t="shared" si="5"/>
        <v>111846.8</v>
      </c>
      <c r="I39" s="126">
        <f t="shared" si="5"/>
        <v>208291193.94902</v>
      </c>
      <c r="J39" s="126">
        <v>1862.29015</v>
      </c>
    </row>
    <row r="40" spans="1:10" ht="15.75">
      <c r="A40" s="126">
        <v>1</v>
      </c>
      <c r="B40" s="126" t="s">
        <v>449</v>
      </c>
      <c r="C40" s="126" t="s">
        <v>9</v>
      </c>
      <c r="D40" s="126">
        <v>168114.4</v>
      </c>
      <c r="E40" s="126">
        <f aca="true" t="shared" si="6" ref="E40:E50">+D40*J40</f>
        <v>313077791.19316</v>
      </c>
      <c r="F40" s="126">
        <v>22695.46</v>
      </c>
      <c r="G40" s="126">
        <f t="shared" si="4"/>
        <v>42265531.607719</v>
      </c>
      <c r="H40" s="126">
        <f t="shared" si="5"/>
        <v>190809.86</v>
      </c>
      <c r="I40" s="126">
        <f t="shared" si="5"/>
        <v>355343322.800879</v>
      </c>
      <c r="J40" s="126">
        <v>1862.29015</v>
      </c>
    </row>
    <row r="41" spans="1:10" ht="15.75">
      <c r="A41" s="126">
        <v>15</v>
      </c>
      <c r="B41" s="126" t="s">
        <v>450</v>
      </c>
      <c r="C41" s="126" t="s">
        <v>9</v>
      </c>
      <c r="D41" s="126">
        <v>80000</v>
      </c>
      <c r="E41" s="126">
        <f t="shared" si="6"/>
        <v>148983212</v>
      </c>
      <c r="F41" s="126">
        <v>24900.05</v>
      </c>
      <c r="G41" s="126">
        <f t="shared" si="4"/>
        <v>46371117.8495075</v>
      </c>
      <c r="H41" s="126">
        <f t="shared" si="5"/>
        <v>104900.05</v>
      </c>
      <c r="I41" s="126">
        <f t="shared" si="5"/>
        <v>195354329.8495075</v>
      </c>
      <c r="J41" s="126">
        <v>1862.29015</v>
      </c>
    </row>
    <row r="42" spans="1:10" ht="15.75">
      <c r="A42" s="126">
        <v>15</v>
      </c>
      <c r="B42" s="126" t="s">
        <v>451</v>
      </c>
      <c r="C42" s="126" t="s">
        <v>9</v>
      </c>
      <c r="D42" s="126">
        <v>552784.58</v>
      </c>
      <c r="E42" s="126">
        <f t="shared" si="6"/>
        <v>1029445278.4058869</v>
      </c>
      <c r="F42" s="126">
        <v>80844.74</v>
      </c>
      <c r="G42" s="126">
        <f t="shared" si="4"/>
        <v>150556362.98131102</v>
      </c>
      <c r="H42" s="126">
        <f t="shared" si="5"/>
        <v>633629.32</v>
      </c>
      <c r="I42" s="126">
        <f t="shared" si="5"/>
        <v>1180001641.387198</v>
      </c>
      <c r="J42" s="126">
        <v>1862.29015</v>
      </c>
    </row>
    <row r="43" spans="1:10" ht="15.75">
      <c r="A43" s="126">
        <v>15</v>
      </c>
      <c r="B43" s="126" t="s">
        <v>452</v>
      </c>
      <c r="C43" s="126" t="s">
        <v>10</v>
      </c>
      <c r="D43" s="126">
        <v>210000</v>
      </c>
      <c r="E43" s="126">
        <f t="shared" si="6"/>
        <v>391080931.5</v>
      </c>
      <c r="F43" s="126">
        <v>26775</v>
      </c>
      <c r="G43" s="126">
        <f t="shared" si="4"/>
        <v>49862818.76625</v>
      </c>
      <c r="H43" s="126">
        <f t="shared" si="5"/>
        <v>236775</v>
      </c>
      <c r="I43" s="126">
        <f t="shared" si="5"/>
        <v>440943750.26625</v>
      </c>
      <c r="J43" s="126">
        <v>1862.29015</v>
      </c>
    </row>
    <row r="44" spans="1:10" ht="15.75">
      <c r="A44" s="126">
        <v>15</v>
      </c>
      <c r="B44" s="126" t="s">
        <v>453</v>
      </c>
      <c r="C44" s="126" t="s">
        <v>9</v>
      </c>
      <c r="D44" s="126">
        <v>48230</v>
      </c>
      <c r="E44" s="126">
        <f t="shared" si="6"/>
        <v>89818253.93450001</v>
      </c>
      <c r="F44" s="126">
        <v>7415.63</v>
      </c>
      <c r="G44" s="126">
        <f t="shared" si="4"/>
        <v>13810054.7050445</v>
      </c>
      <c r="H44" s="126">
        <f t="shared" si="5"/>
        <v>55645.63</v>
      </c>
      <c r="I44" s="126">
        <f t="shared" si="5"/>
        <v>103628308.63954452</v>
      </c>
      <c r="J44" s="126">
        <v>1862.29015</v>
      </c>
    </row>
    <row r="45" spans="1:10" ht="15.75">
      <c r="A45" s="126">
        <v>15</v>
      </c>
      <c r="B45" s="126" t="s">
        <v>454</v>
      </c>
      <c r="C45" s="126" t="s">
        <v>9</v>
      </c>
      <c r="D45" s="126">
        <v>98000</v>
      </c>
      <c r="E45" s="126">
        <f t="shared" si="6"/>
        <v>182504434.70000002</v>
      </c>
      <c r="F45" s="126">
        <v>32340</v>
      </c>
      <c r="G45" s="126">
        <f t="shared" si="4"/>
        <v>60226463.451000005</v>
      </c>
      <c r="H45" s="126">
        <f t="shared" si="5"/>
        <v>130340</v>
      </c>
      <c r="I45" s="126">
        <f t="shared" si="5"/>
        <v>242730898.15100002</v>
      </c>
      <c r="J45" s="126">
        <v>1862.29015</v>
      </c>
    </row>
    <row r="46" spans="1:10" ht="15.75">
      <c r="A46" s="126">
        <v>15</v>
      </c>
      <c r="B46" s="126" t="s">
        <v>455</v>
      </c>
      <c r="C46" s="126" t="s">
        <v>9</v>
      </c>
      <c r="D46" s="126">
        <v>83396.93</v>
      </c>
      <c r="E46" s="126">
        <f t="shared" si="6"/>
        <v>155309281.27923948</v>
      </c>
      <c r="F46" s="126">
        <v>30648.37</v>
      </c>
      <c r="G46" s="126">
        <f t="shared" si="4"/>
        <v>57076157.564555496</v>
      </c>
      <c r="H46" s="126">
        <f t="shared" si="5"/>
        <v>114045.29999999999</v>
      </c>
      <c r="I46" s="126">
        <f t="shared" si="5"/>
        <v>212385438.84379497</v>
      </c>
      <c r="J46" s="126">
        <v>1862.29015</v>
      </c>
    </row>
    <row r="47" spans="1:10" ht="15.75">
      <c r="A47" s="126">
        <v>16</v>
      </c>
      <c r="B47" s="126" t="s">
        <v>455</v>
      </c>
      <c r="C47" s="126" t="s">
        <v>9</v>
      </c>
      <c r="D47" s="126">
        <v>6603.07</v>
      </c>
      <c r="E47" s="126">
        <f>+D47*J47</f>
        <v>12303435.2907605</v>
      </c>
      <c r="F47" s="126">
        <v>2426.63</v>
      </c>
      <c r="G47" s="126">
        <f>+F47*J47</f>
        <v>4521515.7766945</v>
      </c>
      <c r="H47" s="126">
        <f>+F47+D47</f>
        <v>9029.7</v>
      </c>
      <c r="I47" s="126">
        <f>+G47+E47</f>
        <v>16824951.067455</v>
      </c>
      <c r="J47" s="126">
        <v>1863.29015</v>
      </c>
    </row>
    <row r="48" spans="1:10" ht="15.75">
      <c r="A48" s="126">
        <v>15</v>
      </c>
      <c r="B48" s="126" t="s">
        <v>456</v>
      </c>
      <c r="C48" s="126" t="s">
        <v>9</v>
      </c>
      <c r="D48" s="126">
        <v>262000</v>
      </c>
      <c r="E48" s="126">
        <f t="shared" si="6"/>
        <v>487920019.3</v>
      </c>
      <c r="F48" s="126">
        <v>77267</v>
      </c>
      <c r="G48" s="126">
        <f t="shared" si="4"/>
        <v>143893573.02005</v>
      </c>
      <c r="H48" s="126">
        <f t="shared" si="5"/>
        <v>339267</v>
      </c>
      <c r="I48" s="126">
        <f t="shared" si="5"/>
        <v>631813592.32005</v>
      </c>
      <c r="J48" s="126">
        <v>1862.29015</v>
      </c>
    </row>
    <row r="49" spans="1:10" ht="15.75">
      <c r="A49" s="126">
        <v>15</v>
      </c>
      <c r="B49" s="126" t="s">
        <v>457</v>
      </c>
      <c r="C49" s="126" t="s">
        <v>9</v>
      </c>
      <c r="D49" s="126">
        <v>119833.69</v>
      </c>
      <c r="E49" s="126">
        <f t="shared" si="6"/>
        <v>223165100.52515352</v>
      </c>
      <c r="F49" s="126">
        <v>44937.63</v>
      </c>
      <c r="G49" s="126">
        <f t="shared" si="4"/>
        <v>83686905.7133445</v>
      </c>
      <c r="H49" s="126">
        <f t="shared" si="5"/>
        <v>164771.32</v>
      </c>
      <c r="I49" s="126">
        <f t="shared" si="5"/>
        <v>306852006.23849803</v>
      </c>
      <c r="J49" s="126">
        <v>1862.29015</v>
      </c>
    </row>
    <row r="50" spans="1:10" ht="15.75">
      <c r="A50" s="126">
        <v>15</v>
      </c>
      <c r="B50" s="126" t="s">
        <v>458</v>
      </c>
      <c r="C50" s="126" t="s">
        <v>9</v>
      </c>
      <c r="D50" s="126">
        <v>192660.5</v>
      </c>
      <c r="E50" s="126">
        <f t="shared" si="6"/>
        <v>358789751.444075</v>
      </c>
      <c r="F50" s="126">
        <v>72247.69</v>
      </c>
      <c r="G50" s="126">
        <f>+F50*J50</f>
        <v>134546161.4472535</v>
      </c>
      <c r="H50" s="126">
        <f>+F50+D50</f>
        <v>264908.19</v>
      </c>
      <c r="I50" s="126">
        <f>+G50+E50</f>
        <v>493335912.89132845</v>
      </c>
      <c r="J50" s="126">
        <v>1862.29015</v>
      </c>
    </row>
    <row r="51" spans="1:10" ht="15.75">
      <c r="A51" s="126">
        <v>15</v>
      </c>
      <c r="B51" s="126" t="s">
        <v>459</v>
      </c>
      <c r="C51" s="126" t="s">
        <v>9</v>
      </c>
      <c r="D51" s="126"/>
      <c r="E51" s="126"/>
      <c r="F51" s="126">
        <v>11308.02</v>
      </c>
      <c r="G51" s="126">
        <f t="shared" si="4"/>
        <v>21058814.262003</v>
      </c>
      <c r="H51" s="126">
        <f t="shared" si="5"/>
        <v>11308.02</v>
      </c>
      <c r="I51" s="126">
        <f t="shared" si="5"/>
        <v>21058814.262003</v>
      </c>
      <c r="J51" s="126">
        <v>1862.29015</v>
      </c>
    </row>
    <row r="52" spans="1:10" ht="15.75">
      <c r="A52" s="126">
        <v>15</v>
      </c>
      <c r="B52" s="126" t="s">
        <v>460</v>
      </c>
      <c r="C52" s="126" t="s">
        <v>9</v>
      </c>
      <c r="D52" s="126"/>
      <c r="E52" s="126"/>
      <c r="F52" s="126">
        <v>10441.98</v>
      </c>
      <c r="G52" s="126">
        <f>+F52*J52</f>
        <v>19456438.480497</v>
      </c>
      <c r="H52" s="126">
        <f>+F52+D52</f>
        <v>10441.98</v>
      </c>
      <c r="I52" s="126">
        <f>+G52+E52</f>
        <v>19456438.480497</v>
      </c>
      <c r="J52" s="126">
        <v>1863.29015</v>
      </c>
    </row>
    <row r="53" spans="1:10" ht="15.75">
      <c r="A53" s="126">
        <v>15</v>
      </c>
      <c r="B53" s="126" t="s">
        <v>461</v>
      </c>
      <c r="C53" s="126" t="s">
        <v>9</v>
      </c>
      <c r="D53" s="126"/>
      <c r="E53" s="126"/>
      <c r="F53" s="126">
        <v>15937.76</v>
      </c>
      <c r="G53" s="126">
        <f t="shared" si="4"/>
        <v>29680733.461064</v>
      </c>
      <c r="H53" s="126">
        <f t="shared" si="5"/>
        <v>15937.76</v>
      </c>
      <c r="I53" s="126">
        <f t="shared" si="5"/>
        <v>29680733.461064</v>
      </c>
      <c r="J53" s="126">
        <v>1862.29015</v>
      </c>
    </row>
    <row r="54" spans="1:10" ht="15.75">
      <c r="A54" s="126">
        <v>15</v>
      </c>
      <c r="B54" s="126" t="s">
        <v>462</v>
      </c>
      <c r="C54" s="126" t="s">
        <v>9</v>
      </c>
      <c r="D54" s="126">
        <v>17756.99</v>
      </c>
      <c r="E54" s="126">
        <f>+D54*J54</f>
        <v>33068667.570648503</v>
      </c>
      <c r="F54" s="126">
        <v>4971.96</v>
      </c>
      <c r="G54" s="126">
        <f t="shared" si="4"/>
        <v>9259232.134194</v>
      </c>
      <c r="H54" s="126">
        <f t="shared" si="5"/>
        <v>22728.95</v>
      </c>
      <c r="I54" s="126">
        <f t="shared" si="5"/>
        <v>42327899.7048425</v>
      </c>
      <c r="J54" s="126">
        <v>1862.29015</v>
      </c>
    </row>
    <row r="55" spans="1:10" ht="15.75">
      <c r="A55" s="126"/>
      <c r="B55" s="126"/>
      <c r="C55" s="126"/>
      <c r="D55" s="126"/>
      <c r="E55" s="126" t="s">
        <v>445</v>
      </c>
      <c r="F55" s="126"/>
      <c r="G55" s="126" t="s">
        <v>445</v>
      </c>
      <c r="H55" s="126" t="s">
        <v>445</v>
      </c>
      <c r="I55" s="126" t="s">
        <v>445</v>
      </c>
      <c r="J55" s="126" t="s">
        <v>445</v>
      </c>
    </row>
    <row r="56" spans="1:10" ht="15.75">
      <c r="A56" s="126"/>
      <c r="B56" s="126"/>
      <c r="C56" s="126"/>
      <c r="D56" s="126"/>
      <c r="E56" s="126" t="s">
        <v>445</v>
      </c>
      <c r="F56" s="126"/>
      <c r="G56" s="126" t="s">
        <v>445</v>
      </c>
      <c r="H56" s="126" t="s">
        <v>445</v>
      </c>
      <c r="I56" s="126" t="s">
        <v>445</v>
      </c>
      <c r="J56" s="126" t="s">
        <v>445</v>
      </c>
    </row>
  </sheetData>
  <sheetProtection/>
  <mergeCells count="1">
    <mergeCell ref="A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1">
      <selection activeCell="A1" sqref="A1:J87"/>
    </sheetView>
  </sheetViews>
  <sheetFormatPr defaultColWidth="11.421875" defaultRowHeight="12.75"/>
  <cols>
    <col min="1" max="1" width="33.57421875" style="0" bestFit="1" customWidth="1"/>
    <col min="2" max="2" width="47.8515625" style="0" bestFit="1" customWidth="1"/>
    <col min="3" max="3" width="10.00390625" style="0" bestFit="1" customWidth="1"/>
    <col min="4" max="4" width="14.57421875" style="0" bestFit="1" customWidth="1"/>
    <col min="5" max="5" width="10.140625" style="0" bestFit="1" customWidth="1"/>
    <col min="6" max="6" width="14.57421875" style="0" bestFit="1" customWidth="1"/>
    <col min="7" max="7" width="14.00390625" style="0" bestFit="1" customWidth="1"/>
    <col min="8" max="8" width="14.57421875" style="0" bestFit="1" customWidth="1"/>
    <col min="9" max="9" width="14.00390625" style="0" bestFit="1" customWidth="1"/>
    <col min="10" max="10" width="17.00390625" style="0" bestFit="1" customWidth="1"/>
  </cols>
  <sheetData>
    <row r="1" spans="1:10" ht="15.75">
      <c r="A1" s="437" t="s">
        <v>15</v>
      </c>
      <c r="B1" s="438"/>
      <c r="C1" s="438"/>
      <c r="D1" s="438"/>
      <c r="E1" s="438"/>
      <c r="F1" s="438"/>
      <c r="G1" s="438"/>
      <c r="H1" s="438"/>
      <c r="I1" s="438"/>
      <c r="J1" s="439"/>
    </row>
    <row r="2" spans="1:10" ht="15.75">
      <c r="A2" s="130"/>
      <c r="B2" s="131"/>
      <c r="C2" s="131"/>
      <c r="D2" s="131"/>
      <c r="E2" s="137"/>
      <c r="F2" s="131"/>
      <c r="G2" s="137"/>
      <c r="H2" s="131"/>
      <c r="I2" s="137"/>
      <c r="J2" s="213" t="s">
        <v>352</v>
      </c>
    </row>
    <row r="3" spans="1:10" ht="15.75">
      <c r="A3" s="111"/>
      <c r="B3" s="17"/>
      <c r="C3" s="17"/>
      <c r="D3" s="17"/>
      <c r="E3" s="18"/>
      <c r="F3" s="17"/>
      <c r="G3" s="18"/>
      <c r="H3" s="17"/>
      <c r="I3" s="18"/>
      <c r="J3" s="112"/>
    </row>
    <row r="4" spans="1:10" ht="15.75">
      <c r="A4" s="22" t="s">
        <v>0</v>
      </c>
      <c r="B4" s="113" t="s">
        <v>1</v>
      </c>
      <c r="C4" s="22" t="s">
        <v>2</v>
      </c>
      <c r="D4" s="22" t="s">
        <v>4</v>
      </c>
      <c r="E4" s="23" t="s">
        <v>11</v>
      </c>
      <c r="F4" s="22" t="s">
        <v>3</v>
      </c>
      <c r="G4" s="23" t="s">
        <v>11</v>
      </c>
      <c r="H4" s="22" t="s">
        <v>6</v>
      </c>
      <c r="I4" s="23" t="s">
        <v>11</v>
      </c>
      <c r="J4" s="22" t="s">
        <v>7</v>
      </c>
    </row>
    <row r="5" spans="1:10" ht="15.75">
      <c r="A5" s="38"/>
      <c r="B5" s="110"/>
      <c r="C5" s="38"/>
      <c r="D5" s="27" t="s">
        <v>5</v>
      </c>
      <c r="E5" s="28" t="s">
        <v>12</v>
      </c>
      <c r="F5" s="27" t="s">
        <v>5</v>
      </c>
      <c r="G5" s="28" t="s">
        <v>12</v>
      </c>
      <c r="H5" s="27" t="s">
        <v>5</v>
      </c>
      <c r="I5" s="28" t="s">
        <v>12</v>
      </c>
      <c r="J5" s="27" t="s">
        <v>8</v>
      </c>
    </row>
    <row r="6" spans="1:10" ht="15.75">
      <c r="A6" s="33"/>
      <c r="B6" s="112"/>
      <c r="C6" s="114"/>
      <c r="D6" s="33"/>
      <c r="E6" s="34"/>
      <c r="F6" s="33"/>
      <c r="G6" s="34"/>
      <c r="H6" s="33"/>
      <c r="I6" s="34"/>
      <c r="J6" s="114"/>
    </row>
    <row r="7" spans="1:10" ht="19.5">
      <c r="A7" s="120" t="s">
        <v>425</v>
      </c>
      <c r="B7" s="116"/>
      <c r="C7" s="27"/>
      <c r="D7" s="73"/>
      <c r="E7" s="39"/>
      <c r="F7" s="12"/>
      <c r="G7" s="39"/>
      <c r="H7" s="38"/>
      <c r="I7" s="39"/>
      <c r="J7" s="45"/>
    </row>
    <row r="8" spans="1:10" ht="19.5">
      <c r="A8" s="120"/>
      <c r="B8" s="214"/>
      <c r="C8" s="27"/>
      <c r="D8" s="73"/>
      <c r="E8" s="39"/>
      <c r="F8" s="12"/>
      <c r="G8" s="39"/>
      <c r="H8" s="110"/>
      <c r="I8" s="39"/>
      <c r="J8" s="38"/>
    </row>
    <row r="9" spans="1:10" ht="15.75">
      <c r="A9" s="126">
        <v>1</v>
      </c>
      <c r="B9" s="109" t="s">
        <v>426</v>
      </c>
      <c r="C9" s="27" t="s">
        <v>335</v>
      </c>
      <c r="D9" s="73"/>
      <c r="E9" s="39"/>
      <c r="F9" s="12">
        <v>16189.94</v>
      </c>
      <c r="G9" s="66">
        <f>+F9*J9/1000000</f>
        <v>68.46758005880001</v>
      </c>
      <c r="H9" s="110">
        <f aca="true" t="shared" si="0" ref="H9:H58">+D9+F9</f>
        <v>16189.94</v>
      </c>
      <c r="I9" s="66">
        <f>+H9*J9/1000000</f>
        <v>68.46758005880001</v>
      </c>
      <c r="J9" s="226">
        <v>4229.02</v>
      </c>
    </row>
    <row r="10" spans="1:10" ht="15.75">
      <c r="A10" s="126">
        <v>1</v>
      </c>
      <c r="B10" s="109" t="s">
        <v>378</v>
      </c>
      <c r="C10" s="27" t="s">
        <v>67</v>
      </c>
      <c r="D10" s="64">
        <v>17410.24</v>
      </c>
      <c r="E10" s="74">
        <f aca="true" t="shared" si="1" ref="E10:E58">+D10*J10/1000000</f>
        <v>28.917407986456002</v>
      </c>
      <c r="F10" s="65">
        <v>2611.54</v>
      </c>
      <c r="G10" s="66">
        <f>+F10*J10/1000000</f>
        <v>4.3376178417385</v>
      </c>
      <c r="H10" s="110">
        <f t="shared" si="0"/>
        <v>20021.780000000002</v>
      </c>
      <c r="I10" s="66">
        <f>+H10*J10/1000000</f>
        <v>33.255025828194505</v>
      </c>
      <c r="J10" s="226">
        <v>1660.942525</v>
      </c>
    </row>
    <row r="11" spans="1:10" ht="15.75">
      <c r="A11" s="126"/>
      <c r="B11" s="109"/>
      <c r="C11" s="27" t="s">
        <v>225</v>
      </c>
      <c r="D11" s="215">
        <v>1749.62</v>
      </c>
      <c r="E11" s="74">
        <f t="shared" si="1"/>
        <v>2.12395890782572</v>
      </c>
      <c r="F11" s="183">
        <v>262.44</v>
      </c>
      <c r="G11" s="66">
        <f aca="true" t="shared" si="2" ref="G11:G58">+F11*J11/1000000</f>
        <v>0.31859019431064</v>
      </c>
      <c r="H11" s="38">
        <f t="shared" si="0"/>
        <v>2012.06</v>
      </c>
      <c r="I11" s="66">
        <f>+H11*J11/1000000</f>
        <v>2.44254910213636</v>
      </c>
      <c r="J11" s="226">
        <v>1213.954406</v>
      </c>
    </row>
    <row r="12" spans="1:10" ht="15.75">
      <c r="A12" s="126"/>
      <c r="B12" s="109"/>
      <c r="C12" s="27" t="s">
        <v>69</v>
      </c>
      <c r="D12" s="73">
        <v>634.34</v>
      </c>
      <c r="E12" s="74">
        <f t="shared" si="1"/>
        <v>0.780301634</v>
      </c>
      <c r="F12" s="183">
        <v>95.15</v>
      </c>
      <c r="G12" s="66">
        <f t="shared" si="2"/>
        <v>0.117044015</v>
      </c>
      <c r="H12" s="38">
        <f t="shared" si="0"/>
        <v>729.49</v>
      </c>
      <c r="I12" s="66">
        <f aca="true" t="shared" si="3" ref="I12:I82">+H12*J12/1000000</f>
        <v>0.897345649</v>
      </c>
      <c r="J12" s="227">
        <v>1230.1</v>
      </c>
    </row>
    <row r="13" spans="1:10" ht="15.75">
      <c r="A13" s="126">
        <v>1</v>
      </c>
      <c r="B13" s="109" t="s">
        <v>379</v>
      </c>
      <c r="C13" s="27" t="s">
        <v>143</v>
      </c>
      <c r="D13" s="73">
        <v>18990.78</v>
      </c>
      <c r="E13" s="74">
        <f t="shared" si="1"/>
        <v>4.2372049822668</v>
      </c>
      <c r="F13" s="183">
        <v>2278.89</v>
      </c>
      <c r="G13" s="66">
        <f t="shared" si="2"/>
        <v>0.5084637946434</v>
      </c>
      <c r="H13" s="38">
        <f t="shared" si="0"/>
        <v>21269.67</v>
      </c>
      <c r="I13" s="66">
        <f t="shared" si="3"/>
        <v>4.7456687769101995</v>
      </c>
      <c r="J13" s="227">
        <v>223.11906</v>
      </c>
    </row>
    <row r="14" spans="1:10" ht="15.75">
      <c r="A14" s="126"/>
      <c r="B14" s="109"/>
      <c r="C14" s="27" t="s">
        <v>67</v>
      </c>
      <c r="D14" s="73">
        <v>45199.27</v>
      </c>
      <c r="E14" s="74">
        <f t="shared" si="1"/>
        <v>75.07338964195675</v>
      </c>
      <c r="F14" s="215">
        <v>5423.91</v>
      </c>
      <c r="G14" s="66">
        <f t="shared" si="2"/>
        <v>9.00880277077275</v>
      </c>
      <c r="H14" s="38">
        <f t="shared" si="0"/>
        <v>50623.17999999999</v>
      </c>
      <c r="I14" s="66">
        <f t="shared" si="3"/>
        <v>84.08219241272948</v>
      </c>
      <c r="J14" s="226">
        <v>1660.942525</v>
      </c>
    </row>
    <row r="15" spans="1:10" ht="15.75">
      <c r="A15" s="126"/>
      <c r="B15" s="109"/>
      <c r="C15" s="27" t="s">
        <v>69</v>
      </c>
      <c r="D15" s="73">
        <v>16690.57</v>
      </c>
      <c r="E15" s="74">
        <f t="shared" si="1"/>
        <v>20.531070157</v>
      </c>
      <c r="F15" s="73">
        <v>2002.87</v>
      </c>
      <c r="G15" s="66">
        <f t="shared" si="2"/>
        <v>2.4637303869999996</v>
      </c>
      <c r="H15" s="38">
        <f t="shared" si="0"/>
        <v>18693.44</v>
      </c>
      <c r="I15" s="66">
        <f t="shared" si="3"/>
        <v>22.994800543999997</v>
      </c>
      <c r="J15" s="227">
        <v>1230.1</v>
      </c>
    </row>
    <row r="16" spans="1:10" ht="15.75">
      <c r="A16" s="126">
        <v>1</v>
      </c>
      <c r="B16" s="12" t="s">
        <v>383</v>
      </c>
      <c r="C16" s="27" t="s">
        <v>67</v>
      </c>
      <c r="D16" s="73">
        <v>8589.78</v>
      </c>
      <c r="E16" s="74">
        <f>+D16*J16/1000000</f>
        <v>14.2671308823945</v>
      </c>
      <c r="F16" s="64">
        <v>5862.52</v>
      </c>
      <c r="G16" s="66">
        <f>+F16*J16/1000000</f>
        <v>9.737308771663</v>
      </c>
      <c r="H16" s="38">
        <f>+D16+F16</f>
        <v>14452.300000000001</v>
      </c>
      <c r="I16" s="66">
        <f>+H16*J16/1000000</f>
        <v>24.0044396540575</v>
      </c>
      <c r="J16" s="226">
        <v>1660.942525</v>
      </c>
    </row>
    <row r="17" spans="1:10" ht="15.75">
      <c r="A17" s="126"/>
      <c r="B17" s="12"/>
      <c r="C17" s="27" t="s">
        <v>68</v>
      </c>
      <c r="D17" s="73">
        <v>60867.12</v>
      </c>
      <c r="E17" s="74">
        <f>+D17*J17/1000000</f>
        <v>0.8010767922211199</v>
      </c>
      <c r="F17" s="64">
        <v>41085.3</v>
      </c>
      <c r="G17" s="66">
        <f>+F17*J17/1000000</f>
        <v>0.5407267557828</v>
      </c>
      <c r="H17" s="38">
        <f>+D17+F17</f>
        <v>101952.42000000001</v>
      </c>
      <c r="I17" s="66">
        <f>+H17*J17/1000000</f>
        <v>1.34180354800392</v>
      </c>
      <c r="J17" s="227">
        <v>13.161076</v>
      </c>
    </row>
    <row r="18" spans="1:10" ht="15.75">
      <c r="A18" s="126"/>
      <c r="B18" s="12"/>
      <c r="C18" s="27" t="s">
        <v>69</v>
      </c>
      <c r="D18" s="73">
        <v>1094.06</v>
      </c>
      <c r="E18" s="74">
        <f>+D18*J18/1000000</f>
        <v>1.3458032059999998</v>
      </c>
      <c r="F18" s="64">
        <v>738.49</v>
      </c>
      <c r="G18" s="66">
        <f>+F18*J18/1000000</f>
        <v>0.908416549</v>
      </c>
      <c r="H18" s="38">
        <f>+D18+F18</f>
        <v>1832.55</v>
      </c>
      <c r="I18" s="66">
        <f>+H18*J18/1000000</f>
        <v>2.254219755</v>
      </c>
      <c r="J18" s="227">
        <v>1230.1</v>
      </c>
    </row>
    <row r="19" spans="1:10" ht="15.75">
      <c r="A19" s="126">
        <v>1</v>
      </c>
      <c r="B19" s="12" t="s">
        <v>26</v>
      </c>
      <c r="C19" s="27" t="s">
        <v>67</v>
      </c>
      <c r="D19" s="73">
        <v>25135.02</v>
      </c>
      <c r="E19" s="74">
        <f>+D19*J19/1000000</f>
        <v>41.7478235847255</v>
      </c>
      <c r="F19" s="64">
        <v>17343.17</v>
      </c>
      <c r="G19" s="66">
        <f>+F19*J19/1000000</f>
        <v>28.806008571304247</v>
      </c>
      <c r="H19" s="38">
        <f>+D19+F19</f>
        <v>42478.19</v>
      </c>
      <c r="I19" s="66">
        <f>+H19*J19/1000000</f>
        <v>70.55383215602974</v>
      </c>
      <c r="J19" s="226">
        <v>1660.942525</v>
      </c>
    </row>
    <row r="20" spans="1:10" ht="15.75">
      <c r="A20" s="126"/>
      <c r="B20" s="12"/>
      <c r="C20" s="27" t="s">
        <v>69</v>
      </c>
      <c r="D20" s="73">
        <v>22800.11</v>
      </c>
      <c r="E20" s="74">
        <f>+D20*J20/1000000</f>
        <v>28.046415310999997</v>
      </c>
      <c r="F20" s="64">
        <v>15732.07</v>
      </c>
      <c r="G20" s="66">
        <f>+F20*J20/1000000</f>
        <v>19.352019307</v>
      </c>
      <c r="H20" s="38">
        <f>+D20+F20</f>
        <v>38532.18</v>
      </c>
      <c r="I20" s="66">
        <f>+H20*J20/1000000</f>
        <v>47.398434617999996</v>
      </c>
      <c r="J20" s="227">
        <v>1230.1</v>
      </c>
    </row>
    <row r="21" spans="1:10" ht="15.75">
      <c r="A21" s="126">
        <v>1</v>
      </c>
      <c r="B21" s="109" t="s">
        <v>380</v>
      </c>
      <c r="C21" s="27" t="s">
        <v>145</v>
      </c>
      <c r="D21" s="73">
        <v>71775.82</v>
      </c>
      <c r="E21" s="74">
        <f t="shared" si="1"/>
        <v>83.75604628836861</v>
      </c>
      <c r="F21" s="73">
        <v>10766.37</v>
      </c>
      <c r="G21" s="66">
        <f t="shared" si="2"/>
        <v>12.5634034425201</v>
      </c>
      <c r="H21" s="38">
        <f t="shared" si="0"/>
        <v>82542.19</v>
      </c>
      <c r="I21" s="66">
        <f t="shared" si="3"/>
        <v>96.3194497308887</v>
      </c>
      <c r="J21" s="227">
        <v>1166.91173</v>
      </c>
    </row>
    <row r="22" spans="1:10" ht="15.75">
      <c r="A22" s="126"/>
      <c r="B22" s="109"/>
      <c r="C22" s="27" t="s">
        <v>67</v>
      </c>
      <c r="D22" s="73">
        <v>60022.13</v>
      </c>
      <c r="E22" s="74">
        <f t="shared" si="1"/>
        <v>99.69330815807824</v>
      </c>
      <c r="F22" s="73">
        <v>9003.32</v>
      </c>
      <c r="G22" s="66">
        <f t="shared" si="2"/>
        <v>14.953997054182999</v>
      </c>
      <c r="H22" s="38">
        <f t="shared" si="0"/>
        <v>69025.45</v>
      </c>
      <c r="I22" s="66">
        <f t="shared" si="3"/>
        <v>114.64730521226124</v>
      </c>
      <c r="J22" s="226">
        <v>1660.942525</v>
      </c>
    </row>
    <row r="23" spans="1:10" ht="15.75">
      <c r="A23" s="126"/>
      <c r="B23" s="109"/>
      <c r="C23" s="27" t="s">
        <v>68</v>
      </c>
      <c r="D23" s="73">
        <v>1733824.14</v>
      </c>
      <c r="E23" s="74">
        <f t="shared" si="1"/>
        <v>22.818991277174636</v>
      </c>
      <c r="F23" s="73">
        <v>260073.62</v>
      </c>
      <c r="G23" s="66">
        <f t="shared" si="2"/>
        <v>3.4228486784151197</v>
      </c>
      <c r="H23" s="38">
        <f t="shared" si="0"/>
        <v>1993897.7599999998</v>
      </c>
      <c r="I23" s="66">
        <f t="shared" si="3"/>
        <v>26.241839955589757</v>
      </c>
      <c r="J23" s="227">
        <v>13.161076</v>
      </c>
    </row>
    <row r="24" spans="1:10" ht="15.75">
      <c r="A24" s="126"/>
      <c r="B24" s="12"/>
      <c r="C24" s="27" t="s">
        <v>147</v>
      </c>
      <c r="D24" s="73">
        <v>44359.47</v>
      </c>
      <c r="E24" s="74">
        <f t="shared" si="1"/>
        <v>7.55696597075415</v>
      </c>
      <c r="F24" s="73">
        <v>6653.92</v>
      </c>
      <c r="G24" s="66">
        <f t="shared" si="2"/>
        <v>1.1335448104344001</v>
      </c>
      <c r="H24" s="38">
        <f t="shared" si="0"/>
        <v>51013.39</v>
      </c>
      <c r="I24" s="66">
        <f t="shared" si="3"/>
        <v>8.690510781188552</v>
      </c>
      <c r="J24" s="227">
        <v>170.357445</v>
      </c>
    </row>
    <row r="25" spans="1:10" ht="15.75">
      <c r="A25" s="126"/>
      <c r="B25" s="12"/>
      <c r="C25" s="27" t="s">
        <v>69</v>
      </c>
      <c r="D25" s="73">
        <v>60863.16</v>
      </c>
      <c r="E25" s="74">
        <f t="shared" si="1"/>
        <v>74.867773116</v>
      </c>
      <c r="F25" s="73">
        <v>9129</v>
      </c>
      <c r="G25" s="66">
        <f t="shared" si="2"/>
        <v>11.229582899999999</v>
      </c>
      <c r="H25" s="38">
        <f t="shared" si="0"/>
        <v>69992.16</v>
      </c>
      <c r="I25" s="66">
        <f t="shared" si="3"/>
        <v>86.097356016</v>
      </c>
      <c r="J25" s="227">
        <v>1230.1</v>
      </c>
    </row>
    <row r="26" spans="1:10" ht="15.75">
      <c r="A26" s="126">
        <v>1</v>
      </c>
      <c r="B26" s="12" t="s">
        <v>27</v>
      </c>
      <c r="C26" s="27" t="s">
        <v>67</v>
      </c>
      <c r="D26" s="73">
        <v>4032.72</v>
      </c>
      <c r="E26" s="74">
        <f>+D26*J26/1000000</f>
        <v>6.6981161394179995</v>
      </c>
      <c r="F26" s="64">
        <v>2812.82</v>
      </c>
      <c r="G26" s="66">
        <f>+F26*J26/1000000</f>
        <v>4.6719323531705</v>
      </c>
      <c r="H26" s="38">
        <f>+D26+F26</f>
        <v>6845.54</v>
      </c>
      <c r="I26" s="66">
        <f>+H26*J26/1000000</f>
        <v>11.3700484925885</v>
      </c>
      <c r="J26" s="226">
        <v>1660.942525</v>
      </c>
    </row>
    <row r="27" spans="1:10" ht="15.75">
      <c r="A27" s="126"/>
      <c r="B27" s="12"/>
      <c r="C27" s="27" t="s">
        <v>68</v>
      </c>
      <c r="D27" s="73">
        <v>502793.74</v>
      </c>
      <c r="E27" s="74">
        <f>+D27*J27/1000000</f>
        <v>6.61730662446424</v>
      </c>
      <c r="F27" s="64">
        <v>350696.63</v>
      </c>
      <c r="G27" s="66">
        <f>+F27*J27/1000000</f>
        <v>4.61554500037388</v>
      </c>
      <c r="H27" s="38">
        <f>+D27+F27</f>
        <v>853490.37</v>
      </c>
      <c r="I27" s="66">
        <f>+H27*J27/1000000</f>
        <v>11.23285162483812</v>
      </c>
      <c r="J27" s="227">
        <v>13.161076</v>
      </c>
    </row>
    <row r="28" spans="1:10" ht="15.75">
      <c r="A28" s="126"/>
      <c r="B28" s="12"/>
      <c r="C28" s="27" t="s">
        <v>69</v>
      </c>
      <c r="D28" s="73">
        <v>40367.24</v>
      </c>
      <c r="E28" s="74">
        <f>+D28*J28/1000000</f>
        <v>49.655741924</v>
      </c>
      <c r="F28" s="64">
        <v>28156.15</v>
      </c>
      <c r="G28" s="66">
        <f>+F28*J28/1000000</f>
        <v>34.634880115</v>
      </c>
      <c r="H28" s="38">
        <f>+D28+F28</f>
        <v>68523.39</v>
      </c>
      <c r="I28" s="66">
        <f>+H28*J28/1000000</f>
        <v>84.29062203899998</v>
      </c>
      <c r="J28" s="227">
        <v>1230.1</v>
      </c>
    </row>
    <row r="29" spans="1:10" ht="15.75">
      <c r="A29" s="126">
        <v>1</v>
      </c>
      <c r="B29" s="12" t="s">
        <v>381</v>
      </c>
      <c r="C29" s="27" t="s">
        <v>225</v>
      </c>
      <c r="D29" s="73">
        <v>3928.5</v>
      </c>
      <c r="E29" s="74">
        <f t="shared" si="1"/>
        <v>4.7690198839710005</v>
      </c>
      <c r="F29" s="73">
        <v>648.2</v>
      </c>
      <c r="G29" s="66">
        <f t="shared" si="2"/>
        <v>0.7868852459692001</v>
      </c>
      <c r="H29" s="38">
        <f t="shared" si="0"/>
        <v>4576.7</v>
      </c>
      <c r="I29" s="66">
        <f t="shared" si="3"/>
        <v>5.5559051299402</v>
      </c>
      <c r="J29" s="226">
        <v>1213.954406</v>
      </c>
    </row>
    <row r="30" spans="1:10" ht="15.75">
      <c r="A30" s="126"/>
      <c r="B30" s="12"/>
      <c r="C30" s="27" t="s">
        <v>145</v>
      </c>
      <c r="D30" s="73">
        <v>30628.29</v>
      </c>
      <c r="E30" s="74">
        <f t="shared" si="1"/>
        <v>35.7405108708417</v>
      </c>
      <c r="F30" s="73">
        <v>5053.67</v>
      </c>
      <c r="G30" s="66">
        <f t="shared" si="2"/>
        <v>5.8971868025491005</v>
      </c>
      <c r="H30" s="38">
        <f t="shared" si="0"/>
        <v>35681.96</v>
      </c>
      <c r="I30" s="66">
        <f t="shared" si="3"/>
        <v>41.6376976733908</v>
      </c>
      <c r="J30" s="227">
        <v>1166.91173</v>
      </c>
    </row>
    <row r="31" spans="1:10" ht="15.75">
      <c r="A31" s="126"/>
      <c r="B31" s="12"/>
      <c r="C31" s="27" t="s">
        <v>143</v>
      </c>
      <c r="D31" s="73">
        <v>33558.09</v>
      </c>
      <c r="E31" s="74">
        <f t="shared" si="1"/>
        <v>7.487449496195399</v>
      </c>
      <c r="F31" s="73">
        <v>5537</v>
      </c>
      <c r="G31" s="66">
        <f t="shared" si="2"/>
        <v>1.2354102352199998</v>
      </c>
      <c r="H31" s="38">
        <f t="shared" si="0"/>
        <v>39095.09</v>
      </c>
      <c r="I31" s="66">
        <f t="shared" si="3"/>
        <v>8.722859731415399</v>
      </c>
      <c r="J31" s="227">
        <v>223.11906</v>
      </c>
    </row>
    <row r="32" spans="1:10" ht="15.75">
      <c r="A32" s="126"/>
      <c r="B32" s="12"/>
      <c r="C32" s="27" t="s">
        <v>67</v>
      </c>
      <c r="D32" s="73">
        <v>13495.46</v>
      </c>
      <c r="E32" s="74">
        <f t="shared" si="1"/>
        <v>22.415183408436494</v>
      </c>
      <c r="F32" s="73">
        <v>2226.76</v>
      </c>
      <c r="G32" s="66">
        <f t="shared" si="2"/>
        <v>3.6985203769690003</v>
      </c>
      <c r="H32" s="38">
        <f t="shared" si="0"/>
        <v>15722.22</v>
      </c>
      <c r="I32" s="66">
        <f t="shared" si="3"/>
        <v>26.113703785405498</v>
      </c>
      <c r="J32" s="226">
        <v>1660.942525</v>
      </c>
    </row>
    <row r="33" spans="1:10" ht="15.75">
      <c r="A33" s="126"/>
      <c r="B33" s="12"/>
      <c r="C33" s="27" t="s">
        <v>152</v>
      </c>
      <c r="D33" s="73">
        <v>39170.13</v>
      </c>
      <c r="E33" s="74">
        <f t="shared" si="1"/>
        <v>73.27938460813604</v>
      </c>
      <c r="F33" s="64">
        <v>6463.07</v>
      </c>
      <c r="G33" s="66">
        <f t="shared" si="2"/>
        <v>12.09109574768595</v>
      </c>
      <c r="H33" s="38">
        <f t="shared" si="0"/>
        <v>45633.2</v>
      </c>
      <c r="I33" s="66">
        <f t="shared" si="3"/>
        <v>85.370480355822</v>
      </c>
      <c r="J33" s="226">
        <v>1870.797585</v>
      </c>
    </row>
    <row r="34" spans="1:10" ht="15.75">
      <c r="A34" s="126"/>
      <c r="B34" s="12"/>
      <c r="C34" s="27" t="s">
        <v>68</v>
      </c>
      <c r="D34" s="73">
        <v>7214869.25</v>
      </c>
      <c r="E34" s="74">
        <f t="shared" si="1"/>
        <v>94.955442529313</v>
      </c>
      <c r="F34" s="64">
        <v>1244564.94</v>
      </c>
      <c r="G34" s="66">
        <f t="shared" si="2"/>
        <v>16.37981376227544</v>
      </c>
      <c r="H34" s="38">
        <f t="shared" si="0"/>
        <v>8459434.19</v>
      </c>
      <c r="I34" s="66">
        <f t="shared" si="3"/>
        <v>111.33525629158842</v>
      </c>
      <c r="J34" s="227">
        <v>13.161076</v>
      </c>
    </row>
    <row r="35" spans="1:10" ht="15.75">
      <c r="A35" s="126"/>
      <c r="B35" s="12"/>
      <c r="C35" s="27" t="s">
        <v>147</v>
      </c>
      <c r="D35" s="73">
        <v>19971.71</v>
      </c>
      <c r="E35" s="74">
        <f t="shared" si="1"/>
        <v>3.4023294878809502</v>
      </c>
      <c r="F35" s="64">
        <v>3295.33</v>
      </c>
      <c r="G35" s="66">
        <f t="shared" si="2"/>
        <v>0.56138399923185</v>
      </c>
      <c r="H35" s="38">
        <f t="shared" si="0"/>
        <v>23267.04</v>
      </c>
      <c r="I35" s="66">
        <f t="shared" si="3"/>
        <v>3.9637134871128006</v>
      </c>
      <c r="J35" s="227">
        <v>170.357445</v>
      </c>
    </row>
    <row r="36" spans="1:10" ht="15.75">
      <c r="A36" s="126"/>
      <c r="B36" s="12"/>
      <c r="C36" s="27" t="s">
        <v>69</v>
      </c>
      <c r="D36" s="73">
        <v>57556.84</v>
      </c>
      <c r="E36" s="74">
        <f t="shared" si="1"/>
        <v>70.80066888399999</v>
      </c>
      <c r="F36" s="64">
        <v>9496.88</v>
      </c>
      <c r="G36" s="66">
        <f t="shared" si="2"/>
        <v>11.682112087999998</v>
      </c>
      <c r="H36" s="38">
        <f t="shared" si="0"/>
        <v>67053.72</v>
      </c>
      <c r="I36" s="66">
        <f t="shared" si="3"/>
        <v>82.48278097199999</v>
      </c>
      <c r="J36" s="227">
        <v>1230.1</v>
      </c>
    </row>
    <row r="37" spans="1:10" ht="15.75">
      <c r="A37" s="126">
        <v>1</v>
      </c>
      <c r="B37" s="12" t="s">
        <v>382</v>
      </c>
      <c r="C37" s="27" t="s">
        <v>145</v>
      </c>
      <c r="D37" s="73">
        <v>8971.17</v>
      </c>
      <c r="E37" s="74">
        <f aca="true" t="shared" si="4" ref="E37:E46">+D37*J37/1000000</f>
        <v>10.4685635048241</v>
      </c>
      <c r="F37" s="64">
        <v>1143.82</v>
      </c>
      <c r="G37" s="66">
        <f aca="true" t="shared" si="5" ref="G37:G46">+F37*J37/1000000</f>
        <v>1.3347369750086</v>
      </c>
      <c r="H37" s="38">
        <f aca="true" t="shared" si="6" ref="H37:H46">+D37+F37</f>
        <v>10114.99</v>
      </c>
      <c r="I37" s="66">
        <f aca="true" t="shared" si="7" ref="I37:I46">+H37*J37/1000000</f>
        <v>11.8033004798327</v>
      </c>
      <c r="J37" s="227">
        <v>1166.91173</v>
      </c>
    </row>
    <row r="38" spans="1:10" ht="15.75">
      <c r="A38" s="126"/>
      <c r="B38" s="12"/>
      <c r="C38" s="27" t="s">
        <v>67</v>
      </c>
      <c r="D38" s="73">
        <v>134313.56</v>
      </c>
      <c r="E38" s="74">
        <f t="shared" si="4"/>
        <v>223.08710348813898</v>
      </c>
      <c r="F38" s="64">
        <v>17124.98</v>
      </c>
      <c r="G38" s="66">
        <f t="shared" si="5"/>
        <v>28.443607521774496</v>
      </c>
      <c r="H38" s="38">
        <f t="shared" si="6"/>
        <v>151438.54</v>
      </c>
      <c r="I38" s="66">
        <f t="shared" si="7"/>
        <v>251.53071100991352</v>
      </c>
      <c r="J38" s="226">
        <v>1660.942525</v>
      </c>
    </row>
    <row r="39" spans="1:10" ht="15.75">
      <c r="A39" s="126"/>
      <c r="B39" s="12"/>
      <c r="C39" s="27" t="s">
        <v>68</v>
      </c>
      <c r="D39" s="73">
        <v>4489961.03</v>
      </c>
      <c r="E39" s="74">
        <f t="shared" si="4"/>
        <v>59.09271835286828</v>
      </c>
      <c r="F39" s="64">
        <v>572470.03</v>
      </c>
      <c r="G39" s="66">
        <f t="shared" si="5"/>
        <v>7.5343215725522805</v>
      </c>
      <c r="H39" s="38">
        <f t="shared" si="6"/>
        <v>5062431.0600000005</v>
      </c>
      <c r="I39" s="66">
        <f t="shared" si="7"/>
        <v>66.62703992542056</v>
      </c>
      <c r="J39" s="227">
        <v>13.161076</v>
      </c>
    </row>
    <row r="40" spans="1:10" ht="15.75">
      <c r="A40" s="126"/>
      <c r="B40" s="12"/>
      <c r="C40" s="27" t="s">
        <v>146</v>
      </c>
      <c r="D40" s="73">
        <v>217075.6</v>
      </c>
      <c r="E40" s="74">
        <f t="shared" si="4"/>
        <v>44.9589505963444</v>
      </c>
      <c r="F40" s="64">
        <v>27677.14</v>
      </c>
      <c r="G40" s="66">
        <f t="shared" si="5"/>
        <v>5.732266408145859</v>
      </c>
      <c r="H40" s="38">
        <f t="shared" si="6"/>
        <v>244752.74</v>
      </c>
      <c r="I40" s="66">
        <f t="shared" si="7"/>
        <v>50.69121700449026</v>
      </c>
      <c r="J40" s="227">
        <v>207.111949</v>
      </c>
    </row>
    <row r="41" spans="1:10" ht="15.75">
      <c r="A41" s="126"/>
      <c r="B41" s="12"/>
      <c r="C41" s="27" t="s">
        <v>147</v>
      </c>
      <c r="D41" s="73">
        <v>17161.13</v>
      </c>
      <c r="E41" s="74">
        <f t="shared" si="4"/>
        <v>2.9235262601128507</v>
      </c>
      <c r="F41" s="64">
        <v>2188.04</v>
      </c>
      <c r="G41" s="66">
        <f t="shared" si="5"/>
        <v>0.3727489039578</v>
      </c>
      <c r="H41" s="38">
        <f t="shared" si="6"/>
        <v>19349.170000000002</v>
      </c>
      <c r="I41" s="66">
        <f t="shared" si="7"/>
        <v>3.2962751640706505</v>
      </c>
      <c r="J41" s="227">
        <v>170.357445</v>
      </c>
    </row>
    <row r="42" spans="1:10" ht="15.75">
      <c r="A42" s="126"/>
      <c r="B42" s="12"/>
      <c r="C42" s="27" t="s">
        <v>69</v>
      </c>
      <c r="D42" s="73">
        <v>64451.31</v>
      </c>
      <c r="E42" s="74">
        <f t="shared" si="4"/>
        <v>79.281556431</v>
      </c>
      <c r="F42" s="64">
        <v>8217.54</v>
      </c>
      <c r="G42" s="66">
        <f t="shared" si="5"/>
        <v>10.108395954</v>
      </c>
      <c r="H42" s="38">
        <f t="shared" si="6"/>
        <v>72668.85</v>
      </c>
      <c r="I42" s="66">
        <f t="shared" si="7"/>
        <v>89.389952385</v>
      </c>
      <c r="J42" s="227">
        <v>1230.1</v>
      </c>
    </row>
    <row r="43" spans="1:10" ht="15.75">
      <c r="A43" s="126">
        <v>1</v>
      </c>
      <c r="B43" s="12" t="s">
        <v>28</v>
      </c>
      <c r="C43" s="27" t="s">
        <v>145</v>
      </c>
      <c r="D43" s="73">
        <v>10596.7</v>
      </c>
      <c r="E43" s="74">
        <f t="shared" si="4"/>
        <v>12.365413529291002</v>
      </c>
      <c r="F43" s="64">
        <v>7311.12</v>
      </c>
      <c r="G43" s="66">
        <f t="shared" si="5"/>
        <v>8.5314316874376</v>
      </c>
      <c r="H43" s="38">
        <f t="shared" si="6"/>
        <v>17907.82</v>
      </c>
      <c r="I43" s="66">
        <f t="shared" si="7"/>
        <v>20.8968452167286</v>
      </c>
      <c r="J43" s="227">
        <v>1166.91173</v>
      </c>
    </row>
    <row r="44" spans="1:10" ht="15.75">
      <c r="A44" s="126"/>
      <c r="B44" s="12"/>
      <c r="C44" s="27" t="s">
        <v>67</v>
      </c>
      <c r="D44" s="73">
        <v>14023.75</v>
      </c>
      <c r="E44" s="74">
        <f t="shared" si="4"/>
        <v>23.292642734968748</v>
      </c>
      <c r="F44" s="64">
        <v>9676.39</v>
      </c>
      <c r="G44" s="66">
        <f t="shared" si="5"/>
        <v>16.07192763948475</v>
      </c>
      <c r="H44" s="38">
        <f t="shared" si="6"/>
        <v>23700.14</v>
      </c>
      <c r="I44" s="66">
        <f t="shared" si="7"/>
        <v>39.3645703744535</v>
      </c>
      <c r="J44" s="226">
        <v>1660.942525</v>
      </c>
    </row>
    <row r="45" spans="1:10" ht="15.75">
      <c r="A45" s="126"/>
      <c r="B45" s="12"/>
      <c r="C45" s="27" t="s">
        <v>68</v>
      </c>
      <c r="D45" s="73">
        <v>379748.63</v>
      </c>
      <c r="E45" s="74">
        <f t="shared" si="4"/>
        <v>4.99790058032588</v>
      </c>
      <c r="F45" s="64">
        <v>262026.55</v>
      </c>
      <c r="G45" s="66">
        <f t="shared" si="5"/>
        <v>3.4485513385677997</v>
      </c>
      <c r="H45" s="38">
        <f t="shared" si="6"/>
        <v>641775.1799999999</v>
      </c>
      <c r="I45" s="66">
        <f t="shared" si="7"/>
        <v>8.446451918893677</v>
      </c>
      <c r="J45" s="227">
        <v>13.161076</v>
      </c>
    </row>
    <row r="46" spans="1:10" ht="15.75">
      <c r="A46" s="126"/>
      <c r="B46" s="12"/>
      <c r="C46" s="27" t="s">
        <v>69</v>
      </c>
      <c r="D46" s="73">
        <v>36888.97</v>
      </c>
      <c r="E46" s="74">
        <f t="shared" si="4"/>
        <v>45.377121997</v>
      </c>
      <c r="F46" s="64">
        <v>25453.39</v>
      </c>
      <c r="G46" s="66">
        <f t="shared" si="5"/>
        <v>31.310215038999996</v>
      </c>
      <c r="H46" s="38">
        <f t="shared" si="6"/>
        <v>62342.36</v>
      </c>
      <c r="I46" s="66">
        <f t="shared" si="7"/>
        <v>76.687337036</v>
      </c>
      <c r="J46" s="227">
        <v>1230.1</v>
      </c>
    </row>
    <row r="47" spans="1:10" ht="15.75">
      <c r="A47" s="126">
        <v>1</v>
      </c>
      <c r="B47" s="12" t="s">
        <v>228</v>
      </c>
      <c r="C47" s="27" t="s">
        <v>145</v>
      </c>
      <c r="D47" s="73">
        <v>113.68</v>
      </c>
      <c r="E47" s="74">
        <f t="shared" si="1"/>
        <v>0.13265452546640003</v>
      </c>
      <c r="F47" s="64">
        <v>23.87</v>
      </c>
      <c r="G47" s="66">
        <f t="shared" si="2"/>
        <v>0.027854182995100004</v>
      </c>
      <c r="H47" s="38">
        <f t="shared" si="0"/>
        <v>137.55</v>
      </c>
      <c r="I47" s="66">
        <f t="shared" si="3"/>
        <v>0.1605087084615</v>
      </c>
      <c r="J47" s="227">
        <v>1166.91173</v>
      </c>
    </row>
    <row r="48" spans="1:10" ht="15.75">
      <c r="A48" s="126"/>
      <c r="B48" s="12"/>
      <c r="C48" s="27" t="s">
        <v>69</v>
      </c>
      <c r="D48" s="73">
        <v>228.08</v>
      </c>
      <c r="E48" s="74">
        <f t="shared" si="1"/>
        <v>0.280561208</v>
      </c>
      <c r="F48" s="64">
        <v>47.9</v>
      </c>
      <c r="G48" s="66">
        <f t="shared" si="2"/>
        <v>0.058921789999999995</v>
      </c>
      <c r="H48" s="38">
        <f t="shared" si="0"/>
        <v>275.98</v>
      </c>
      <c r="I48" s="66">
        <f t="shared" si="3"/>
        <v>0.33948299800000004</v>
      </c>
      <c r="J48" s="227">
        <v>1230.1</v>
      </c>
    </row>
    <row r="49" spans="1:10" ht="15.75">
      <c r="A49" s="126">
        <v>1</v>
      </c>
      <c r="B49" s="12" t="s">
        <v>24</v>
      </c>
      <c r="C49" s="27" t="s">
        <v>145</v>
      </c>
      <c r="D49" s="73">
        <v>3022.77</v>
      </c>
      <c r="E49" s="74">
        <f t="shared" si="1"/>
        <v>3.5273057700921</v>
      </c>
      <c r="F49" s="64">
        <v>2063.04</v>
      </c>
      <c r="G49" s="66">
        <f t="shared" si="2"/>
        <v>2.4073855754592</v>
      </c>
      <c r="H49" s="38">
        <f t="shared" si="0"/>
        <v>5085.8099999999995</v>
      </c>
      <c r="I49" s="66">
        <f t="shared" si="3"/>
        <v>5.9346913455512995</v>
      </c>
      <c r="J49" s="227">
        <v>1166.91173</v>
      </c>
    </row>
    <row r="50" spans="1:10" ht="15.75">
      <c r="A50" s="126"/>
      <c r="B50" s="12"/>
      <c r="C50" s="27" t="s">
        <v>67</v>
      </c>
      <c r="D50" s="73">
        <v>2014.14</v>
      </c>
      <c r="E50" s="74">
        <f t="shared" si="1"/>
        <v>3.3453707773035</v>
      </c>
      <c r="F50" s="64">
        <v>1374.65</v>
      </c>
      <c r="G50" s="66">
        <f t="shared" si="2"/>
        <v>2.28321464199125</v>
      </c>
      <c r="H50" s="38">
        <f t="shared" si="0"/>
        <v>3388.79</v>
      </c>
      <c r="I50" s="66">
        <f t="shared" si="3"/>
        <v>5.628585419294749</v>
      </c>
      <c r="J50" s="226">
        <v>1660.942525</v>
      </c>
    </row>
    <row r="51" spans="1:10" ht="15.75">
      <c r="A51" s="126"/>
      <c r="B51" s="12"/>
      <c r="C51" s="27" t="s">
        <v>68</v>
      </c>
      <c r="D51" s="73">
        <v>528923.96</v>
      </c>
      <c r="E51" s="74">
        <f t="shared" si="1"/>
        <v>6.961208435780959</v>
      </c>
      <c r="F51" s="64">
        <v>360990.6</v>
      </c>
      <c r="G51" s="66">
        <f t="shared" si="2"/>
        <v>4.751024721885599</v>
      </c>
      <c r="H51" s="38">
        <f t="shared" si="0"/>
        <v>889914.5599999999</v>
      </c>
      <c r="I51" s="66">
        <f t="shared" si="3"/>
        <v>11.712233157666558</v>
      </c>
      <c r="J51" s="227">
        <v>13.161076</v>
      </c>
    </row>
    <row r="52" spans="1:10" ht="15.75">
      <c r="A52" s="126"/>
      <c r="B52" s="12"/>
      <c r="C52" s="27" t="s">
        <v>69</v>
      </c>
      <c r="D52" s="73">
        <v>12520.54</v>
      </c>
      <c r="E52" s="74">
        <f t="shared" si="1"/>
        <v>15.401516254</v>
      </c>
      <c r="F52" s="64">
        <v>8545.27</v>
      </c>
      <c r="G52" s="66">
        <f t="shared" si="2"/>
        <v>10.511536627</v>
      </c>
      <c r="H52" s="38">
        <f t="shared" si="0"/>
        <v>21065.81</v>
      </c>
      <c r="I52" s="66">
        <f t="shared" si="3"/>
        <v>25.913052881000002</v>
      </c>
      <c r="J52" s="227">
        <v>1230.1</v>
      </c>
    </row>
    <row r="53" spans="1:10" ht="15.75">
      <c r="A53" s="126">
        <v>1</v>
      </c>
      <c r="B53" s="12" t="s">
        <v>97</v>
      </c>
      <c r="C53" s="27" t="s">
        <v>145</v>
      </c>
      <c r="D53" s="73">
        <v>2028.2</v>
      </c>
      <c r="E53" s="74">
        <f t="shared" si="1"/>
        <v>2.366730370786</v>
      </c>
      <c r="F53" s="64">
        <v>456.46</v>
      </c>
      <c r="G53" s="66">
        <f t="shared" si="2"/>
        <v>0.5326485282757999</v>
      </c>
      <c r="H53" s="38">
        <f t="shared" si="0"/>
        <v>2484.66</v>
      </c>
      <c r="I53" s="66">
        <f t="shared" si="3"/>
        <v>2.8993788990618</v>
      </c>
      <c r="J53" s="227">
        <v>1166.91173</v>
      </c>
    </row>
    <row r="54" spans="1:10" ht="15.75">
      <c r="A54" s="126"/>
      <c r="B54" s="12"/>
      <c r="C54" s="27" t="s">
        <v>67</v>
      </c>
      <c r="D54" s="73">
        <v>20645.99</v>
      </c>
      <c r="E54" s="74">
        <f t="shared" si="1"/>
        <v>34.291802761724746</v>
      </c>
      <c r="F54" s="64">
        <v>4645.35</v>
      </c>
      <c r="G54" s="66">
        <f t="shared" si="2"/>
        <v>7.71565935850875</v>
      </c>
      <c r="H54" s="38">
        <f t="shared" si="0"/>
        <v>25291.340000000004</v>
      </c>
      <c r="I54" s="66">
        <f t="shared" si="3"/>
        <v>42.007462120233505</v>
      </c>
      <c r="J54" s="226">
        <v>1660.942525</v>
      </c>
    </row>
    <row r="55" spans="1:10" ht="15.75">
      <c r="A55" s="126"/>
      <c r="B55" s="12"/>
      <c r="C55" s="27" t="s">
        <v>68</v>
      </c>
      <c r="D55" s="73">
        <v>3267959.51</v>
      </c>
      <c r="E55" s="74">
        <f t="shared" si="1"/>
        <v>43.009863476032756</v>
      </c>
      <c r="F55" s="64">
        <v>735290.89</v>
      </c>
      <c r="G55" s="66">
        <f t="shared" si="2"/>
        <v>9.677219285397639</v>
      </c>
      <c r="H55" s="38">
        <f t="shared" si="0"/>
        <v>4003250.4</v>
      </c>
      <c r="I55" s="66">
        <f t="shared" si="3"/>
        <v>52.687082761430396</v>
      </c>
      <c r="J55" s="227">
        <v>13.161076</v>
      </c>
    </row>
    <row r="56" spans="1:10" ht="15.75">
      <c r="A56" s="126"/>
      <c r="B56" s="12"/>
      <c r="C56" s="27" t="s">
        <v>69</v>
      </c>
      <c r="D56" s="73">
        <v>34920.95</v>
      </c>
      <c r="E56" s="74">
        <f t="shared" si="1"/>
        <v>42.95626059499999</v>
      </c>
      <c r="F56" s="64">
        <v>7857.21</v>
      </c>
      <c r="G56" s="66">
        <f t="shared" si="2"/>
        <v>9.665154021</v>
      </c>
      <c r="H56" s="38">
        <f t="shared" si="0"/>
        <v>42778.159999999996</v>
      </c>
      <c r="I56" s="66">
        <f t="shared" si="3"/>
        <v>52.62141461599999</v>
      </c>
      <c r="J56" s="227">
        <v>1230.1</v>
      </c>
    </row>
    <row r="57" spans="1:10" ht="15.75">
      <c r="A57" s="126">
        <v>1</v>
      </c>
      <c r="B57" s="12" t="s">
        <v>29</v>
      </c>
      <c r="C57" s="27" t="s">
        <v>67</v>
      </c>
      <c r="D57" s="73">
        <v>3828.98</v>
      </c>
      <c r="E57" s="74">
        <f t="shared" si="1"/>
        <v>6.359715709374499</v>
      </c>
      <c r="F57" s="64">
        <v>2670.71</v>
      </c>
      <c r="G57" s="66">
        <f t="shared" si="2"/>
        <v>4.43589581094275</v>
      </c>
      <c r="H57" s="38">
        <f t="shared" si="0"/>
        <v>6499.6900000000005</v>
      </c>
      <c r="I57" s="66">
        <f t="shared" si="3"/>
        <v>10.795611520317252</v>
      </c>
      <c r="J57" s="226">
        <v>1660.942525</v>
      </c>
    </row>
    <row r="58" spans="1:10" ht="15.75">
      <c r="A58" s="126"/>
      <c r="B58" s="12"/>
      <c r="C58" s="27" t="s">
        <v>69</v>
      </c>
      <c r="D58" s="73">
        <v>4283.16</v>
      </c>
      <c r="E58" s="74">
        <f t="shared" si="1"/>
        <v>5.268715115999999</v>
      </c>
      <c r="F58" s="64">
        <v>2987.51</v>
      </c>
      <c r="G58" s="66">
        <f t="shared" si="2"/>
        <v>3.674936051</v>
      </c>
      <c r="H58" s="38">
        <f t="shared" si="0"/>
        <v>7270.67</v>
      </c>
      <c r="I58" s="66">
        <f t="shared" si="3"/>
        <v>8.943651166999999</v>
      </c>
      <c r="J58" s="227">
        <v>1230.1</v>
      </c>
    </row>
    <row r="59" spans="1:10" ht="15.75">
      <c r="A59" s="126">
        <v>1</v>
      </c>
      <c r="B59" s="12" t="s">
        <v>384</v>
      </c>
      <c r="C59" s="27" t="s">
        <v>67</v>
      </c>
      <c r="D59" s="73">
        <v>2226.14</v>
      </c>
      <c r="E59" s="74">
        <f aca="true" t="shared" si="8" ref="E59:E80">+D59*J59/1000000</f>
        <v>3.6974905926034993</v>
      </c>
      <c r="F59" s="64">
        <v>1577.78</v>
      </c>
      <c r="G59" s="66">
        <f aca="true" t="shared" si="9" ref="G59:G83">+F59*J59/1000000</f>
        <v>2.6206018970944998</v>
      </c>
      <c r="H59" s="38">
        <f aca="true" t="shared" si="10" ref="H59:H83">+D59+F59</f>
        <v>3803.92</v>
      </c>
      <c r="I59" s="66">
        <f t="shared" si="3"/>
        <v>6.318092489698</v>
      </c>
      <c r="J59" s="226">
        <v>1660.942525</v>
      </c>
    </row>
    <row r="60" spans="1:10" ht="15.75">
      <c r="A60" s="126"/>
      <c r="B60" s="12"/>
      <c r="C60" s="27" t="s">
        <v>68</v>
      </c>
      <c r="D60" s="73">
        <v>109078.78</v>
      </c>
      <c r="E60" s="74">
        <f t="shared" si="8"/>
        <v>1.4355941135672798</v>
      </c>
      <c r="F60" s="64">
        <v>77309.59</v>
      </c>
      <c r="G60" s="66">
        <f t="shared" si="9"/>
        <v>1.0174773895188398</v>
      </c>
      <c r="H60" s="38">
        <f t="shared" si="10"/>
        <v>186388.37</v>
      </c>
      <c r="I60" s="66">
        <f t="shared" si="3"/>
        <v>2.45307150308612</v>
      </c>
      <c r="J60" s="227">
        <v>13.161076</v>
      </c>
    </row>
    <row r="61" spans="1:10" ht="15.75">
      <c r="A61" s="126"/>
      <c r="B61" s="12"/>
      <c r="C61" s="27" t="s">
        <v>69</v>
      </c>
      <c r="D61" s="73">
        <v>4895.53</v>
      </c>
      <c r="E61" s="74">
        <f t="shared" si="8"/>
        <v>6.021991452999999</v>
      </c>
      <c r="F61" s="64">
        <v>3469.7</v>
      </c>
      <c r="G61" s="66">
        <f t="shared" si="9"/>
        <v>4.268077969999999</v>
      </c>
      <c r="H61" s="38">
        <f t="shared" si="10"/>
        <v>8365.23</v>
      </c>
      <c r="I61" s="66">
        <f t="shared" si="3"/>
        <v>10.290069422999998</v>
      </c>
      <c r="J61" s="227">
        <v>1230.1</v>
      </c>
    </row>
    <row r="62" spans="1:10" ht="15.75">
      <c r="A62" s="126">
        <v>1</v>
      </c>
      <c r="B62" s="12" t="s">
        <v>32</v>
      </c>
      <c r="C62" s="27" t="s">
        <v>67</v>
      </c>
      <c r="D62" s="73"/>
      <c r="E62" s="74">
        <v>0</v>
      </c>
      <c r="F62" s="64">
        <v>2019.1</v>
      </c>
      <c r="G62" s="66">
        <f t="shared" si="9"/>
        <v>3.3536090522274997</v>
      </c>
      <c r="H62" s="38">
        <f t="shared" si="10"/>
        <v>2019.1</v>
      </c>
      <c r="I62" s="66">
        <f t="shared" si="3"/>
        <v>3.3536090522274997</v>
      </c>
      <c r="J62" s="226">
        <v>1660.942525</v>
      </c>
    </row>
    <row r="63" spans="1:10" ht="15.75">
      <c r="A63" s="126">
        <v>1</v>
      </c>
      <c r="B63" s="12" t="s">
        <v>385</v>
      </c>
      <c r="C63" s="27" t="s">
        <v>386</v>
      </c>
      <c r="D63" s="73"/>
      <c r="E63" s="74">
        <f t="shared" si="8"/>
        <v>0</v>
      </c>
      <c r="F63" s="64">
        <v>9659.75</v>
      </c>
      <c r="G63" s="66">
        <f t="shared" si="9"/>
        <v>18.040423755084</v>
      </c>
      <c r="H63" s="38">
        <f t="shared" si="10"/>
        <v>9659.75</v>
      </c>
      <c r="I63" s="66">
        <f t="shared" si="3"/>
        <v>18.040423755084</v>
      </c>
      <c r="J63" s="227">
        <v>1867.587024</v>
      </c>
    </row>
    <row r="64" spans="1:10" ht="15.75">
      <c r="A64" s="126"/>
      <c r="B64" s="12"/>
      <c r="C64" s="27" t="s">
        <v>68</v>
      </c>
      <c r="D64" s="73"/>
      <c r="E64" s="74">
        <v>0</v>
      </c>
      <c r="F64" s="64">
        <v>13709.33</v>
      </c>
      <c r="G64" s="66">
        <f t="shared" si="9"/>
        <v>0.18042953403908</v>
      </c>
      <c r="H64" s="38">
        <f>+D64+F64</f>
        <v>13709.33</v>
      </c>
      <c r="I64" s="66">
        <f>+H64*J64/1000000</f>
        <v>0.18042953403908</v>
      </c>
      <c r="J64" s="227">
        <v>13.161076</v>
      </c>
    </row>
    <row r="65" spans="1:10" ht="15.75">
      <c r="A65" s="126">
        <v>1</v>
      </c>
      <c r="B65" s="12" t="s">
        <v>387</v>
      </c>
      <c r="C65" s="27" t="s">
        <v>9</v>
      </c>
      <c r="D65" s="73">
        <v>50911.9</v>
      </c>
      <c r="E65" s="74">
        <f t="shared" si="8"/>
        <v>95.0824038071856</v>
      </c>
      <c r="F65" s="64">
        <v>16228.17</v>
      </c>
      <c r="G65" s="66">
        <f t="shared" si="9"/>
        <v>30.30751971526608</v>
      </c>
      <c r="H65" s="38">
        <f>+D65+F65</f>
        <v>67140.07</v>
      </c>
      <c r="I65" s="66">
        <f t="shared" si="3"/>
        <v>125.38992352245168</v>
      </c>
      <c r="J65" s="227">
        <v>1867.587024</v>
      </c>
    </row>
    <row r="66" spans="1:10" ht="15.75">
      <c r="A66" s="126">
        <v>1</v>
      </c>
      <c r="B66" s="12" t="s">
        <v>388</v>
      </c>
      <c r="C66" s="27" t="s">
        <v>9</v>
      </c>
      <c r="D66" s="73">
        <v>70240.47</v>
      </c>
      <c r="E66" s="74">
        <f t="shared" si="8"/>
        <v>131.1801903316613</v>
      </c>
      <c r="F66" s="64">
        <v>22915.95</v>
      </c>
      <c r="G66" s="66">
        <f t="shared" si="9"/>
        <v>42.7975308626328</v>
      </c>
      <c r="H66" s="38">
        <f t="shared" si="10"/>
        <v>93156.42</v>
      </c>
      <c r="I66" s="66">
        <f t="shared" si="3"/>
        <v>173.97772119429408</v>
      </c>
      <c r="J66" s="227">
        <v>1867.587024</v>
      </c>
    </row>
    <row r="67" spans="1:10" ht="15.75">
      <c r="A67" s="126">
        <v>1</v>
      </c>
      <c r="B67" s="12" t="s">
        <v>393</v>
      </c>
      <c r="C67" s="27" t="s">
        <v>225</v>
      </c>
      <c r="D67" s="73">
        <v>31087.36</v>
      </c>
      <c r="E67" s="74">
        <f t="shared" si="8"/>
        <v>37.73863764290817</v>
      </c>
      <c r="F67" s="64">
        <v>5712.3</v>
      </c>
      <c r="G67" s="66">
        <f t="shared" si="9"/>
        <v>6.934471753393801</v>
      </c>
      <c r="H67" s="38">
        <f t="shared" si="10"/>
        <v>36799.66</v>
      </c>
      <c r="I67" s="66">
        <f t="shared" si="3"/>
        <v>44.67310939630197</v>
      </c>
      <c r="J67" s="226">
        <v>1213.954406</v>
      </c>
    </row>
    <row r="68" spans="1:10" ht="15.75">
      <c r="A68" s="126"/>
      <c r="B68" s="12"/>
      <c r="C68" s="27" t="s">
        <v>237</v>
      </c>
      <c r="D68" s="73">
        <v>95607.86</v>
      </c>
      <c r="E68" s="74">
        <f t="shared" si="8"/>
        <v>113.39440466751621</v>
      </c>
      <c r="F68" s="64">
        <v>17567.94</v>
      </c>
      <c r="G68" s="66">
        <f t="shared" si="9"/>
        <v>20.836216787350377</v>
      </c>
      <c r="H68" s="38">
        <f t="shared" si="10"/>
        <v>113175.8</v>
      </c>
      <c r="I68" s="66">
        <f t="shared" si="3"/>
        <v>134.23062145486662</v>
      </c>
      <c r="J68" s="227">
        <v>1186.036427</v>
      </c>
    </row>
    <row r="69" spans="1:10" ht="15.75">
      <c r="A69" s="126"/>
      <c r="B69" s="12"/>
      <c r="C69" s="27" t="s">
        <v>67</v>
      </c>
      <c r="D69" s="73">
        <v>90069.14</v>
      </c>
      <c r="E69" s="74">
        <f t="shared" si="8"/>
        <v>149.5996648161785</v>
      </c>
      <c r="F69" s="64">
        <v>18550.2</v>
      </c>
      <c r="G69" s="66">
        <f t="shared" si="9"/>
        <v>30.810816027254997</v>
      </c>
      <c r="H69" s="38">
        <f t="shared" si="10"/>
        <v>108619.34</v>
      </c>
      <c r="I69" s="66">
        <f t="shared" si="3"/>
        <v>180.4104808434335</v>
      </c>
      <c r="J69" s="226">
        <v>1660.942525</v>
      </c>
    </row>
    <row r="70" spans="1:10" ht="15.75">
      <c r="A70" s="126"/>
      <c r="B70" s="12"/>
      <c r="C70" s="27" t="s">
        <v>68</v>
      </c>
      <c r="D70" s="73">
        <v>2393652.77</v>
      </c>
      <c r="E70" s="74">
        <f t="shared" si="8"/>
        <v>31.503046023580517</v>
      </c>
      <c r="F70" s="64">
        <v>438833.78</v>
      </c>
      <c r="G70" s="66">
        <f t="shared" si="9"/>
        <v>5.77552472994728</v>
      </c>
      <c r="H70" s="38">
        <f t="shared" si="10"/>
        <v>2832486.55</v>
      </c>
      <c r="I70" s="66">
        <f t="shared" si="3"/>
        <v>37.278570753527795</v>
      </c>
      <c r="J70" s="227">
        <v>13.161076</v>
      </c>
    </row>
    <row r="71" spans="1:10" ht="15.75">
      <c r="A71" s="126"/>
      <c r="B71" s="12"/>
      <c r="C71" s="27" t="s">
        <v>146</v>
      </c>
      <c r="D71" s="73">
        <v>52611.05</v>
      </c>
      <c r="E71" s="74">
        <f t="shared" si="8"/>
        <v>10.896377104436452</v>
      </c>
      <c r="F71" s="64">
        <v>9867.28</v>
      </c>
      <c r="G71" s="66">
        <f t="shared" si="9"/>
        <v>2.0436315921287203</v>
      </c>
      <c r="H71" s="38">
        <f t="shared" si="10"/>
        <v>62478.33</v>
      </c>
      <c r="I71" s="66">
        <f t="shared" si="3"/>
        <v>12.940008696565172</v>
      </c>
      <c r="J71" s="227">
        <v>207.111949</v>
      </c>
    </row>
    <row r="72" spans="1:10" ht="15.75">
      <c r="A72" s="126"/>
      <c r="B72" s="12"/>
      <c r="C72" s="27" t="s">
        <v>69</v>
      </c>
      <c r="D72" s="73">
        <v>17751.25</v>
      </c>
      <c r="E72" s="74">
        <f t="shared" si="8"/>
        <v>21.835812625</v>
      </c>
      <c r="F72" s="64">
        <v>3261.79</v>
      </c>
      <c r="G72" s="66">
        <f t="shared" si="9"/>
        <v>4.012327879</v>
      </c>
      <c r="H72" s="38">
        <f t="shared" si="10"/>
        <v>21013.04</v>
      </c>
      <c r="I72" s="66">
        <f t="shared" si="3"/>
        <v>25.848140504</v>
      </c>
      <c r="J72" s="227">
        <v>1230.1</v>
      </c>
    </row>
    <row r="73" spans="1:10" ht="15.75">
      <c r="A73" s="126">
        <v>15</v>
      </c>
      <c r="B73" s="12" t="s">
        <v>36</v>
      </c>
      <c r="C73" s="27" t="s">
        <v>69</v>
      </c>
      <c r="D73" s="73">
        <v>49138</v>
      </c>
      <c r="E73" s="74">
        <f t="shared" si="8"/>
        <v>60.4446538</v>
      </c>
      <c r="F73" s="64">
        <v>6449.42</v>
      </c>
      <c r="G73" s="66">
        <f t="shared" si="9"/>
        <v>7.933431541999999</v>
      </c>
      <c r="H73" s="38">
        <f t="shared" si="10"/>
        <v>55587.42</v>
      </c>
      <c r="I73" s="66">
        <f t="shared" si="3"/>
        <v>68.37808534199999</v>
      </c>
      <c r="J73" s="227">
        <v>1230.1</v>
      </c>
    </row>
    <row r="74" spans="1:10" ht="15.75">
      <c r="A74" s="126">
        <v>15</v>
      </c>
      <c r="B74" s="12" t="s">
        <v>37</v>
      </c>
      <c r="C74" s="27" t="s">
        <v>69</v>
      </c>
      <c r="D74" s="73">
        <v>150000</v>
      </c>
      <c r="E74" s="74">
        <f t="shared" si="8"/>
        <v>184.515</v>
      </c>
      <c r="F74" s="64">
        <v>19125</v>
      </c>
      <c r="G74" s="66">
        <f t="shared" si="9"/>
        <v>23.5256625</v>
      </c>
      <c r="H74" s="38">
        <f t="shared" si="10"/>
        <v>169125</v>
      </c>
      <c r="I74" s="66">
        <f t="shared" si="3"/>
        <v>208.04066249999997</v>
      </c>
      <c r="J74" s="227">
        <v>1230.1</v>
      </c>
    </row>
    <row r="75" spans="1:10" ht="15.75">
      <c r="A75" s="126">
        <v>15</v>
      </c>
      <c r="B75" s="12" t="s">
        <v>389</v>
      </c>
      <c r="C75" s="27" t="s">
        <v>69</v>
      </c>
      <c r="D75" s="73">
        <v>37500</v>
      </c>
      <c r="E75" s="74">
        <f t="shared" si="8"/>
        <v>46.12875</v>
      </c>
      <c r="F75" s="64">
        <v>5484.38</v>
      </c>
      <c r="G75" s="66">
        <f t="shared" si="9"/>
        <v>6.746335837999999</v>
      </c>
      <c r="H75" s="38">
        <f t="shared" si="10"/>
        <v>42984.38</v>
      </c>
      <c r="I75" s="66">
        <f t="shared" si="3"/>
        <v>52.87508583799999</v>
      </c>
      <c r="J75" s="227">
        <v>1230.1</v>
      </c>
    </row>
    <row r="76" spans="1:10" ht="15.75">
      <c r="A76" s="126">
        <v>15</v>
      </c>
      <c r="B76" s="12" t="s">
        <v>39</v>
      </c>
      <c r="C76" s="27" t="s">
        <v>69</v>
      </c>
      <c r="D76" s="73">
        <v>64500</v>
      </c>
      <c r="E76" s="74">
        <f t="shared" si="8"/>
        <v>79.34145</v>
      </c>
      <c r="F76" s="64">
        <v>10420</v>
      </c>
      <c r="G76" s="66">
        <f t="shared" si="9"/>
        <v>12.817641999999998</v>
      </c>
      <c r="H76" s="38">
        <f t="shared" si="10"/>
        <v>74920</v>
      </c>
      <c r="I76" s="66">
        <f t="shared" si="3"/>
        <v>92.159092</v>
      </c>
      <c r="J76" s="227">
        <v>1230.1</v>
      </c>
    </row>
    <row r="77" spans="1:10" ht="15.75">
      <c r="A77" s="126">
        <v>15</v>
      </c>
      <c r="B77" s="12" t="s">
        <v>40</v>
      </c>
      <c r="C77" s="27" t="s">
        <v>9</v>
      </c>
      <c r="D77" s="73">
        <v>307500</v>
      </c>
      <c r="E77" s="74">
        <f t="shared" si="8"/>
        <v>577.1653186949999</v>
      </c>
      <c r="F77" s="64">
        <v>49584.38</v>
      </c>
      <c r="G77" s="66">
        <f t="shared" si="9"/>
        <v>93.06791702437067</v>
      </c>
      <c r="H77" s="38">
        <f t="shared" si="10"/>
        <v>357084.38</v>
      </c>
      <c r="I77" s="66">
        <f t="shared" si="3"/>
        <v>670.2332357193707</v>
      </c>
      <c r="J77" s="227">
        <v>1876.960386</v>
      </c>
    </row>
    <row r="78" spans="1:10" ht="15.75">
      <c r="A78" s="126">
        <v>15</v>
      </c>
      <c r="B78" s="12" t="s">
        <v>41</v>
      </c>
      <c r="C78" s="27" t="s">
        <v>9</v>
      </c>
      <c r="D78" s="73">
        <v>161457.42</v>
      </c>
      <c r="E78" s="74">
        <f t="shared" si="8"/>
        <v>303.0491813657641</v>
      </c>
      <c r="F78" s="64">
        <v>30378.73</v>
      </c>
      <c r="G78" s="66">
        <f t="shared" si="9"/>
        <v>57.01967278698978</v>
      </c>
      <c r="H78" s="38">
        <f t="shared" si="10"/>
        <v>191836.15000000002</v>
      </c>
      <c r="I78" s="66">
        <f t="shared" si="3"/>
        <v>360.06885415275394</v>
      </c>
      <c r="J78" s="227">
        <v>1876.960386</v>
      </c>
    </row>
    <row r="79" spans="1:10" ht="15.75">
      <c r="A79" s="126">
        <v>15</v>
      </c>
      <c r="B79" s="12" t="s">
        <v>43</v>
      </c>
      <c r="C79" s="27" t="s">
        <v>69</v>
      </c>
      <c r="D79" s="73">
        <v>300000</v>
      </c>
      <c r="E79" s="74">
        <f t="shared" si="8"/>
        <v>369.03</v>
      </c>
      <c r="F79" s="64">
        <v>18200</v>
      </c>
      <c r="G79" s="66">
        <f t="shared" si="9"/>
        <v>22.38782</v>
      </c>
      <c r="H79" s="38">
        <f t="shared" si="10"/>
        <v>318200</v>
      </c>
      <c r="I79" s="66">
        <f t="shared" si="3"/>
        <v>391.41782</v>
      </c>
      <c r="J79" s="227">
        <v>1230.1</v>
      </c>
    </row>
    <row r="80" spans="1:10" ht="15.75">
      <c r="A80" s="126">
        <v>30</v>
      </c>
      <c r="B80" s="12" t="s">
        <v>427</v>
      </c>
      <c r="C80" s="27" t="s">
        <v>428</v>
      </c>
      <c r="D80" s="73">
        <v>265000</v>
      </c>
      <c r="E80" s="74">
        <f t="shared" si="8"/>
        <v>87.563155</v>
      </c>
      <c r="F80" s="64">
        <v>135000</v>
      </c>
      <c r="G80" s="66">
        <f t="shared" si="9"/>
        <v>44.607645</v>
      </c>
      <c r="H80" s="38">
        <f t="shared" si="10"/>
        <v>400000</v>
      </c>
      <c r="I80" s="66">
        <f t="shared" si="3"/>
        <v>132.1708</v>
      </c>
      <c r="J80" s="227">
        <v>330.427</v>
      </c>
    </row>
    <row r="81" spans="1:10" ht="15.75">
      <c r="A81" s="126">
        <v>31</v>
      </c>
      <c r="B81" s="12" t="s">
        <v>390</v>
      </c>
      <c r="C81" s="27" t="s">
        <v>69</v>
      </c>
      <c r="D81" s="73"/>
      <c r="E81" s="74"/>
      <c r="F81" s="64">
        <v>25000</v>
      </c>
      <c r="G81" s="66">
        <f t="shared" si="9"/>
        <v>30.752499999999998</v>
      </c>
      <c r="H81" s="38">
        <f t="shared" si="10"/>
        <v>25000</v>
      </c>
      <c r="I81" s="66">
        <f t="shared" si="3"/>
        <v>30.752499999999998</v>
      </c>
      <c r="J81" s="227">
        <v>1230.1</v>
      </c>
    </row>
    <row r="82" spans="1:10" ht="15.75">
      <c r="A82" s="126">
        <v>31</v>
      </c>
      <c r="B82" s="12" t="s">
        <v>391</v>
      </c>
      <c r="C82" s="27" t="s">
        <v>69</v>
      </c>
      <c r="D82" s="73"/>
      <c r="E82" s="74"/>
      <c r="F82" s="64">
        <v>26565.66</v>
      </c>
      <c r="G82" s="66">
        <f t="shared" si="9"/>
        <v>32.678418365999995</v>
      </c>
      <c r="H82" s="38">
        <f t="shared" si="10"/>
        <v>26565.66</v>
      </c>
      <c r="I82" s="66">
        <f t="shared" si="3"/>
        <v>32.678418365999995</v>
      </c>
      <c r="J82" s="227">
        <v>1230.1</v>
      </c>
    </row>
    <row r="83" spans="1:10" ht="15.75">
      <c r="A83" s="126">
        <v>31</v>
      </c>
      <c r="B83" s="12" t="s">
        <v>392</v>
      </c>
      <c r="C83" s="27" t="s">
        <v>69</v>
      </c>
      <c r="D83" s="73"/>
      <c r="E83" s="74"/>
      <c r="F83" s="64">
        <v>57858.56</v>
      </c>
      <c r="G83" s="66">
        <f t="shared" si="9"/>
        <v>71.171814656</v>
      </c>
      <c r="H83" s="38">
        <f t="shared" si="10"/>
        <v>57858.56</v>
      </c>
      <c r="I83" s="66">
        <f>+H83*J83/1000000</f>
        <v>71.171814656</v>
      </c>
      <c r="J83" s="227">
        <v>1230.1</v>
      </c>
    </row>
    <row r="84" spans="1:10" ht="15.75">
      <c r="A84" s="194"/>
      <c r="B84" s="112"/>
      <c r="C84" s="114"/>
      <c r="D84" s="176"/>
      <c r="E84" s="75"/>
      <c r="F84" s="17"/>
      <c r="G84" s="69"/>
      <c r="H84" s="33"/>
      <c r="I84" s="69"/>
      <c r="J84" s="35"/>
    </row>
    <row r="85" spans="1:10" ht="15.75">
      <c r="A85" s="126"/>
      <c r="B85" s="110"/>
      <c r="C85" s="27"/>
      <c r="D85" s="73"/>
      <c r="E85" s="74"/>
      <c r="F85" s="12"/>
      <c r="G85" s="66"/>
      <c r="H85" s="38"/>
      <c r="I85" s="66"/>
      <c r="J85" s="29"/>
    </row>
    <row r="86" spans="1:10" ht="15.75">
      <c r="A86" s="235"/>
      <c r="B86" s="230" t="s">
        <v>395</v>
      </c>
      <c r="C86" s="231"/>
      <c r="D86" s="232"/>
      <c r="E86" s="236">
        <f>SUM(E9:E83)</f>
        <v>3861.756146265716</v>
      </c>
      <c r="F86" s="233"/>
      <c r="G86" s="236">
        <f>SUM(G9:G83)</f>
        <v>1028.4616239216964</v>
      </c>
      <c r="H86" s="233"/>
      <c r="I86" s="236">
        <f>SUM(I9:I83)</f>
        <v>4890.2177701874125</v>
      </c>
      <c r="J86" s="233"/>
    </row>
    <row r="87" spans="1:10" ht="15.75">
      <c r="A87" s="122"/>
      <c r="B87" s="112"/>
      <c r="C87" s="33"/>
      <c r="D87" s="33"/>
      <c r="E87" s="34"/>
      <c r="F87" s="33"/>
      <c r="G87" s="34"/>
      <c r="H87" s="33"/>
      <c r="I87" s="34"/>
      <c r="J87" s="33"/>
    </row>
    <row r="88" spans="1:10" ht="12.75">
      <c r="A88" s="156"/>
      <c r="B88" s="157"/>
      <c r="C88" s="157"/>
      <c r="D88" s="164"/>
      <c r="E88" s="164"/>
      <c r="F88" s="157"/>
      <c r="G88" s="164"/>
      <c r="H88" s="157"/>
      <c r="I88" s="164"/>
      <c r="J88" s="168"/>
    </row>
    <row r="89" spans="1:10" ht="15.75">
      <c r="A89" s="111" t="s">
        <v>14</v>
      </c>
      <c r="B89" s="17"/>
      <c r="C89" s="209"/>
      <c r="D89" s="210"/>
      <c r="E89" s="210"/>
      <c r="F89" s="209"/>
      <c r="G89" s="210"/>
      <c r="H89" s="209"/>
      <c r="I89" s="210"/>
      <c r="J89" s="211"/>
    </row>
    <row r="90" spans="5:9" ht="12.75">
      <c r="E90" s="212"/>
      <c r="G90" s="212"/>
      <c r="I90" s="212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scale="4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2" sqref="A2:J29"/>
    </sheetView>
  </sheetViews>
  <sheetFormatPr defaultColWidth="11.421875" defaultRowHeight="12.75"/>
  <cols>
    <col min="1" max="1" width="33.57421875" style="0" bestFit="1" customWidth="1"/>
    <col min="2" max="2" width="40.421875" style="0" bestFit="1" customWidth="1"/>
    <col min="3" max="3" width="10.00390625" style="0" bestFit="1" customWidth="1"/>
    <col min="4" max="4" width="13.7109375" style="0" bestFit="1" customWidth="1"/>
    <col min="5" max="5" width="11.421875" style="0" customWidth="1"/>
    <col min="6" max="6" width="13.7109375" style="0" bestFit="1" customWidth="1"/>
    <col min="7" max="7" width="11.421875" style="0" customWidth="1"/>
    <col min="8" max="8" width="13.7109375" style="0" bestFit="1" customWidth="1"/>
    <col min="9" max="9" width="11.8515625" style="0" customWidth="1"/>
    <col min="10" max="10" width="21.421875" style="0" customWidth="1"/>
  </cols>
  <sheetData>
    <row r="1" spans="1:10" ht="15.75">
      <c r="A1" s="163"/>
      <c r="B1" s="164"/>
      <c r="C1" s="164"/>
      <c r="D1" s="164"/>
      <c r="E1" s="164"/>
      <c r="F1" s="164"/>
      <c r="G1" s="164"/>
      <c r="H1" s="164"/>
      <c r="I1" s="164"/>
      <c r="J1" s="165" t="s">
        <v>13</v>
      </c>
    </row>
    <row r="2" spans="1:10" ht="15.75">
      <c r="A2" s="434" t="s">
        <v>15</v>
      </c>
      <c r="B2" s="435"/>
      <c r="C2" s="435"/>
      <c r="D2" s="435"/>
      <c r="E2" s="435"/>
      <c r="F2" s="435"/>
      <c r="G2" s="435"/>
      <c r="H2" s="435"/>
      <c r="I2" s="435"/>
      <c r="J2" s="436"/>
    </row>
    <row r="3" spans="1:10" ht="15.75">
      <c r="A3" s="136"/>
      <c r="B3" s="137"/>
      <c r="C3" s="137"/>
      <c r="D3" s="137"/>
      <c r="E3" s="137"/>
      <c r="F3" s="137"/>
      <c r="G3" s="137"/>
      <c r="H3" s="137"/>
      <c r="I3" s="137"/>
      <c r="J3" s="161"/>
    </row>
    <row r="4" spans="1:10" ht="15.75">
      <c r="A4" s="139"/>
      <c r="B4" s="13"/>
      <c r="C4" s="13"/>
      <c r="D4" s="13"/>
      <c r="E4" s="13"/>
      <c r="F4" s="13"/>
      <c r="G4" s="13"/>
      <c r="H4" s="13"/>
      <c r="I4" s="13"/>
      <c r="J4" s="14"/>
    </row>
    <row r="5" spans="1:10" ht="15.75">
      <c r="A5" s="141"/>
      <c r="B5" s="18"/>
      <c r="C5" s="18"/>
      <c r="D5" s="18"/>
      <c r="E5" s="18"/>
      <c r="F5" s="18"/>
      <c r="G5" s="18"/>
      <c r="H5" s="18"/>
      <c r="I5" s="18"/>
      <c r="J5" s="19"/>
    </row>
    <row r="6" spans="1:10" ht="15.75">
      <c r="A6" s="23" t="s">
        <v>0</v>
      </c>
      <c r="B6" s="143" t="s">
        <v>1</v>
      </c>
      <c r="C6" s="23" t="s">
        <v>2</v>
      </c>
      <c r="D6" s="23" t="s">
        <v>4</v>
      </c>
      <c r="E6" s="23" t="s">
        <v>11</v>
      </c>
      <c r="F6" s="23" t="s">
        <v>3</v>
      </c>
      <c r="G6" s="23" t="s">
        <v>11</v>
      </c>
      <c r="H6" s="23" t="s">
        <v>6</v>
      </c>
      <c r="I6" s="23" t="s">
        <v>11</v>
      </c>
      <c r="J6" s="24" t="s">
        <v>7</v>
      </c>
    </row>
    <row r="7" spans="1:10" ht="15.75">
      <c r="A7" s="39"/>
      <c r="B7" s="140"/>
      <c r="C7" s="39"/>
      <c r="D7" s="28" t="s">
        <v>5</v>
      </c>
      <c r="E7" s="28" t="s">
        <v>12</v>
      </c>
      <c r="F7" s="28" t="s">
        <v>5</v>
      </c>
      <c r="G7" s="28" t="s">
        <v>12</v>
      </c>
      <c r="H7" s="28" t="s">
        <v>5</v>
      </c>
      <c r="I7" s="28" t="s">
        <v>12</v>
      </c>
      <c r="J7" s="29" t="s">
        <v>8</v>
      </c>
    </row>
    <row r="8" spans="1:10" ht="15.75">
      <c r="A8" s="34"/>
      <c r="B8" s="142"/>
      <c r="C8" s="144"/>
      <c r="D8" s="34"/>
      <c r="E8" s="34"/>
      <c r="F8" s="34"/>
      <c r="G8" s="34"/>
      <c r="H8" s="34"/>
      <c r="I8" s="34"/>
      <c r="J8" s="35"/>
    </row>
    <row r="9" spans="1:10" ht="19.5">
      <c r="A9" s="145" t="s">
        <v>429</v>
      </c>
      <c r="B9" s="146"/>
      <c r="C9" s="28"/>
      <c r="D9" s="147"/>
      <c r="E9" s="39"/>
      <c r="F9" s="13"/>
      <c r="G9" s="39"/>
      <c r="H9" s="39"/>
      <c r="I9" s="39"/>
      <c r="J9" s="50"/>
    </row>
    <row r="10" spans="1:10" ht="19.5">
      <c r="A10" s="145"/>
      <c r="B10" s="146"/>
      <c r="C10" s="28"/>
      <c r="D10" s="147"/>
      <c r="E10" s="39"/>
      <c r="F10" s="13"/>
      <c r="G10" s="39"/>
      <c r="H10" s="39"/>
      <c r="I10" s="39"/>
      <c r="J10" s="50"/>
    </row>
    <row r="11" spans="1:10" ht="15.75">
      <c r="A11" s="155">
        <v>1</v>
      </c>
      <c r="B11" s="140" t="s">
        <v>430</v>
      </c>
      <c r="C11" s="28" t="s">
        <v>335</v>
      </c>
      <c r="D11" s="147">
        <v>0</v>
      </c>
      <c r="E11" s="74">
        <f>+D11*J11/1000000</f>
        <v>0</v>
      </c>
      <c r="F11" s="13">
        <v>13234.59</v>
      </c>
      <c r="G11" s="66">
        <f>+F11*J11/1000000</f>
        <v>57.150375467679</v>
      </c>
      <c r="H11" s="39">
        <f aca="true" t="shared" si="0" ref="H11:H21">+D11+F11</f>
        <v>13234.59</v>
      </c>
      <c r="I11" s="66">
        <f>+H11*J11/1000000</f>
        <v>57.150375467679</v>
      </c>
      <c r="J11" s="50">
        <v>4318.2581</v>
      </c>
    </row>
    <row r="12" spans="1:10" ht="15.75">
      <c r="A12" s="155">
        <v>1</v>
      </c>
      <c r="B12" s="39" t="s">
        <v>245</v>
      </c>
      <c r="C12" s="28" t="s">
        <v>69</v>
      </c>
      <c r="D12" s="151">
        <v>28935.29</v>
      </c>
      <c r="E12" s="74">
        <f>+D12*J12/1000000</f>
        <v>35.593300229</v>
      </c>
      <c r="F12" s="132">
        <v>1953.13</v>
      </c>
      <c r="G12" s="66">
        <f>+F12*J12/1000000</f>
        <v>2.402545213</v>
      </c>
      <c r="H12" s="39">
        <f t="shared" si="0"/>
        <v>30888.420000000002</v>
      </c>
      <c r="I12" s="66">
        <f>+H12*J12/1000000</f>
        <v>37.995845442000004</v>
      </c>
      <c r="J12" s="50">
        <v>1230.1</v>
      </c>
    </row>
    <row r="13" spans="1:10" ht="15.75">
      <c r="A13" s="155">
        <v>1</v>
      </c>
      <c r="B13" s="39" t="s">
        <v>246</v>
      </c>
      <c r="C13" s="28" t="s">
        <v>69</v>
      </c>
      <c r="D13" s="151">
        <v>18000</v>
      </c>
      <c r="E13" s="74">
        <f aca="true" t="shared" si="1" ref="E13:E23">+D13*J13/1000000</f>
        <v>22.1418</v>
      </c>
      <c r="F13" s="132">
        <v>2632.5</v>
      </c>
      <c r="G13" s="66">
        <f aca="true" t="shared" si="2" ref="G13:G23">+F13*J13/1000000</f>
        <v>3.2382382499999993</v>
      </c>
      <c r="H13" s="39">
        <f t="shared" si="0"/>
        <v>20632.5</v>
      </c>
      <c r="I13" s="66">
        <f aca="true" t="shared" si="3" ref="I13:I23">+H13*J13/1000000</f>
        <v>25.380038249999995</v>
      </c>
      <c r="J13" s="50">
        <v>1230.1</v>
      </c>
    </row>
    <row r="14" spans="1:10" ht="15.75">
      <c r="A14" s="155">
        <v>1</v>
      </c>
      <c r="B14" s="39" t="s">
        <v>247</v>
      </c>
      <c r="C14" s="28" t="s">
        <v>9</v>
      </c>
      <c r="D14" s="151">
        <v>214500</v>
      </c>
      <c r="E14" s="74">
        <f t="shared" si="1"/>
        <v>398.718758724</v>
      </c>
      <c r="F14" s="132">
        <v>42631.88</v>
      </c>
      <c r="G14" s="66">
        <f t="shared" si="2"/>
        <v>79.24536259053856</v>
      </c>
      <c r="H14" s="39">
        <f t="shared" si="0"/>
        <v>257131.88</v>
      </c>
      <c r="I14" s="66">
        <f t="shared" si="3"/>
        <v>477.96412131453854</v>
      </c>
      <c r="J14" s="50">
        <v>1858.828712</v>
      </c>
    </row>
    <row r="15" spans="1:10" ht="15.75">
      <c r="A15" s="155">
        <v>1</v>
      </c>
      <c r="B15" s="39" t="s">
        <v>248</v>
      </c>
      <c r="C15" s="28" t="s">
        <v>9</v>
      </c>
      <c r="D15" s="151">
        <v>198000</v>
      </c>
      <c r="E15" s="74">
        <f t="shared" si="1"/>
        <v>368.048084976</v>
      </c>
      <c r="F15" s="132">
        <v>39352.5</v>
      </c>
      <c r="G15" s="66">
        <f t="shared" si="2"/>
        <v>73.14955688898</v>
      </c>
      <c r="H15" s="39">
        <f t="shared" si="0"/>
        <v>237352.5</v>
      </c>
      <c r="I15" s="66">
        <f t="shared" si="3"/>
        <v>441.19764186497997</v>
      </c>
      <c r="J15" s="50">
        <v>1858.828712</v>
      </c>
    </row>
    <row r="16" spans="1:10" ht="15.75">
      <c r="A16" s="155">
        <v>1</v>
      </c>
      <c r="B16" s="39" t="s">
        <v>249</v>
      </c>
      <c r="C16" s="28" t="s">
        <v>9</v>
      </c>
      <c r="D16" s="151">
        <v>1298000</v>
      </c>
      <c r="E16" s="74">
        <f t="shared" si="1"/>
        <v>2412.759668176</v>
      </c>
      <c r="F16" s="132">
        <v>180097.5</v>
      </c>
      <c r="G16" s="66">
        <f t="shared" si="2"/>
        <v>334.77040395942004</v>
      </c>
      <c r="H16" s="39">
        <f t="shared" si="0"/>
        <v>1478097.5</v>
      </c>
      <c r="I16" s="66">
        <f t="shared" si="3"/>
        <v>2747.5300721354197</v>
      </c>
      <c r="J16" s="50">
        <v>1858.828712</v>
      </c>
    </row>
    <row r="17" spans="1:10" ht="15.75">
      <c r="A17" s="155">
        <v>15</v>
      </c>
      <c r="B17" s="39" t="s">
        <v>250</v>
      </c>
      <c r="C17" s="28" t="s">
        <v>9</v>
      </c>
      <c r="D17" s="151">
        <v>27830</v>
      </c>
      <c r="E17" s="74">
        <f t="shared" si="1"/>
        <v>50.43785451122</v>
      </c>
      <c r="F17" s="132">
        <v>17219.92</v>
      </c>
      <c r="G17" s="66">
        <f t="shared" si="2"/>
        <v>31.20861730703728</v>
      </c>
      <c r="H17" s="39">
        <f t="shared" si="0"/>
        <v>45049.92</v>
      </c>
      <c r="I17" s="66">
        <f t="shared" si="3"/>
        <v>81.64647181825727</v>
      </c>
      <c r="J17" s="50">
        <v>1812.355534</v>
      </c>
    </row>
    <row r="18" spans="1:10" ht="15.75">
      <c r="A18" s="155">
        <v>15</v>
      </c>
      <c r="B18" s="39" t="s">
        <v>251</v>
      </c>
      <c r="C18" s="28" t="s">
        <v>9</v>
      </c>
      <c r="D18" s="74">
        <v>109634.08</v>
      </c>
      <c r="E18" s="74">
        <f t="shared" si="1"/>
        <v>198.69593160299874</v>
      </c>
      <c r="F18" s="132">
        <v>14800</v>
      </c>
      <c r="G18" s="66">
        <f t="shared" si="2"/>
        <v>26.8228619032</v>
      </c>
      <c r="H18" s="39">
        <f t="shared" si="0"/>
        <v>124434.08</v>
      </c>
      <c r="I18" s="66">
        <f t="shared" si="3"/>
        <v>225.51879350619873</v>
      </c>
      <c r="J18" s="50">
        <v>1812.355534</v>
      </c>
    </row>
    <row r="19" spans="1:10" ht="15.75">
      <c r="A19" s="155">
        <v>15</v>
      </c>
      <c r="B19" s="39" t="s">
        <v>252</v>
      </c>
      <c r="C19" s="28" t="s">
        <v>9</v>
      </c>
      <c r="D19" s="74">
        <v>207534.91</v>
      </c>
      <c r="E19" s="74">
        <f t="shared" si="1"/>
        <v>376.12704263669195</v>
      </c>
      <c r="F19" s="132">
        <v>28017.21</v>
      </c>
      <c r="G19" s="66">
        <f t="shared" si="2"/>
        <v>50.77714559074014</v>
      </c>
      <c r="H19" s="39">
        <f t="shared" si="0"/>
        <v>235552.12</v>
      </c>
      <c r="I19" s="66">
        <f t="shared" si="3"/>
        <v>426.9041882274321</v>
      </c>
      <c r="J19" s="50">
        <v>1812.355534</v>
      </c>
    </row>
    <row r="20" spans="1:10" ht="15.75">
      <c r="A20" s="155">
        <v>15</v>
      </c>
      <c r="B20" s="39" t="s">
        <v>253</v>
      </c>
      <c r="C20" s="28" t="s">
        <v>69</v>
      </c>
      <c r="D20" s="151">
        <v>59460</v>
      </c>
      <c r="E20" s="74">
        <f t="shared" si="1"/>
        <v>73.141746</v>
      </c>
      <c r="F20" s="132">
        <v>6911.03</v>
      </c>
      <c r="G20" s="66">
        <f t="shared" si="2"/>
        <v>8.501258002999998</v>
      </c>
      <c r="H20" s="39">
        <f t="shared" si="0"/>
        <v>66371.03</v>
      </c>
      <c r="I20" s="66">
        <f t="shared" si="3"/>
        <v>81.64300400299999</v>
      </c>
      <c r="J20" s="50">
        <v>1230.1</v>
      </c>
    </row>
    <row r="21" spans="1:10" ht="15.75">
      <c r="A21" s="155">
        <v>15</v>
      </c>
      <c r="B21" s="39" t="s">
        <v>254</v>
      </c>
      <c r="C21" s="28" t="s">
        <v>9</v>
      </c>
      <c r="D21" s="151">
        <v>310142.76</v>
      </c>
      <c r="E21" s="74">
        <f t="shared" si="1"/>
        <v>562.0889474160339</v>
      </c>
      <c r="F21" s="132">
        <v>45358.38</v>
      </c>
      <c r="G21" s="66">
        <f t="shared" si="2"/>
        <v>82.20551100627492</v>
      </c>
      <c r="H21" s="39">
        <f t="shared" si="0"/>
        <v>355501.14</v>
      </c>
      <c r="I21" s="66">
        <f t="shared" si="3"/>
        <v>644.2944584223088</v>
      </c>
      <c r="J21" s="50">
        <v>1812.355534</v>
      </c>
    </row>
    <row r="22" spans="1:10" ht="15.75">
      <c r="A22" s="155">
        <v>15</v>
      </c>
      <c r="B22" s="39" t="s">
        <v>255</v>
      </c>
      <c r="C22" s="28" t="s">
        <v>9</v>
      </c>
      <c r="D22" s="151">
        <v>0</v>
      </c>
      <c r="E22" s="74">
        <f t="shared" si="1"/>
        <v>0</v>
      </c>
      <c r="F22" s="132">
        <v>54390.62</v>
      </c>
      <c r="G22" s="66">
        <f t="shared" si="2"/>
        <v>98.57514115469108</v>
      </c>
      <c r="H22" s="39">
        <f>+D22+F22</f>
        <v>54390.62</v>
      </c>
      <c r="I22" s="66">
        <f t="shared" si="3"/>
        <v>98.57514115469108</v>
      </c>
      <c r="J22" s="50">
        <v>1812.355534</v>
      </c>
    </row>
    <row r="23" spans="1:10" ht="15.75">
      <c r="A23" s="155">
        <v>15</v>
      </c>
      <c r="B23" s="39" t="s">
        <v>257</v>
      </c>
      <c r="C23" s="28" t="s">
        <v>9</v>
      </c>
      <c r="D23" s="151">
        <v>16930</v>
      </c>
      <c r="E23" s="74">
        <f t="shared" si="1"/>
        <v>30.683179190620002</v>
      </c>
      <c r="F23" s="132">
        <v>10475.92</v>
      </c>
      <c r="G23" s="66">
        <f t="shared" si="2"/>
        <v>18.98609158574128</v>
      </c>
      <c r="H23" s="39">
        <f>+D23+F23</f>
        <v>27405.92</v>
      </c>
      <c r="I23" s="66">
        <f t="shared" si="3"/>
        <v>49.66927077636128</v>
      </c>
      <c r="J23" s="50">
        <v>1812.355534</v>
      </c>
    </row>
    <row r="24" spans="1:10" ht="15.75">
      <c r="A24" s="152"/>
      <c r="B24" s="34"/>
      <c r="C24" s="144"/>
      <c r="D24" s="153"/>
      <c r="E24" s="69"/>
      <c r="F24" s="75"/>
      <c r="G24" s="69"/>
      <c r="H24" s="34"/>
      <c r="I24" s="69"/>
      <c r="J24" s="48"/>
    </row>
    <row r="25" spans="1:10" ht="15.75">
      <c r="A25" s="150"/>
      <c r="B25" s="39" t="s">
        <v>16</v>
      </c>
      <c r="C25" s="39"/>
      <c r="D25" s="151"/>
      <c r="E25" s="66">
        <f>SUM(E11:E23)</f>
        <v>4528.436313462564</v>
      </c>
      <c r="F25" s="66"/>
      <c r="G25" s="66">
        <f>SUM(G11:G23)</f>
        <v>867.0331089203022</v>
      </c>
      <c r="H25" s="66"/>
      <c r="I25" s="66">
        <f>SUM(I11:I23)</f>
        <v>5395.469422382866</v>
      </c>
      <c r="J25" s="70"/>
    </row>
    <row r="26" spans="1:10" ht="15.75">
      <c r="A26" s="152"/>
      <c r="B26" s="34"/>
      <c r="C26" s="34"/>
      <c r="D26" s="34"/>
      <c r="E26" s="34"/>
      <c r="F26" s="34"/>
      <c r="G26" s="34"/>
      <c r="H26" s="34"/>
      <c r="I26" s="34"/>
      <c r="J26" s="48"/>
    </row>
    <row r="27" spans="1:10" ht="15.75">
      <c r="A27" s="154"/>
      <c r="B27" s="9"/>
      <c r="C27" s="9"/>
      <c r="D27" s="9"/>
      <c r="E27" s="9"/>
      <c r="F27" s="9"/>
      <c r="G27" s="9"/>
      <c r="H27" s="9"/>
      <c r="I27" s="9"/>
      <c r="J27" s="10"/>
    </row>
    <row r="28" spans="1:10" ht="15.75">
      <c r="A28" s="139" t="s">
        <v>14</v>
      </c>
      <c r="B28" s="13"/>
      <c r="C28" s="13"/>
      <c r="D28" s="13"/>
      <c r="E28" s="13"/>
      <c r="F28" s="13"/>
      <c r="G28" s="13"/>
      <c r="H28" s="13"/>
      <c r="I28" s="13"/>
      <c r="J28" s="14"/>
    </row>
    <row r="29" spans="1:10" ht="15.75">
      <c r="A29" s="141"/>
      <c r="B29" s="18"/>
      <c r="C29" s="18"/>
      <c r="D29" s="18"/>
      <c r="E29" s="18"/>
      <c r="F29" s="18"/>
      <c r="G29" s="18"/>
      <c r="H29" s="18"/>
      <c r="I29" s="18"/>
      <c r="J29" s="19"/>
    </row>
  </sheetData>
  <sheetProtection/>
  <mergeCells count="1"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1" sqref="A1:J23"/>
    </sheetView>
  </sheetViews>
  <sheetFormatPr defaultColWidth="11.421875" defaultRowHeight="12.75"/>
  <cols>
    <col min="1" max="1" width="18.00390625" style="0" customWidth="1"/>
    <col min="2" max="2" width="42.140625" style="0" bestFit="1" customWidth="1"/>
    <col min="3" max="3" width="11.421875" style="0" customWidth="1"/>
    <col min="4" max="4" width="13.7109375" style="0" bestFit="1" customWidth="1"/>
    <col min="5" max="5" width="11.421875" style="0" customWidth="1"/>
    <col min="6" max="6" width="14.57421875" style="0" bestFit="1" customWidth="1"/>
    <col min="7" max="7" width="12.7109375" style="0" bestFit="1" customWidth="1"/>
    <col min="8" max="8" width="14.57421875" style="0" bestFit="1" customWidth="1"/>
    <col min="9" max="9" width="12.7109375" style="0" bestFit="1" customWidth="1"/>
    <col min="10" max="10" width="15.28125" style="0" bestFit="1" customWidth="1"/>
  </cols>
  <sheetData>
    <row r="1" spans="1:10" ht="15.75">
      <c r="A1" s="437" t="s">
        <v>15</v>
      </c>
      <c r="B1" s="438"/>
      <c r="C1" s="438"/>
      <c r="D1" s="438"/>
      <c r="E1" s="438"/>
      <c r="F1" s="438"/>
      <c r="G1" s="438"/>
      <c r="H1" s="438"/>
      <c r="I1" s="438"/>
      <c r="J1" s="439"/>
    </row>
    <row r="2" spans="1:10" ht="15.75">
      <c r="A2" s="130"/>
      <c r="B2" s="131"/>
      <c r="C2" s="131"/>
      <c r="D2" s="131"/>
      <c r="E2" s="131"/>
      <c r="F2" s="131"/>
      <c r="G2" s="131"/>
      <c r="H2" s="131"/>
      <c r="I2" s="131"/>
      <c r="J2" s="166"/>
    </row>
    <row r="3" spans="1:10" ht="15.75">
      <c r="A3" s="111"/>
      <c r="B3" s="17"/>
      <c r="C3" s="17"/>
      <c r="D3" s="17"/>
      <c r="E3" s="17"/>
      <c r="F3" s="17"/>
      <c r="G3" s="17"/>
      <c r="H3" s="17"/>
      <c r="I3" s="17"/>
      <c r="J3" s="112"/>
    </row>
    <row r="4" spans="1:10" ht="15.75">
      <c r="A4" s="22" t="s">
        <v>0</v>
      </c>
      <c r="B4" s="113" t="s">
        <v>1</v>
      </c>
      <c r="C4" s="22" t="s">
        <v>2</v>
      </c>
      <c r="D4" s="22" t="s">
        <v>4</v>
      </c>
      <c r="E4" s="22" t="s">
        <v>11</v>
      </c>
      <c r="F4" s="22" t="s">
        <v>3</v>
      </c>
      <c r="G4" s="22" t="s">
        <v>11</v>
      </c>
      <c r="H4" s="22" t="s">
        <v>6</v>
      </c>
      <c r="I4" s="22" t="s">
        <v>11</v>
      </c>
      <c r="J4" s="22" t="s">
        <v>7</v>
      </c>
    </row>
    <row r="5" spans="1:10" ht="15.75">
      <c r="A5" s="38"/>
      <c r="B5" s="110"/>
      <c r="C5" s="38"/>
      <c r="D5" s="27" t="s">
        <v>5</v>
      </c>
      <c r="E5" s="27" t="s">
        <v>12</v>
      </c>
      <c r="F5" s="27" t="s">
        <v>5</v>
      </c>
      <c r="G5" s="27" t="s">
        <v>12</v>
      </c>
      <c r="H5" s="27" t="s">
        <v>5</v>
      </c>
      <c r="I5" s="27" t="s">
        <v>12</v>
      </c>
      <c r="J5" s="27" t="s">
        <v>8</v>
      </c>
    </row>
    <row r="6" spans="1:10" ht="15.75">
      <c r="A6" s="33"/>
      <c r="B6" s="112"/>
      <c r="C6" s="114"/>
      <c r="D6" s="33"/>
      <c r="E6" s="33"/>
      <c r="F6" s="33"/>
      <c r="G6" s="33"/>
      <c r="H6" s="33"/>
      <c r="I6" s="33"/>
      <c r="J6" s="114"/>
    </row>
    <row r="7" spans="1:10" ht="19.5">
      <c r="A7" s="248" t="s">
        <v>432</v>
      </c>
      <c r="B7" s="249"/>
      <c r="C7" s="27"/>
      <c r="D7" s="73"/>
      <c r="E7" s="38"/>
      <c r="F7" s="12"/>
      <c r="G7" s="38"/>
      <c r="H7" s="38"/>
      <c r="I7" s="38"/>
      <c r="J7" s="45"/>
    </row>
    <row r="8" spans="1:10" ht="15.75">
      <c r="A8" s="228">
        <v>1</v>
      </c>
      <c r="B8" s="38" t="s">
        <v>338</v>
      </c>
      <c r="C8" s="27" t="s">
        <v>9</v>
      </c>
      <c r="D8" s="64">
        <v>0</v>
      </c>
      <c r="E8" s="65">
        <f>+D8*J20/1000000</f>
        <v>0</v>
      </c>
      <c r="F8" s="64">
        <v>41786.46</v>
      </c>
      <c r="G8" s="121">
        <f>+F8*J20/1000000</f>
        <v>62.8638362433864</v>
      </c>
      <c r="H8" s="38">
        <f>+D8+F8</f>
        <v>41786.46</v>
      </c>
      <c r="I8" s="121">
        <f>+H8*J20/1000000</f>
        <v>62.8638362433864</v>
      </c>
      <c r="J8" s="38">
        <v>1813.53643</v>
      </c>
    </row>
    <row r="9" spans="1:10" ht="15.75">
      <c r="A9" s="228">
        <v>1</v>
      </c>
      <c r="B9" s="38" t="s">
        <v>350</v>
      </c>
      <c r="C9" s="27" t="s">
        <v>9</v>
      </c>
      <c r="D9" s="64">
        <v>115683.81</v>
      </c>
      <c r="E9" s="65">
        <f>+D9*J21/1000000</f>
        <v>0</v>
      </c>
      <c r="F9" s="64">
        <v>37308.1</v>
      </c>
      <c r="G9" s="121">
        <f>+F9*J21/1000000</f>
        <v>0</v>
      </c>
      <c r="H9" s="38">
        <f>+D9+F9</f>
        <v>152991.91</v>
      </c>
      <c r="I9" s="121">
        <f>+H9*J21/1000000</f>
        <v>0</v>
      </c>
      <c r="J9" s="38">
        <v>1813.53643</v>
      </c>
    </row>
    <row r="10" spans="1:10" ht="15.75">
      <c r="A10" s="126">
        <v>15</v>
      </c>
      <c r="B10" s="38" t="s">
        <v>341</v>
      </c>
      <c r="C10" s="27" t="s">
        <v>69</v>
      </c>
      <c r="D10" s="64">
        <v>76094.9</v>
      </c>
      <c r="E10" s="65">
        <f>+D10*J10/1000000</f>
        <v>93.61194597999999</v>
      </c>
      <c r="F10" s="64">
        <v>8560.07</v>
      </c>
      <c r="G10" s="121">
        <f>+F11*J10/1000000</f>
        <v>3.32154</v>
      </c>
      <c r="H10" s="38">
        <f>+D10+F10</f>
        <v>84654.97</v>
      </c>
      <c r="I10" s="121">
        <f>+H10*J10/1000000</f>
        <v>104.14254409400002</v>
      </c>
      <c r="J10" s="50">
        <v>1230.2</v>
      </c>
    </row>
    <row r="11" spans="1:10" ht="15.75">
      <c r="A11" s="126">
        <v>15</v>
      </c>
      <c r="B11" s="38" t="s">
        <v>342</v>
      </c>
      <c r="C11" s="27" t="s">
        <v>69</v>
      </c>
      <c r="D11" s="64">
        <v>22500</v>
      </c>
      <c r="E11" s="65">
        <f>+D11*J11/1000000</f>
        <v>27.6795</v>
      </c>
      <c r="F11" s="64">
        <v>2700</v>
      </c>
      <c r="G11" s="121">
        <f>+F12*J11/1000000</f>
        <v>36.816478346000004</v>
      </c>
      <c r="H11" s="38">
        <f>+D11+F11</f>
        <v>25200</v>
      </c>
      <c r="I11" s="121">
        <f>+H11*J11/1000000</f>
        <v>31.00104</v>
      </c>
      <c r="J11" s="50">
        <v>1230.2</v>
      </c>
    </row>
    <row r="12" spans="1:13" ht="15.75">
      <c r="A12" s="126">
        <v>15</v>
      </c>
      <c r="B12" s="38" t="s">
        <v>343</v>
      </c>
      <c r="C12" s="27" t="s">
        <v>9</v>
      </c>
      <c r="D12" s="64">
        <v>169750.8</v>
      </c>
      <c r="E12" s="65">
        <f aca="true" t="shared" si="0" ref="E12:E20">+D12*J12/1000000</f>
        <v>306.3665521074528</v>
      </c>
      <c r="F12" s="64">
        <v>29927.23</v>
      </c>
      <c r="G12" s="121">
        <f>+F13*J12/1000000</f>
        <v>54.604657951461355</v>
      </c>
      <c r="H12" s="38">
        <f aca="true" t="shared" si="1" ref="H12:H20">+D12+F12</f>
        <v>199678.03</v>
      </c>
      <c r="I12" s="121">
        <f aca="true" t="shared" si="2" ref="I12:I20">+H12*J12/1000000</f>
        <v>360.37927115930245</v>
      </c>
      <c r="J12" s="50">
        <v>1804.801816</v>
      </c>
      <c r="M12" s="167"/>
    </row>
    <row r="13" spans="1:10" ht="15.75">
      <c r="A13" s="126">
        <v>15</v>
      </c>
      <c r="B13" s="38" t="s">
        <v>344</v>
      </c>
      <c r="C13" s="27" t="s">
        <v>9</v>
      </c>
      <c r="D13" s="64">
        <v>187629.2</v>
      </c>
      <c r="E13" s="65">
        <f t="shared" si="0"/>
        <v>338.6335208946272</v>
      </c>
      <c r="F13" s="64">
        <v>30255.21</v>
      </c>
      <c r="G13" s="121">
        <f aca="true" t="shared" si="3" ref="G13:G20">+F13*J13/1000000</f>
        <v>54.604657951461355</v>
      </c>
      <c r="H13" s="38">
        <f t="shared" si="1"/>
        <v>217884.41</v>
      </c>
      <c r="I13" s="121">
        <f t="shared" si="2"/>
        <v>393.23817884608854</v>
      </c>
      <c r="J13" s="50">
        <v>1804.801816</v>
      </c>
    </row>
    <row r="14" spans="1:10" ht="15.75">
      <c r="A14" s="126">
        <v>15</v>
      </c>
      <c r="B14" s="38" t="s">
        <v>431</v>
      </c>
      <c r="C14" s="27" t="s">
        <v>9</v>
      </c>
      <c r="D14" s="64">
        <v>217490</v>
      </c>
      <c r="E14" s="65">
        <f t="shared" si="0"/>
        <v>392.52634696184</v>
      </c>
      <c r="F14" s="64">
        <v>37518.56</v>
      </c>
      <c r="G14" s="121">
        <f t="shared" si="3"/>
        <v>67.71356522170495</v>
      </c>
      <c r="H14" s="38">
        <f t="shared" si="1"/>
        <v>255008.56</v>
      </c>
      <c r="I14" s="121">
        <f t="shared" si="2"/>
        <v>460.23991218354496</v>
      </c>
      <c r="J14" s="50">
        <v>1804.801816</v>
      </c>
    </row>
    <row r="15" spans="1:10" ht="15.75">
      <c r="A15" s="126">
        <v>15</v>
      </c>
      <c r="B15" s="38" t="s">
        <v>339</v>
      </c>
      <c r="C15" s="27" t="s">
        <v>9</v>
      </c>
      <c r="D15" s="64">
        <v>55910</v>
      </c>
      <c r="E15" s="65">
        <f>+D15*J15/1000000</f>
        <v>100.90646953256</v>
      </c>
      <c r="F15" s="64">
        <v>20406.72</v>
      </c>
      <c r="G15" s="121">
        <f t="shared" si="3"/>
        <v>36.83008531460352</v>
      </c>
      <c r="H15" s="38">
        <f>+D15+F15</f>
        <v>76316.72</v>
      </c>
      <c r="I15" s="121">
        <f>+H15*J15/1000000</f>
        <v>137.73655484716352</v>
      </c>
      <c r="J15" s="50">
        <v>1804.801816</v>
      </c>
    </row>
    <row r="16" spans="1:10" ht="15.75">
      <c r="A16" s="126">
        <v>15</v>
      </c>
      <c r="B16" s="38" t="s">
        <v>340</v>
      </c>
      <c r="C16" s="27" t="s">
        <v>9</v>
      </c>
      <c r="D16" s="64">
        <v>53295.93</v>
      </c>
      <c r="E16" s="65">
        <f>+D16*J16/1000000</f>
        <v>96.18859124940887</v>
      </c>
      <c r="F16" s="64">
        <v>18729.39</v>
      </c>
      <c r="G16" s="121">
        <f t="shared" si="3"/>
        <v>33.80283708457224</v>
      </c>
      <c r="H16" s="38">
        <f>+D16+F16</f>
        <v>72025.32</v>
      </c>
      <c r="I16" s="121">
        <f>+H16*J16/1000000</f>
        <v>129.99142833398113</v>
      </c>
      <c r="J16" s="50">
        <v>1804.801816</v>
      </c>
    </row>
    <row r="17" spans="1:10" ht="15.75">
      <c r="A17" s="126">
        <v>15</v>
      </c>
      <c r="B17" s="38" t="s">
        <v>346</v>
      </c>
      <c r="C17" s="27" t="s">
        <v>69</v>
      </c>
      <c r="D17" s="64">
        <v>345830</v>
      </c>
      <c r="E17" s="65">
        <f t="shared" si="0"/>
        <v>425.440066</v>
      </c>
      <c r="F17" s="64">
        <v>31125.1</v>
      </c>
      <c r="G17" s="121">
        <f t="shared" si="3"/>
        <v>38.29009802</v>
      </c>
      <c r="H17" s="38">
        <f t="shared" si="1"/>
        <v>376955.1</v>
      </c>
      <c r="I17" s="121">
        <f t="shared" si="2"/>
        <v>463.73016401999996</v>
      </c>
      <c r="J17" s="50">
        <v>1230.2</v>
      </c>
    </row>
    <row r="18" spans="1:10" ht="15.75">
      <c r="A18" s="126">
        <v>25</v>
      </c>
      <c r="B18" s="38" t="s">
        <v>347</v>
      </c>
      <c r="C18" s="27" t="s">
        <v>67</v>
      </c>
      <c r="D18" s="64">
        <v>400000</v>
      </c>
      <c r="E18" s="65">
        <f t="shared" si="0"/>
        <v>606.489008</v>
      </c>
      <c r="F18" s="64">
        <v>16000</v>
      </c>
      <c r="G18" s="121">
        <f t="shared" si="3"/>
        <v>24.259560320000002</v>
      </c>
      <c r="H18" s="38">
        <f t="shared" si="1"/>
        <v>416000</v>
      </c>
      <c r="I18" s="121">
        <f t="shared" si="2"/>
        <v>630.74856832</v>
      </c>
      <c r="J18" s="50">
        <v>1516.22252</v>
      </c>
    </row>
    <row r="19" spans="1:10" ht="15.75">
      <c r="A19" s="126">
        <v>25</v>
      </c>
      <c r="B19" s="38" t="s">
        <v>348</v>
      </c>
      <c r="C19" s="27" t="s">
        <v>67</v>
      </c>
      <c r="D19" s="64">
        <v>50000</v>
      </c>
      <c r="E19" s="65">
        <f t="shared" si="0"/>
        <v>75.811126</v>
      </c>
      <c r="F19" s="64">
        <v>10000</v>
      </c>
      <c r="G19" s="121">
        <f t="shared" si="3"/>
        <v>15.162225200000002</v>
      </c>
      <c r="H19" s="38">
        <f t="shared" si="1"/>
        <v>60000</v>
      </c>
      <c r="I19" s="121">
        <f t="shared" si="2"/>
        <v>90.9733512</v>
      </c>
      <c r="J19" s="50">
        <v>1516.22252</v>
      </c>
    </row>
    <row r="20" spans="1:10" ht="15.75">
      <c r="A20" s="126">
        <v>30</v>
      </c>
      <c r="B20" s="38" t="s">
        <v>433</v>
      </c>
      <c r="C20" s="27" t="s">
        <v>67</v>
      </c>
      <c r="D20" s="64">
        <v>55500.18</v>
      </c>
      <c r="E20" s="65">
        <f t="shared" si="0"/>
        <v>83.4948504132312</v>
      </c>
      <c r="F20" s="64">
        <v>5513.25</v>
      </c>
      <c r="G20" s="121">
        <f t="shared" si="3"/>
        <v>8.29417101063</v>
      </c>
      <c r="H20" s="38">
        <f t="shared" si="1"/>
        <v>61013.43</v>
      </c>
      <c r="I20" s="121">
        <f t="shared" si="2"/>
        <v>91.7890214238612</v>
      </c>
      <c r="J20" s="50">
        <v>1504.40684</v>
      </c>
    </row>
    <row r="21" spans="1:10" ht="15.75">
      <c r="A21" s="126"/>
      <c r="B21" s="110"/>
      <c r="C21" s="27"/>
      <c r="D21" s="73"/>
      <c r="E21" s="65"/>
      <c r="F21" s="12"/>
      <c r="G21" s="121"/>
      <c r="H21" s="38"/>
      <c r="I21" s="121"/>
      <c r="J21" s="38"/>
    </row>
    <row r="22" spans="1:10" ht="15.75">
      <c r="A22" s="250"/>
      <c r="B22" s="45" t="s">
        <v>16</v>
      </c>
      <c r="C22" s="45"/>
      <c r="D22" s="251"/>
      <c r="E22" s="103">
        <f>SUM(E8:E20)</f>
        <v>2547.14797713912</v>
      </c>
      <c r="F22" s="252"/>
      <c r="G22" s="103">
        <f>SUM(G8:G20)</f>
        <v>436.56371266381984</v>
      </c>
      <c r="H22" s="252"/>
      <c r="I22" s="103">
        <f>SUM(I8:I20)</f>
        <v>2956.833870671328</v>
      </c>
      <c r="J22" s="252"/>
    </row>
    <row r="23" spans="1:10" ht="15.75">
      <c r="A23" s="122"/>
      <c r="B23" s="33"/>
      <c r="C23" s="33"/>
      <c r="D23" s="33"/>
      <c r="E23" s="33"/>
      <c r="F23" s="33"/>
      <c r="G23" s="33"/>
      <c r="H23" s="33"/>
      <c r="I23" s="33"/>
      <c r="J23" s="33"/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4:K27"/>
  <sheetViews>
    <sheetView zoomScalePageLayoutView="0" workbookViewId="0" topLeftCell="A1">
      <selection activeCell="B4" sqref="B4:K27"/>
    </sheetView>
  </sheetViews>
  <sheetFormatPr defaultColWidth="11.421875" defaultRowHeight="12.75"/>
  <cols>
    <col min="1" max="1" width="4.57421875" style="0" customWidth="1"/>
    <col min="2" max="2" width="17.00390625" style="0" bestFit="1" customWidth="1"/>
    <col min="3" max="3" width="47.57421875" style="0" bestFit="1" customWidth="1"/>
    <col min="4" max="4" width="10.00390625" style="0" bestFit="1" customWidth="1"/>
    <col min="5" max="5" width="13.7109375" style="0" bestFit="1" customWidth="1"/>
    <col min="6" max="6" width="10.140625" style="0" bestFit="1" customWidth="1"/>
    <col min="7" max="7" width="13.7109375" style="0" bestFit="1" customWidth="1"/>
    <col min="8" max="8" width="11.421875" style="0" customWidth="1"/>
    <col min="9" max="9" width="13.7109375" style="0" bestFit="1" customWidth="1"/>
    <col min="10" max="10" width="11.421875" style="0" customWidth="1"/>
    <col min="11" max="11" width="13.421875" style="0" customWidth="1"/>
  </cols>
  <sheetData>
    <row r="4" spans="2:11" ht="12.75">
      <c r="B4" s="156"/>
      <c r="C4" s="157"/>
      <c r="D4" s="157"/>
      <c r="E4" s="157"/>
      <c r="F4" s="157"/>
      <c r="G4" s="157"/>
      <c r="H4" s="157"/>
      <c r="I4" s="157"/>
      <c r="J4" s="157"/>
      <c r="K4" s="168"/>
    </row>
    <row r="5" spans="2:11" ht="15.75">
      <c r="B5" s="169"/>
      <c r="C5" s="167"/>
      <c r="D5" s="167"/>
      <c r="E5" s="167"/>
      <c r="F5" s="167"/>
      <c r="G5" s="167"/>
      <c r="H5" s="167"/>
      <c r="I5" s="167"/>
      <c r="J5" s="167"/>
      <c r="K5" s="159" t="s">
        <v>13</v>
      </c>
    </row>
    <row r="6" spans="2:11" ht="15.75">
      <c r="B6" s="425" t="s">
        <v>15</v>
      </c>
      <c r="C6" s="426"/>
      <c r="D6" s="426"/>
      <c r="E6" s="426"/>
      <c r="F6" s="426"/>
      <c r="G6" s="426"/>
      <c r="H6" s="426"/>
      <c r="I6" s="426"/>
      <c r="J6" s="426"/>
      <c r="K6" s="427"/>
    </row>
    <row r="7" spans="2:11" ht="15.75">
      <c r="B7" s="130"/>
      <c r="C7" s="131"/>
      <c r="D7" s="131"/>
      <c r="E7" s="131"/>
      <c r="F7" s="131"/>
      <c r="G7" s="131"/>
      <c r="H7" s="131"/>
      <c r="I7" s="131"/>
      <c r="J7" s="131"/>
      <c r="K7" s="166"/>
    </row>
    <row r="8" spans="2:11" ht="15.75">
      <c r="B8" s="111"/>
      <c r="C8" s="17"/>
      <c r="D8" s="17"/>
      <c r="E8" s="17"/>
      <c r="F8" s="17"/>
      <c r="G8" s="17"/>
      <c r="H8" s="17"/>
      <c r="I8" s="17"/>
      <c r="J8" s="17"/>
      <c r="K8" s="112"/>
    </row>
    <row r="9" spans="2:11" ht="15.75">
      <c r="B9" s="22" t="s">
        <v>0</v>
      </c>
      <c r="C9" s="113" t="s">
        <v>1</v>
      </c>
      <c r="D9" s="22" t="s">
        <v>2</v>
      </c>
      <c r="E9" s="22" t="s">
        <v>4</v>
      </c>
      <c r="F9" s="22" t="s">
        <v>11</v>
      </c>
      <c r="G9" s="22" t="s">
        <v>3</v>
      </c>
      <c r="H9" s="22" t="s">
        <v>11</v>
      </c>
      <c r="I9" s="22" t="s">
        <v>6</v>
      </c>
      <c r="J9" s="22" t="s">
        <v>11</v>
      </c>
      <c r="K9" s="22" t="s">
        <v>7</v>
      </c>
    </row>
    <row r="10" spans="2:11" ht="15.75">
      <c r="B10" s="38"/>
      <c r="C10" s="110"/>
      <c r="D10" s="38"/>
      <c r="E10" s="27" t="s">
        <v>5</v>
      </c>
      <c r="F10" s="27" t="s">
        <v>12</v>
      </c>
      <c r="G10" s="27" t="s">
        <v>5</v>
      </c>
      <c r="H10" s="27" t="s">
        <v>12</v>
      </c>
      <c r="I10" s="27" t="s">
        <v>5</v>
      </c>
      <c r="J10" s="27" t="s">
        <v>12</v>
      </c>
      <c r="K10" s="27" t="s">
        <v>8</v>
      </c>
    </row>
    <row r="11" spans="2:11" ht="15.75">
      <c r="B11" s="33"/>
      <c r="C11" s="112"/>
      <c r="D11" s="114"/>
      <c r="E11" s="33"/>
      <c r="F11" s="33"/>
      <c r="G11" s="33"/>
      <c r="H11" s="33"/>
      <c r="I11" s="33"/>
      <c r="J11" s="33"/>
      <c r="K11" s="114"/>
    </row>
    <row r="12" spans="2:11" ht="19.5">
      <c r="B12" s="246" t="s">
        <v>434</v>
      </c>
      <c r="C12" s="245"/>
      <c r="D12" s="244"/>
      <c r="E12" s="73"/>
      <c r="F12" s="38"/>
      <c r="G12" s="45"/>
      <c r="H12" s="110"/>
      <c r="I12" s="38"/>
      <c r="J12" s="124"/>
      <c r="K12" s="45"/>
    </row>
    <row r="13" spans="2:11" ht="15.75">
      <c r="B13" s="126">
        <v>1</v>
      </c>
      <c r="C13" s="110" t="s">
        <v>400</v>
      </c>
      <c r="D13" s="27" t="s">
        <v>9</v>
      </c>
      <c r="E13" s="64">
        <v>106985</v>
      </c>
      <c r="F13" s="65">
        <f aca="true" t="shared" si="0" ref="F13:F21">+E13*K13/1000000</f>
        <v>195.07572963286</v>
      </c>
      <c r="G13" s="64">
        <v>22651.11</v>
      </c>
      <c r="H13" s="121">
        <f>+G13*K13/1000000</f>
        <v>41.301881667936364</v>
      </c>
      <c r="I13" s="38">
        <f aca="true" t="shared" si="1" ref="I13:I21">+E13+G13</f>
        <v>129636.11</v>
      </c>
      <c r="J13" s="121">
        <f aca="true" t="shared" si="2" ref="J13:J21">+I13*K13/1000000</f>
        <v>236.37761130079636</v>
      </c>
      <c r="K13" s="50">
        <v>1823.393276</v>
      </c>
    </row>
    <row r="14" spans="2:11" ht="15.75">
      <c r="B14" s="228">
        <v>1</v>
      </c>
      <c r="C14" s="38" t="s">
        <v>401</v>
      </c>
      <c r="D14" s="27" t="s">
        <v>67</v>
      </c>
      <c r="E14" s="64">
        <v>151340</v>
      </c>
      <c r="F14" s="65">
        <f t="shared" si="0"/>
        <v>232.6410072644</v>
      </c>
      <c r="G14" s="64">
        <v>17194.95</v>
      </c>
      <c r="H14" s="121">
        <f>+G14*K14/1000000</f>
        <v>26.432208853317</v>
      </c>
      <c r="I14" s="38">
        <f t="shared" si="1"/>
        <v>168534.95</v>
      </c>
      <c r="J14" s="121">
        <f t="shared" si="2"/>
        <v>259.07321611771704</v>
      </c>
      <c r="K14" s="50">
        <v>1537.20766</v>
      </c>
    </row>
    <row r="15" spans="2:11" ht="15.75">
      <c r="B15" s="126">
        <v>15</v>
      </c>
      <c r="C15" s="38" t="s">
        <v>402</v>
      </c>
      <c r="D15" s="27" t="s">
        <v>69</v>
      </c>
      <c r="E15" s="64">
        <v>78000</v>
      </c>
      <c r="F15" s="65">
        <f t="shared" si="0"/>
        <v>96.0102</v>
      </c>
      <c r="G15" s="64">
        <v>9067.5</v>
      </c>
      <c r="H15" s="121">
        <f>+G15*K15/1000000</f>
        <v>11.16118575</v>
      </c>
      <c r="I15" s="38">
        <f t="shared" si="1"/>
        <v>87067.5</v>
      </c>
      <c r="J15" s="121">
        <f t="shared" si="2"/>
        <v>107.17138575000001</v>
      </c>
      <c r="K15" s="50">
        <v>1230.9</v>
      </c>
    </row>
    <row r="16" spans="2:11" ht="15.75">
      <c r="B16" s="126">
        <v>15</v>
      </c>
      <c r="C16" s="38" t="s">
        <v>403</v>
      </c>
      <c r="D16" s="27" t="s">
        <v>9</v>
      </c>
      <c r="E16" s="64">
        <v>62000</v>
      </c>
      <c r="F16" s="65">
        <f t="shared" si="0"/>
        <v>114.398910516</v>
      </c>
      <c r="G16" s="64">
        <v>17218.11</v>
      </c>
      <c r="H16" s="121">
        <f aca="true" t="shared" si="3" ref="H16:H21">+G16*K16/1000000</f>
        <v>31.76988750233298</v>
      </c>
      <c r="I16" s="38">
        <f t="shared" si="1"/>
        <v>79218.11</v>
      </c>
      <c r="J16" s="121">
        <f t="shared" si="2"/>
        <v>146.16879801833298</v>
      </c>
      <c r="K16" s="50">
        <v>1845.143718</v>
      </c>
    </row>
    <row r="17" spans="2:11" ht="15.75">
      <c r="B17" s="126">
        <v>15</v>
      </c>
      <c r="C17" s="38" t="s">
        <v>404</v>
      </c>
      <c r="D17" s="27" t="s">
        <v>9</v>
      </c>
      <c r="E17" s="64">
        <v>0</v>
      </c>
      <c r="F17" s="65">
        <f t="shared" si="0"/>
        <v>0</v>
      </c>
      <c r="G17" s="64">
        <v>109125</v>
      </c>
      <c r="H17" s="121">
        <f t="shared" si="3"/>
        <v>201.35130822675</v>
      </c>
      <c r="I17" s="38">
        <f t="shared" si="1"/>
        <v>109125</v>
      </c>
      <c r="J17" s="121">
        <f t="shared" si="2"/>
        <v>201.35130822675</v>
      </c>
      <c r="K17" s="50">
        <v>1845.143718</v>
      </c>
    </row>
    <row r="18" spans="2:11" ht="15.75">
      <c r="B18" s="126">
        <v>15</v>
      </c>
      <c r="C18" s="38" t="s">
        <v>405</v>
      </c>
      <c r="D18" s="27" t="s">
        <v>9</v>
      </c>
      <c r="E18" s="64">
        <v>0</v>
      </c>
      <c r="F18" s="65">
        <f t="shared" si="0"/>
        <v>0</v>
      </c>
      <c r="G18" s="64">
        <v>67875</v>
      </c>
      <c r="H18" s="121">
        <f t="shared" si="3"/>
        <v>125.23912985925001</v>
      </c>
      <c r="I18" s="38">
        <f t="shared" si="1"/>
        <v>67875</v>
      </c>
      <c r="J18" s="121">
        <f t="shared" si="2"/>
        <v>125.23912985925001</v>
      </c>
      <c r="K18" s="50">
        <v>1845.143718</v>
      </c>
    </row>
    <row r="19" spans="2:11" ht="15.75">
      <c r="B19" s="126">
        <v>15</v>
      </c>
      <c r="C19" s="38" t="s">
        <v>406</v>
      </c>
      <c r="D19" s="27" t="s">
        <v>9</v>
      </c>
      <c r="E19" s="64">
        <v>205635.4</v>
      </c>
      <c r="F19" s="65">
        <f t="shared" si="0"/>
        <v>379.42686650841716</v>
      </c>
      <c r="G19" s="64">
        <v>38243.24</v>
      </c>
      <c r="H19" s="121">
        <f t="shared" si="3"/>
        <v>70.56427404196631</v>
      </c>
      <c r="I19" s="38">
        <f t="shared" si="1"/>
        <v>243878.63999999998</v>
      </c>
      <c r="J19" s="121">
        <f t="shared" si="2"/>
        <v>449.99114055038353</v>
      </c>
      <c r="K19" s="50">
        <v>1845.143718</v>
      </c>
    </row>
    <row r="20" spans="2:11" ht="15.75">
      <c r="B20" s="126">
        <v>15</v>
      </c>
      <c r="C20" s="110" t="s">
        <v>407</v>
      </c>
      <c r="D20" s="27" t="s">
        <v>9</v>
      </c>
      <c r="E20" s="64">
        <v>277906</v>
      </c>
      <c r="F20" s="65">
        <f t="shared" si="0"/>
        <v>512.776510094508</v>
      </c>
      <c r="G20" s="65">
        <v>24962.93</v>
      </c>
      <c r="H20" s="121">
        <f t="shared" si="3"/>
        <v>46.06019347237374</v>
      </c>
      <c r="I20" s="38">
        <f t="shared" si="1"/>
        <v>302868.93</v>
      </c>
      <c r="J20" s="121">
        <f t="shared" si="2"/>
        <v>558.8367035668817</v>
      </c>
      <c r="K20" s="50">
        <v>1845.143718</v>
      </c>
    </row>
    <row r="21" spans="2:11" ht="15.75">
      <c r="B21" s="126">
        <v>15</v>
      </c>
      <c r="C21" s="110" t="s">
        <v>408</v>
      </c>
      <c r="D21" s="27" t="s">
        <v>9</v>
      </c>
      <c r="E21" s="64">
        <v>154006.84</v>
      </c>
      <c r="F21" s="65">
        <f t="shared" si="0"/>
        <v>284.1647533550311</v>
      </c>
      <c r="G21" s="64">
        <v>47357.1</v>
      </c>
      <c r="H21" s="121">
        <f t="shared" si="3"/>
        <v>87.38065556769779</v>
      </c>
      <c r="I21" s="38">
        <f t="shared" si="1"/>
        <v>201363.94</v>
      </c>
      <c r="J21" s="121">
        <f t="shared" si="2"/>
        <v>371.54540892272894</v>
      </c>
      <c r="K21" s="50">
        <v>1845.143718</v>
      </c>
    </row>
    <row r="22" spans="2:11" ht="15.75">
      <c r="B22" s="126"/>
      <c r="C22" s="38"/>
      <c r="D22" s="27"/>
      <c r="E22" s="64"/>
      <c r="F22" s="65"/>
      <c r="G22" s="64"/>
      <c r="H22" s="121"/>
      <c r="I22" s="38"/>
      <c r="J22" s="121"/>
      <c r="K22" s="50"/>
    </row>
    <row r="23" spans="2:11" ht="15.75">
      <c r="B23" s="126"/>
      <c r="C23" s="38"/>
      <c r="D23" s="27"/>
      <c r="E23" s="64"/>
      <c r="F23" s="65"/>
      <c r="G23" s="64"/>
      <c r="H23" s="121"/>
      <c r="I23" s="38"/>
      <c r="J23" s="121"/>
      <c r="K23" s="50"/>
    </row>
    <row r="24" spans="2:11" ht="15.75">
      <c r="B24" s="194"/>
      <c r="C24" s="33"/>
      <c r="D24" s="114"/>
      <c r="E24" s="247"/>
      <c r="F24" s="105"/>
      <c r="G24" s="247"/>
      <c r="H24" s="123"/>
      <c r="I24" s="33"/>
      <c r="J24" s="123"/>
      <c r="K24" s="48"/>
    </row>
    <row r="25" spans="2:11" ht="15.75">
      <c r="B25" s="126"/>
      <c r="C25" s="110"/>
      <c r="D25" s="27"/>
      <c r="E25" s="73"/>
      <c r="F25" s="65"/>
      <c r="G25" s="12"/>
      <c r="H25" s="121"/>
      <c r="I25" s="38"/>
      <c r="J25" s="121"/>
      <c r="K25" s="38"/>
    </row>
    <row r="26" spans="2:11" ht="15.75">
      <c r="B26" s="120"/>
      <c r="C26" s="38" t="s">
        <v>16</v>
      </c>
      <c r="D26" s="38"/>
      <c r="E26" s="71"/>
      <c r="F26" s="121">
        <f>SUM(F13:F24)</f>
        <v>1814.4939773712163</v>
      </c>
      <c r="G26" s="121"/>
      <c r="H26" s="121">
        <f>SUM(H13:H24)</f>
        <v>641.2607249416242</v>
      </c>
      <c r="I26" s="121"/>
      <c r="J26" s="121">
        <f>SUM(J13:J24)</f>
        <v>2455.754702312841</v>
      </c>
      <c r="K26" s="121"/>
    </row>
    <row r="27" spans="2:11" ht="15.75">
      <c r="B27" s="122"/>
      <c r="C27" s="33"/>
      <c r="D27" s="33"/>
      <c r="E27" s="33"/>
      <c r="F27" s="33"/>
      <c r="G27" s="33"/>
      <c r="H27" s="33"/>
      <c r="I27" s="33"/>
      <c r="J27" s="33"/>
      <c r="K27" s="33"/>
    </row>
  </sheetData>
  <sheetProtection/>
  <mergeCells count="1">
    <mergeCell ref="B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97"/>
  <sheetViews>
    <sheetView zoomScalePageLayoutView="0" workbookViewId="0" topLeftCell="A1">
      <selection activeCell="A2" sqref="A2:J97"/>
    </sheetView>
  </sheetViews>
  <sheetFormatPr defaultColWidth="11.421875" defaultRowHeight="12.75"/>
  <cols>
    <col min="1" max="1" width="27.57421875" style="0" customWidth="1"/>
    <col min="2" max="2" width="42.140625" style="0" customWidth="1"/>
    <col min="3" max="3" width="15.7109375" style="0" customWidth="1"/>
    <col min="4" max="4" width="16.28125" style="0" customWidth="1"/>
    <col min="5" max="5" width="12.8515625" style="0" customWidth="1"/>
    <col min="6" max="6" width="18.28125" style="0" customWidth="1"/>
    <col min="7" max="7" width="14.421875" style="0" customWidth="1"/>
    <col min="8" max="8" width="17.140625" style="0" customWidth="1"/>
    <col min="9" max="9" width="15.421875" style="0" customWidth="1"/>
    <col min="10" max="10" width="17.7109375" style="0" customWidth="1"/>
  </cols>
  <sheetData>
    <row r="2" spans="1:10" ht="15.75">
      <c r="A2" s="156"/>
      <c r="B2" s="157"/>
      <c r="C2" s="157"/>
      <c r="D2" s="157"/>
      <c r="E2" s="157"/>
      <c r="F2" s="157"/>
      <c r="G2" s="157"/>
      <c r="H2" s="157"/>
      <c r="I2" s="157"/>
      <c r="J2" s="165" t="s">
        <v>13</v>
      </c>
    </row>
    <row r="3" spans="1:10" ht="15.75">
      <c r="A3" s="425" t="s">
        <v>15</v>
      </c>
      <c r="B3" s="426"/>
      <c r="C3" s="426"/>
      <c r="D3" s="426"/>
      <c r="E3" s="426"/>
      <c r="F3" s="426"/>
      <c r="G3" s="426"/>
      <c r="H3" s="426"/>
      <c r="I3" s="426"/>
      <c r="J3" s="427"/>
    </row>
    <row r="4" spans="1:10" ht="15.75">
      <c r="A4" s="130"/>
      <c r="B4" s="131"/>
      <c r="C4" s="131"/>
      <c r="D4" s="131"/>
      <c r="E4" s="131"/>
      <c r="F4" s="131"/>
      <c r="G4" s="131"/>
      <c r="H4" s="131"/>
      <c r="I4" s="131"/>
      <c r="J4" s="166"/>
    </row>
    <row r="5" spans="1:10" ht="15.75">
      <c r="A5" s="111"/>
      <c r="B5" s="17"/>
      <c r="C5" s="17"/>
      <c r="D5" s="17"/>
      <c r="E5" s="17"/>
      <c r="F5" s="17"/>
      <c r="G5" s="17"/>
      <c r="H5" s="17"/>
      <c r="I5" s="17"/>
      <c r="J5" s="112"/>
    </row>
    <row r="6" spans="1:10" ht="15.75">
      <c r="A6" s="22" t="s">
        <v>0</v>
      </c>
      <c r="B6" s="113" t="s">
        <v>1</v>
      </c>
      <c r="C6" s="22" t="s">
        <v>2</v>
      </c>
      <c r="D6" s="22" t="s">
        <v>4</v>
      </c>
      <c r="E6" s="22" t="s">
        <v>11</v>
      </c>
      <c r="F6" s="22" t="s">
        <v>3</v>
      </c>
      <c r="G6" s="22" t="s">
        <v>11</v>
      </c>
      <c r="H6" s="22" t="s">
        <v>6</v>
      </c>
      <c r="I6" s="22" t="s">
        <v>11</v>
      </c>
      <c r="J6" s="22" t="s">
        <v>7</v>
      </c>
    </row>
    <row r="7" spans="1:10" ht="15.75">
      <c r="A7" s="38"/>
      <c r="B7" s="110"/>
      <c r="C7" s="38"/>
      <c r="D7" s="27" t="s">
        <v>5</v>
      </c>
      <c r="E7" s="27" t="s">
        <v>12</v>
      </c>
      <c r="F7" s="27" t="s">
        <v>5</v>
      </c>
      <c r="G7" s="27" t="s">
        <v>12</v>
      </c>
      <c r="H7" s="27" t="s">
        <v>5</v>
      </c>
      <c r="I7" s="27" t="s">
        <v>12</v>
      </c>
      <c r="J7" s="27" t="s">
        <v>8</v>
      </c>
    </row>
    <row r="8" spans="1:10" ht="15.75">
      <c r="A8" s="33"/>
      <c r="B8" s="112"/>
      <c r="C8" s="114"/>
      <c r="D8" s="33"/>
      <c r="E8" s="33"/>
      <c r="F8" s="33"/>
      <c r="G8" s="33"/>
      <c r="H8" s="33"/>
      <c r="I8" s="33"/>
      <c r="J8" s="114"/>
    </row>
    <row r="9" spans="1:10" ht="19.5">
      <c r="A9" s="246" t="s">
        <v>435</v>
      </c>
      <c r="B9" s="249"/>
      <c r="C9" s="22"/>
      <c r="D9" s="62"/>
      <c r="E9" s="45"/>
      <c r="F9" s="45"/>
      <c r="G9" s="45"/>
      <c r="H9" s="45"/>
      <c r="I9" s="45"/>
      <c r="J9" s="45"/>
    </row>
    <row r="10" spans="1:10" ht="15.75">
      <c r="A10" s="126">
        <v>1</v>
      </c>
      <c r="B10" s="38" t="s">
        <v>410</v>
      </c>
      <c r="C10" s="27" t="s">
        <v>69</v>
      </c>
      <c r="D10" s="64">
        <v>0</v>
      </c>
      <c r="E10" s="65">
        <f aca="true" t="shared" si="0" ref="E10:E93">+D10*J10/1000000</f>
        <v>0</v>
      </c>
      <c r="F10" s="64">
        <v>22222</v>
      </c>
      <c r="G10" s="121">
        <f>+F10*J10/1000000</f>
        <v>27.3530598</v>
      </c>
      <c r="H10" s="38">
        <f aca="true" t="shared" si="1" ref="H10:H93">+D10+F10</f>
        <v>22222</v>
      </c>
      <c r="I10" s="121">
        <f aca="true" t="shared" si="2" ref="I10:I93">+H10*J10/1000000</f>
        <v>27.3530598</v>
      </c>
      <c r="J10" s="50">
        <v>1230.9</v>
      </c>
    </row>
    <row r="11" spans="1:10" ht="15.75">
      <c r="A11" s="126">
        <v>1</v>
      </c>
      <c r="B11" s="38" t="s">
        <v>436</v>
      </c>
      <c r="C11" s="27" t="s">
        <v>276</v>
      </c>
      <c r="D11" s="64">
        <v>662178.15</v>
      </c>
      <c r="E11" s="65">
        <f t="shared" si="0"/>
        <v>222.54522995889002</v>
      </c>
      <c r="F11" s="64">
        <v>31108.91</v>
      </c>
      <c r="G11" s="121">
        <f>+F11*J11/1000000</f>
        <v>10.455101138146</v>
      </c>
      <c r="H11" s="38">
        <f t="shared" si="1"/>
        <v>693287.06</v>
      </c>
      <c r="I11" s="121">
        <f t="shared" si="2"/>
        <v>233.00033109703602</v>
      </c>
      <c r="J11" s="50">
        <v>336.0806</v>
      </c>
    </row>
    <row r="12" spans="1:10" ht="15.75">
      <c r="A12" s="126">
        <v>1</v>
      </c>
      <c r="B12" s="38" t="s">
        <v>163</v>
      </c>
      <c r="C12" s="27" t="s">
        <v>67</v>
      </c>
      <c r="D12" s="64">
        <v>201448.62</v>
      </c>
      <c r="E12" s="65">
        <f t="shared" si="0"/>
        <v>324.087780009906</v>
      </c>
      <c r="F12" s="64">
        <v>24427.37</v>
      </c>
      <c r="G12" s="121">
        <f>+F12*J12/1000000</f>
        <v>39.298418201031</v>
      </c>
      <c r="H12" s="38">
        <f t="shared" si="1"/>
        <v>225875.99</v>
      </c>
      <c r="I12" s="121">
        <f t="shared" si="2"/>
        <v>363.386198210937</v>
      </c>
      <c r="J12" s="50">
        <v>1608.7863</v>
      </c>
    </row>
    <row r="13" spans="1:10" ht="15.75">
      <c r="A13" s="126">
        <v>1</v>
      </c>
      <c r="B13" s="38" t="s">
        <v>411</v>
      </c>
      <c r="C13" s="27" t="s">
        <v>69</v>
      </c>
      <c r="D13" s="64">
        <v>19375.55</v>
      </c>
      <c r="E13" s="65">
        <f t="shared" si="0"/>
        <v>23.849364495</v>
      </c>
      <c r="F13" s="64">
        <v>876.74</v>
      </c>
      <c r="G13" s="121">
        <f>+F13*J13/1000000</f>
        <v>1.0791792660000001</v>
      </c>
      <c r="H13" s="38">
        <f t="shared" si="1"/>
        <v>20252.29</v>
      </c>
      <c r="I13" s="121">
        <f t="shared" si="2"/>
        <v>24.928543761000004</v>
      </c>
      <c r="J13" s="50">
        <v>1230.9</v>
      </c>
    </row>
    <row r="14" spans="1:10" ht="15.75">
      <c r="A14" s="126">
        <v>1</v>
      </c>
      <c r="B14" s="38" t="s">
        <v>139</v>
      </c>
      <c r="C14" s="27" t="s">
        <v>9</v>
      </c>
      <c r="D14" s="64">
        <v>452022.78</v>
      </c>
      <c r="E14" s="65">
        <f t="shared" si="0"/>
        <v>846.6382081368783</v>
      </c>
      <c r="F14" s="64">
        <v>61023.21</v>
      </c>
      <c r="G14" s="121">
        <f>+F14*J14/1000000</f>
        <v>114.29641039144185</v>
      </c>
      <c r="H14" s="38">
        <f t="shared" si="1"/>
        <v>513045.99000000005</v>
      </c>
      <c r="I14" s="121">
        <f t="shared" si="2"/>
        <v>960.9346185283202</v>
      </c>
      <c r="J14" s="50">
        <v>1872.998985</v>
      </c>
    </row>
    <row r="15" spans="1:10" ht="15.75">
      <c r="A15" s="126">
        <v>1</v>
      </c>
      <c r="B15" s="38" t="s">
        <v>180</v>
      </c>
      <c r="C15" s="27" t="s">
        <v>9</v>
      </c>
      <c r="D15" s="64">
        <v>2536.75</v>
      </c>
      <c r="E15" s="65">
        <f t="shared" si="0"/>
        <v>4.75133017519875</v>
      </c>
      <c r="F15" s="64">
        <v>808.47</v>
      </c>
      <c r="G15" s="121">
        <f aca="true" t="shared" si="3" ref="G15:G93">+F15*J15/1000000</f>
        <v>1.51426348940295</v>
      </c>
      <c r="H15" s="38">
        <f t="shared" si="1"/>
        <v>3345.2200000000003</v>
      </c>
      <c r="I15" s="121">
        <f t="shared" si="2"/>
        <v>6.265593664601701</v>
      </c>
      <c r="J15" s="50">
        <v>1872.998985</v>
      </c>
    </row>
    <row r="16" spans="1:10" ht="15.75">
      <c r="A16" s="126">
        <v>1</v>
      </c>
      <c r="B16" s="38" t="s">
        <v>412</v>
      </c>
      <c r="C16" s="27" t="s">
        <v>9</v>
      </c>
      <c r="D16" s="64">
        <v>92454.04</v>
      </c>
      <c r="E16" s="65">
        <f t="shared" si="0"/>
        <v>173.1663230791494</v>
      </c>
      <c r="F16" s="64">
        <v>12134.59</v>
      </c>
      <c r="G16" s="121">
        <f t="shared" si="3"/>
        <v>22.72807475339115</v>
      </c>
      <c r="H16" s="38">
        <f t="shared" si="1"/>
        <v>104588.62999999999</v>
      </c>
      <c r="I16" s="121">
        <f t="shared" si="2"/>
        <v>195.8943978325405</v>
      </c>
      <c r="J16" s="50">
        <v>1872.998985</v>
      </c>
    </row>
    <row r="17" spans="1:10" ht="15.75">
      <c r="A17" s="126">
        <v>1</v>
      </c>
      <c r="B17" s="38" t="s">
        <v>413</v>
      </c>
      <c r="C17" s="27" t="s">
        <v>67</v>
      </c>
      <c r="D17" s="64">
        <v>27128.45</v>
      </c>
      <c r="E17" s="65">
        <f t="shared" si="0"/>
        <v>43.643878700235</v>
      </c>
      <c r="F17" s="64">
        <v>3153.68</v>
      </c>
      <c r="G17" s="121">
        <f t="shared" si="3"/>
        <v>5.073597178584</v>
      </c>
      <c r="H17" s="38">
        <f t="shared" si="1"/>
        <v>30282.13</v>
      </c>
      <c r="I17" s="121">
        <f t="shared" si="2"/>
        <v>48.717475878819</v>
      </c>
      <c r="J17" s="50">
        <v>1608.7863</v>
      </c>
    </row>
    <row r="18" spans="1:10" ht="15.75">
      <c r="A18" s="126"/>
      <c r="B18" s="38"/>
      <c r="C18" s="27" t="s">
        <v>143</v>
      </c>
      <c r="D18" s="64">
        <v>30594.94</v>
      </c>
      <c r="E18" s="65">
        <f t="shared" si="0"/>
        <v>6.60521649301312</v>
      </c>
      <c r="F18" s="64">
        <v>3556.66</v>
      </c>
      <c r="G18" s="121">
        <f t="shared" si="3"/>
        <v>0.76785603410368</v>
      </c>
      <c r="H18" s="38">
        <f t="shared" si="1"/>
        <v>34151.6</v>
      </c>
      <c r="I18" s="121">
        <f t="shared" si="2"/>
        <v>7.3730725271168</v>
      </c>
      <c r="J18" s="50">
        <v>215.892448</v>
      </c>
    </row>
    <row r="19" spans="1:10" ht="15.75">
      <c r="A19" s="126"/>
      <c r="B19" s="38"/>
      <c r="C19" s="27" t="s">
        <v>69</v>
      </c>
      <c r="D19" s="64">
        <v>2241.52</v>
      </c>
      <c r="E19" s="65">
        <f t="shared" si="0"/>
        <v>2.7590869680000005</v>
      </c>
      <c r="F19" s="64">
        <v>260.58</v>
      </c>
      <c r="G19" s="121">
        <f t="shared" si="3"/>
        <v>0.320747922</v>
      </c>
      <c r="H19" s="38">
        <f t="shared" si="1"/>
        <v>2502.1</v>
      </c>
      <c r="I19" s="121">
        <f t="shared" si="2"/>
        <v>3.0798348900000003</v>
      </c>
      <c r="J19" s="50">
        <v>1230.9</v>
      </c>
    </row>
    <row r="20" spans="1:10" ht="15.75">
      <c r="A20" s="126">
        <v>1</v>
      </c>
      <c r="B20" s="38" t="s">
        <v>144</v>
      </c>
      <c r="C20" s="27" t="s">
        <v>67</v>
      </c>
      <c r="D20" s="64">
        <v>49490.58</v>
      </c>
      <c r="E20" s="65">
        <f t="shared" si="0"/>
        <v>79.619767083054</v>
      </c>
      <c r="F20" s="64">
        <v>6124.46</v>
      </c>
      <c r="G20" s="121">
        <f t="shared" si="3"/>
        <v>9.852947342898</v>
      </c>
      <c r="H20" s="38">
        <f t="shared" si="1"/>
        <v>55615.04</v>
      </c>
      <c r="I20" s="121">
        <f t="shared" si="2"/>
        <v>89.472714425952</v>
      </c>
      <c r="J20" s="50">
        <v>1608.7863</v>
      </c>
    </row>
    <row r="21" spans="1:10" ht="15.75">
      <c r="A21" s="126"/>
      <c r="B21" s="38"/>
      <c r="C21" s="27" t="s">
        <v>145</v>
      </c>
      <c r="D21" s="64">
        <v>2521.15</v>
      </c>
      <c r="E21" s="65">
        <f t="shared" si="0"/>
        <v>2.9839264751858003</v>
      </c>
      <c r="F21" s="64">
        <v>321.45</v>
      </c>
      <c r="G21" s="121">
        <f t="shared" si="3"/>
        <v>0.38045462009340003</v>
      </c>
      <c r="H21" s="38">
        <f t="shared" si="1"/>
        <v>2842.6</v>
      </c>
      <c r="I21" s="121">
        <f t="shared" si="2"/>
        <v>3.3643810952792</v>
      </c>
      <c r="J21" s="50">
        <v>1183.557692</v>
      </c>
    </row>
    <row r="22" spans="1:10" ht="15.75">
      <c r="A22" s="126"/>
      <c r="B22" s="38"/>
      <c r="C22" s="27" t="s">
        <v>143</v>
      </c>
      <c r="D22" s="64">
        <v>20722.3</v>
      </c>
      <c r="E22" s="65">
        <f t="shared" si="0"/>
        <v>4.4737880751904</v>
      </c>
      <c r="F22" s="65">
        <v>2642.09</v>
      </c>
      <c r="G22" s="121">
        <f t="shared" si="3"/>
        <v>0.5704072779363201</v>
      </c>
      <c r="H22" s="38">
        <f t="shared" si="1"/>
        <v>23364.39</v>
      </c>
      <c r="I22" s="121">
        <f t="shared" si="2"/>
        <v>5.044195353126719</v>
      </c>
      <c r="J22" s="50">
        <v>215.892448</v>
      </c>
    </row>
    <row r="23" spans="1:10" ht="15.75">
      <c r="A23" s="126"/>
      <c r="B23" s="38"/>
      <c r="C23" s="27" t="s">
        <v>68</v>
      </c>
      <c r="D23" s="64">
        <v>386258.76</v>
      </c>
      <c r="E23" s="65">
        <f t="shared" si="0"/>
        <v>5.50061791279884</v>
      </c>
      <c r="F23" s="64">
        <v>49247.99</v>
      </c>
      <c r="G23" s="121">
        <f t="shared" si="3"/>
        <v>0.7013287568244101</v>
      </c>
      <c r="H23" s="38">
        <f t="shared" si="1"/>
        <v>435506.75</v>
      </c>
      <c r="I23" s="121">
        <f t="shared" si="2"/>
        <v>6.201946669623251</v>
      </c>
      <c r="J23" s="50">
        <v>14.240759</v>
      </c>
    </row>
    <row r="24" spans="1:10" ht="15.75">
      <c r="A24" s="126"/>
      <c r="B24" s="38"/>
      <c r="C24" s="27" t="s">
        <v>146</v>
      </c>
      <c r="D24" s="64">
        <v>38300.67</v>
      </c>
      <c r="E24" s="65">
        <f t="shared" si="0"/>
        <v>7.73110770765489</v>
      </c>
      <c r="F24" s="64">
        <v>4893.34</v>
      </c>
      <c r="G24" s="121">
        <f t="shared" si="3"/>
        <v>0.9877356868737801</v>
      </c>
      <c r="H24" s="38">
        <f t="shared" si="1"/>
        <v>43194.009999999995</v>
      </c>
      <c r="I24" s="121">
        <f t="shared" si="2"/>
        <v>8.71884339452867</v>
      </c>
      <c r="J24" s="50">
        <v>201.853067</v>
      </c>
    </row>
    <row r="25" spans="1:10" ht="15.75">
      <c r="A25" s="126"/>
      <c r="B25" s="38"/>
      <c r="C25" s="27" t="s">
        <v>147</v>
      </c>
      <c r="D25" s="64">
        <v>8882.7</v>
      </c>
      <c r="E25" s="65">
        <f t="shared" si="0"/>
        <v>1.5120508655307001</v>
      </c>
      <c r="F25" s="64">
        <v>1132.56</v>
      </c>
      <c r="G25" s="121">
        <f t="shared" si="3"/>
        <v>0.19278916638695998</v>
      </c>
      <c r="H25" s="38">
        <f t="shared" si="1"/>
        <v>10015.26</v>
      </c>
      <c r="I25" s="121">
        <f t="shared" si="2"/>
        <v>1.70484003191766</v>
      </c>
      <c r="J25" s="50">
        <v>170.224241</v>
      </c>
    </row>
    <row r="26" spans="1:10" ht="15.75">
      <c r="A26" s="126"/>
      <c r="B26" s="38"/>
      <c r="C26" s="27" t="s">
        <v>69</v>
      </c>
      <c r="D26" s="64">
        <v>15230.18</v>
      </c>
      <c r="E26" s="65">
        <f t="shared" si="0"/>
        <v>18.746828562</v>
      </c>
      <c r="F26" s="64">
        <v>1941.85</v>
      </c>
      <c r="G26" s="121">
        <f t="shared" si="3"/>
        <v>2.390223165</v>
      </c>
      <c r="H26" s="38">
        <f t="shared" si="1"/>
        <v>17172.03</v>
      </c>
      <c r="I26" s="121">
        <f t="shared" si="2"/>
        <v>21.137051727000003</v>
      </c>
      <c r="J26" s="50">
        <v>1230.9</v>
      </c>
    </row>
    <row r="27" spans="1:10" ht="15.75">
      <c r="A27" s="126">
        <v>1</v>
      </c>
      <c r="B27" s="38" t="s">
        <v>148</v>
      </c>
      <c r="C27" s="27" t="s">
        <v>145</v>
      </c>
      <c r="D27" s="64">
        <v>2723.46</v>
      </c>
      <c r="E27" s="65">
        <f t="shared" si="0"/>
        <v>3.2233720318543204</v>
      </c>
      <c r="F27" s="64">
        <v>418.73</v>
      </c>
      <c r="G27" s="121">
        <f t="shared" si="3"/>
        <v>0.49559111237116005</v>
      </c>
      <c r="H27" s="38">
        <f t="shared" si="1"/>
        <v>3142.19</v>
      </c>
      <c r="I27" s="121">
        <f t="shared" si="2"/>
        <v>3.7189631442254805</v>
      </c>
      <c r="J27" s="50">
        <v>1183.557692</v>
      </c>
    </row>
    <row r="28" spans="1:10" ht="15.75">
      <c r="A28" s="126"/>
      <c r="B28" s="38"/>
      <c r="C28" s="27" t="s">
        <v>143</v>
      </c>
      <c r="D28" s="64">
        <v>10042.9</v>
      </c>
      <c r="E28" s="65">
        <f t="shared" si="0"/>
        <v>2.1681862660192</v>
      </c>
      <c r="F28" s="64">
        <v>1544.1</v>
      </c>
      <c r="G28" s="121">
        <f t="shared" si="3"/>
        <v>0.3333595289568</v>
      </c>
      <c r="H28" s="38">
        <f t="shared" si="1"/>
        <v>11587</v>
      </c>
      <c r="I28" s="121">
        <f t="shared" si="2"/>
        <v>2.5015457949760003</v>
      </c>
      <c r="J28" s="50">
        <v>215.892448</v>
      </c>
    </row>
    <row r="29" spans="1:10" ht="15.75">
      <c r="A29" s="126"/>
      <c r="B29" s="38"/>
      <c r="C29" s="27" t="s">
        <v>67</v>
      </c>
      <c r="D29" s="64">
        <v>31549.3</v>
      </c>
      <c r="E29" s="65">
        <f t="shared" si="0"/>
        <v>50.756081614589995</v>
      </c>
      <c r="F29" s="64">
        <v>4850.71</v>
      </c>
      <c r="G29" s="121">
        <f t="shared" si="3"/>
        <v>7.803755793273</v>
      </c>
      <c r="H29" s="38">
        <f t="shared" si="1"/>
        <v>36400.01</v>
      </c>
      <c r="I29" s="121">
        <f t="shared" si="2"/>
        <v>58.55983740786301</v>
      </c>
      <c r="J29" s="50">
        <v>1608.7863</v>
      </c>
    </row>
    <row r="30" spans="1:10" ht="15.75">
      <c r="A30" s="126"/>
      <c r="B30" s="38"/>
      <c r="C30" s="27" t="s">
        <v>68</v>
      </c>
      <c r="D30" s="64">
        <v>1077161.73</v>
      </c>
      <c r="E30" s="65">
        <f t="shared" si="0"/>
        <v>15.339600600953071</v>
      </c>
      <c r="F30" s="64">
        <v>165613.62</v>
      </c>
      <c r="G30" s="121">
        <f t="shared" si="3"/>
        <v>2.35846364953758</v>
      </c>
      <c r="H30" s="38">
        <f t="shared" si="1"/>
        <v>1242775.35</v>
      </c>
      <c r="I30" s="121">
        <f t="shared" si="2"/>
        <v>17.69806425049065</v>
      </c>
      <c r="J30" s="50">
        <v>14.240759</v>
      </c>
    </row>
    <row r="31" spans="1:10" ht="15.75">
      <c r="A31" s="126"/>
      <c r="B31" s="38"/>
      <c r="C31" s="27" t="s">
        <v>146</v>
      </c>
      <c r="D31" s="64">
        <v>7018.55</v>
      </c>
      <c r="E31" s="65">
        <f t="shared" si="0"/>
        <v>1.4167158433928502</v>
      </c>
      <c r="F31" s="64">
        <v>1079.1</v>
      </c>
      <c r="G31" s="121">
        <f t="shared" si="3"/>
        <v>0.2178196445997</v>
      </c>
      <c r="H31" s="38">
        <f t="shared" si="1"/>
        <v>8097.65</v>
      </c>
      <c r="I31" s="121">
        <f t="shared" si="2"/>
        <v>1.63453548799255</v>
      </c>
      <c r="J31" s="50">
        <v>201.853067</v>
      </c>
    </row>
    <row r="32" spans="1:10" ht="15.75">
      <c r="A32" s="126"/>
      <c r="B32" s="38"/>
      <c r="C32" s="27" t="s">
        <v>147</v>
      </c>
      <c r="D32" s="64">
        <v>9057.15</v>
      </c>
      <c r="E32" s="65">
        <f t="shared" si="0"/>
        <v>1.5417464843731499</v>
      </c>
      <c r="F32" s="64">
        <v>1426.5</v>
      </c>
      <c r="G32" s="121">
        <f t="shared" si="3"/>
        <v>0.2428248797865</v>
      </c>
      <c r="H32" s="38">
        <f t="shared" si="1"/>
        <v>10483.65</v>
      </c>
      <c r="I32" s="121">
        <f t="shared" si="2"/>
        <v>1.78457136415965</v>
      </c>
      <c r="J32" s="50">
        <v>170.224241</v>
      </c>
    </row>
    <row r="33" spans="1:10" ht="15.75">
      <c r="A33" s="126"/>
      <c r="B33" s="38"/>
      <c r="C33" s="27" t="s">
        <v>69</v>
      </c>
      <c r="D33" s="64">
        <v>44980.68</v>
      </c>
      <c r="E33" s="65">
        <f t="shared" si="0"/>
        <v>55.366719012000004</v>
      </c>
      <c r="F33" s="64">
        <v>6915.78</v>
      </c>
      <c r="G33" s="121">
        <f t="shared" si="3"/>
        <v>8.512633602</v>
      </c>
      <c r="H33" s="38">
        <f t="shared" si="1"/>
        <v>51896.46</v>
      </c>
      <c r="I33" s="121">
        <f t="shared" si="2"/>
        <v>63.879352614</v>
      </c>
      <c r="J33" s="50">
        <v>1230.9</v>
      </c>
    </row>
    <row r="34" spans="1:10" ht="15.75">
      <c r="A34" s="126">
        <v>1</v>
      </c>
      <c r="B34" s="38" t="s">
        <v>414</v>
      </c>
      <c r="C34" s="27" t="s">
        <v>145</v>
      </c>
      <c r="D34" s="64">
        <v>998.75</v>
      </c>
      <c r="E34" s="65">
        <f t="shared" si="0"/>
        <v>1.1820782448850002</v>
      </c>
      <c r="F34" s="64">
        <v>0</v>
      </c>
      <c r="G34" s="121">
        <f t="shared" si="3"/>
        <v>0</v>
      </c>
      <c r="H34" s="38">
        <f t="shared" si="1"/>
        <v>998.75</v>
      </c>
      <c r="I34" s="121">
        <f t="shared" si="2"/>
        <v>1.1820782448850002</v>
      </c>
      <c r="J34" s="50">
        <v>1183.557692</v>
      </c>
    </row>
    <row r="35" spans="1:10" ht="15.75">
      <c r="A35" s="126"/>
      <c r="B35" s="38"/>
      <c r="C35" s="27" t="s">
        <v>67</v>
      </c>
      <c r="D35" s="64">
        <v>1792.05</v>
      </c>
      <c r="E35" s="65">
        <f t="shared" si="0"/>
        <v>2.883025488915</v>
      </c>
      <c r="F35" s="64">
        <v>0</v>
      </c>
      <c r="G35" s="121">
        <f t="shared" si="3"/>
        <v>0</v>
      </c>
      <c r="H35" s="38">
        <f t="shared" si="1"/>
        <v>1792.05</v>
      </c>
      <c r="I35" s="121">
        <f t="shared" si="2"/>
        <v>2.883025488915</v>
      </c>
      <c r="J35" s="50">
        <v>1608.7863</v>
      </c>
    </row>
    <row r="36" spans="1:10" ht="15.75">
      <c r="A36" s="126"/>
      <c r="B36" s="38"/>
      <c r="C36" s="27" t="s">
        <v>68</v>
      </c>
      <c r="D36" s="64">
        <v>151113.08</v>
      </c>
      <c r="E36" s="65">
        <f t="shared" si="0"/>
        <v>2.15196495402772</v>
      </c>
      <c r="F36" s="64">
        <v>0</v>
      </c>
      <c r="G36" s="121">
        <f t="shared" si="3"/>
        <v>0</v>
      </c>
      <c r="H36" s="38">
        <f t="shared" si="1"/>
        <v>151113.08</v>
      </c>
      <c r="I36" s="121">
        <f t="shared" si="2"/>
        <v>2.15196495402772</v>
      </c>
      <c r="J36" s="50">
        <v>14.240759</v>
      </c>
    </row>
    <row r="37" spans="1:10" ht="15.75">
      <c r="A37" s="126"/>
      <c r="B37" s="38"/>
      <c r="C37" s="27" t="s">
        <v>69</v>
      </c>
      <c r="D37" s="64">
        <v>10015.56</v>
      </c>
      <c r="E37" s="65">
        <f t="shared" si="0"/>
        <v>12.328152804</v>
      </c>
      <c r="F37" s="64">
        <v>0</v>
      </c>
      <c r="G37" s="121">
        <f t="shared" si="3"/>
        <v>0</v>
      </c>
      <c r="H37" s="38">
        <f t="shared" si="1"/>
        <v>10015.56</v>
      </c>
      <c r="I37" s="121">
        <f t="shared" si="2"/>
        <v>12.328152804</v>
      </c>
      <c r="J37" s="50">
        <v>1230.9</v>
      </c>
    </row>
    <row r="38" spans="1:10" ht="15.75">
      <c r="A38" s="126">
        <v>1</v>
      </c>
      <c r="B38" s="38" t="s">
        <v>176</v>
      </c>
      <c r="C38" s="27" t="s">
        <v>145</v>
      </c>
      <c r="D38" s="64">
        <v>17428.85</v>
      </c>
      <c r="E38" s="65">
        <f t="shared" si="0"/>
        <v>20.6280494802142</v>
      </c>
      <c r="F38" s="64">
        <v>3353.27</v>
      </c>
      <c r="G38" s="121">
        <f t="shared" si="3"/>
        <v>3.96878850185284</v>
      </c>
      <c r="H38" s="38">
        <f t="shared" si="1"/>
        <v>20782.12</v>
      </c>
      <c r="I38" s="121">
        <f t="shared" si="2"/>
        <v>24.59683798206704</v>
      </c>
      <c r="J38" s="50">
        <v>1183.557692</v>
      </c>
    </row>
    <row r="39" spans="1:10" ht="15.75">
      <c r="A39" s="126"/>
      <c r="B39" s="38"/>
      <c r="C39" s="27" t="s">
        <v>67</v>
      </c>
      <c r="D39" s="64">
        <v>50143.59</v>
      </c>
      <c r="E39" s="65">
        <f t="shared" si="0"/>
        <v>80.670320624817</v>
      </c>
      <c r="F39" s="64">
        <v>9589.96</v>
      </c>
      <c r="G39" s="121">
        <f t="shared" si="3"/>
        <v>15.428196265547998</v>
      </c>
      <c r="H39" s="38">
        <f t="shared" si="1"/>
        <v>59733.549999999996</v>
      </c>
      <c r="I39" s="121">
        <f t="shared" si="2"/>
        <v>96.09851689036499</v>
      </c>
      <c r="J39" s="50">
        <v>1608.7863</v>
      </c>
    </row>
    <row r="40" spans="1:10" ht="15.75">
      <c r="A40" s="126"/>
      <c r="B40" s="38"/>
      <c r="C40" s="27" t="s">
        <v>68</v>
      </c>
      <c r="D40" s="64">
        <v>437191.62</v>
      </c>
      <c r="E40" s="65">
        <f t="shared" si="0"/>
        <v>6.225940497239581</v>
      </c>
      <c r="F40" s="64">
        <v>83612.9</v>
      </c>
      <c r="G40" s="121">
        <f t="shared" si="3"/>
        <v>1.1907111581911</v>
      </c>
      <c r="H40" s="38">
        <f t="shared" si="1"/>
        <v>520804.52</v>
      </c>
      <c r="I40" s="121">
        <f t="shared" si="2"/>
        <v>7.41665165543068</v>
      </c>
      <c r="J40" s="50">
        <v>14.240759</v>
      </c>
    </row>
    <row r="41" spans="1:10" ht="15.75">
      <c r="A41" s="126"/>
      <c r="B41" s="38"/>
      <c r="C41" s="27" t="s">
        <v>146</v>
      </c>
      <c r="D41" s="64">
        <v>1683.59</v>
      </c>
      <c r="E41" s="65">
        <f t="shared" si="0"/>
        <v>0.33983780507052996</v>
      </c>
      <c r="F41" s="64">
        <v>321.89</v>
      </c>
      <c r="G41" s="121">
        <f t="shared" si="3"/>
        <v>0.06497448373662999</v>
      </c>
      <c r="H41" s="38">
        <f t="shared" si="1"/>
        <v>2005.48</v>
      </c>
      <c r="I41" s="121">
        <f t="shared" si="2"/>
        <v>0.40481228880716</v>
      </c>
      <c r="J41" s="50">
        <v>201.853067</v>
      </c>
    </row>
    <row r="42" spans="1:10" ht="15.75">
      <c r="A42" s="126"/>
      <c r="B42" s="38"/>
      <c r="C42" s="27" t="s">
        <v>147</v>
      </c>
      <c r="D42" s="64">
        <v>43.33</v>
      </c>
      <c r="E42" s="65">
        <f t="shared" si="0"/>
        <v>0.00737581636253</v>
      </c>
      <c r="F42" s="64">
        <v>8.29</v>
      </c>
      <c r="G42" s="121">
        <f t="shared" si="3"/>
        <v>0.00141115895789</v>
      </c>
      <c r="H42" s="38">
        <f t="shared" si="1"/>
        <v>51.62</v>
      </c>
      <c r="I42" s="121">
        <f t="shared" si="2"/>
        <v>0.00878697532042</v>
      </c>
      <c r="J42" s="50">
        <v>170.224241</v>
      </c>
    </row>
    <row r="43" spans="1:10" ht="15.75">
      <c r="A43" s="126"/>
      <c r="B43" s="38"/>
      <c r="C43" s="27" t="s">
        <v>69</v>
      </c>
      <c r="D43" s="64">
        <v>111051.05</v>
      </c>
      <c r="E43" s="65">
        <f t="shared" si="0"/>
        <v>136.69273744500003</v>
      </c>
      <c r="F43" s="64">
        <v>21238.51</v>
      </c>
      <c r="G43" s="121">
        <f t="shared" si="3"/>
        <v>26.142481958999998</v>
      </c>
      <c r="H43" s="38">
        <f t="shared" si="1"/>
        <v>132289.56</v>
      </c>
      <c r="I43" s="121">
        <f t="shared" si="2"/>
        <v>162.83521940400001</v>
      </c>
      <c r="J43" s="50">
        <v>1230.9</v>
      </c>
    </row>
    <row r="44" spans="1:10" ht="15.75">
      <c r="A44" s="126">
        <v>1</v>
      </c>
      <c r="B44" s="38" t="s">
        <v>150</v>
      </c>
      <c r="C44" s="27" t="s">
        <v>143</v>
      </c>
      <c r="D44" s="64">
        <v>4502.69</v>
      </c>
      <c r="E44" s="65">
        <f t="shared" si="0"/>
        <v>0.9720967666851199</v>
      </c>
      <c r="F44" s="64">
        <v>911.8</v>
      </c>
      <c r="G44" s="121">
        <f t="shared" si="3"/>
        <v>0.1968507340864</v>
      </c>
      <c r="H44" s="38">
        <f t="shared" si="1"/>
        <v>5414.49</v>
      </c>
      <c r="I44" s="121">
        <f t="shared" si="2"/>
        <v>1.16894750077152</v>
      </c>
      <c r="J44" s="50">
        <v>215.892448</v>
      </c>
    </row>
    <row r="45" spans="1:10" ht="15.75">
      <c r="A45" s="126"/>
      <c r="B45" s="38"/>
      <c r="C45" s="27" t="s">
        <v>67</v>
      </c>
      <c r="D45" s="64">
        <v>4849.2</v>
      </c>
      <c r="E45" s="65">
        <f t="shared" si="0"/>
        <v>7.8013265259599995</v>
      </c>
      <c r="F45" s="64">
        <v>911.8</v>
      </c>
      <c r="G45" s="121">
        <f t="shared" si="3"/>
        <v>1.4668913483400001</v>
      </c>
      <c r="H45" s="38">
        <f t="shared" si="1"/>
        <v>5761</v>
      </c>
      <c r="I45" s="121">
        <f t="shared" si="2"/>
        <v>9.2682178743</v>
      </c>
      <c r="J45" s="50">
        <v>1608.7863</v>
      </c>
    </row>
    <row r="46" spans="1:10" ht="15.75">
      <c r="A46" s="126"/>
      <c r="B46" s="38"/>
      <c r="C46" s="27" t="s">
        <v>68</v>
      </c>
      <c r="D46" s="64">
        <v>21090.17</v>
      </c>
      <c r="E46" s="65">
        <f t="shared" si="0"/>
        <v>0.30034002823903</v>
      </c>
      <c r="F46" s="64">
        <v>4502.69</v>
      </c>
      <c r="G46" s="121">
        <f t="shared" si="3"/>
        <v>0.06412172314171</v>
      </c>
      <c r="H46" s="38">
        <f t="shared" si="1"/>
        <v>25592.859999999997</v>
      </c>
      <c r="I46" s="121">
        <f t="shared" si="2"/>
        <v>0.36446175138073994</v>
      </c>
      <c r="J46" s="50">
        <v>14.240759</v>
      </c>
    </row>
    <row r="47" spans="1:10" ht="15.75">
      <c r="A47" s="126"/>
      <c r="B47" s="38"/>
      <c r="C47" s="27" t="s">
        <v>69</v>
      </c>
      <c r="D47" s="64">
        <v>6986.34</v>
      </c>
      <c r="E47" s="65">
        <f t="shared" si="0"/>
        <v>8.599485906000002</v>
      </c>
      <c r="F47" s="64">
        <v>1414.73</v>
      </c>
      <c r="G47" s="121">
        <f t="shared" si="3"/>
        <v>1.741391157</v>
      </c>
      <c r="H47" s="38">
        <f t="shared" si="1"/>
        <v>8401.07</v>
      </c>
      <c r="I47" s="121">
        <f t="shared" si="2"/>
        <v>10.340877063</v>
      </c>
      <c r="J47" s="50">
        <v>1230.9</v>
      </c>
    </row>
    <row r="48" spans="1:10" ht="15.75">
      <c r="A48" s="126">
        <v>1</v>
      </c>
      <c r="B48" s="38" t="s">
        <v>151</v>
      </c>
      <c r="C48" s="27" t="s">
        <v>67</v>
      </c>
      <c r="D48" s="64">
        <v>82746.63</v>
      </c>
      <c r="E48" s="65">
        <f t="shared" si="0"/>
        <v>133.12164471516903</v>
      </c>
      <c r="F48" s="64">
        <v>16445.89</v>
      </c>
      <c r="G48" s="121">
        <f t="shared" si="3"/>
        <v>26.457922523306998</v>
      </c>
      <c r="H48" s="38">
        <f t="shared" si="1"/>
        <v>99192.52</v>
      </c>
      <c r="I48" s="121">
        <f t="shared" si="2"/>
        <v>159.57956723847602</v>
      </c>
      <c r="J48" s="50">
        <v>1608.7863</v>
      </c>
    </row>
    <row r="49" spans="1:10" ht="15.75">
      <c r="A49" s="126"/>
      <c r="B49" s="38"/>
      <c r="C49" s="27" t="s">
        <v>145</v>
      </c>
      <c r="D49" s="64">
        <v>1942.98</v>
      </c>
      <c r="E49" s="65">
        <f t="shared" si="0"/>
        <v>2.29962892440216</v>
      </c>
      <c r="F49" s="64">
        <v>386.17</v>
      </c>
      <c r="G49" s="121">
        <f t="shared" si="3"/>
        <v>0.45705447391964005</v>
      </c>
      <c r="H49" s="38">
        <f t="shared" si="1"/>
        <v>2329.15</v>
      </c>
      <c r="I49" s="121">
        <f t="shared" si="2"/>
        <v>2.7566833983218</v>
      </c>
      <c r="J49" s="50">
        <v>1183.557692</v>
      </c>
    </row>
    <row r="50" spans="1:10" ht="15.75">
      <c r="A50" s="126"/>
      <c r="B50" s="38"/>
      <c r="C50" s="27" t="s">
        <v>152</v>
      </c>
      <c r="D50" s="64">
        <v>53.12</v>
      </c>
      <c r="E50" s="65">
        <f t="shared" si="0"/>
        <v>0.10224970103039999</v>
      </c>
      <c r="F50" s="64">
        <v>10.56</v>
      </c>
      <c r="G50" s="121">
        <f t="shared" si="3"/>
        <v>0.020326747795200002</v>
      </c>
      <c r="H50" s="38">
        <f t="shared" si="1"/>
        <v>63.68</v>
      </c>
      <c r="I50" s="121">
        <f t="shared" si="2"/>
        <v>0.1225764488256</v>
      </c>
      <c r="J50" s="50">
        <v>1924.88142</v>
      </c>
    </row>
    <row r="51" spans="1:10" ht="15.75">
      <c r="A51" s="126"/>
      <c r="B51" s="38"/>
      <c r="C51" s="27" t="s">
        <v>68</v>
      </c>
      <c r="D51" s="64">
        <v>632150.42</v>
      </c>
      <c r="E51" s="65">
        <f t="shared" si="0"/>
        <v>9.002301782968782</v>
      </c>
      <c r="F51" s="64">
        <v>10445.89</v>
      </c>
      <c r="G51" s="121">
        <f t="shared" si="3"/>
        <v>0.14875740203051</v>
      </c>
      <c r="H51" s="38">
        <f t="shared" si="1"/>
        <v>642596.31</v>
      </c>
      <c r="I51" s="121">
        <f t="shared" si="2"/>
        <v>9.15105918499929</v>
      </c>
      <c r="J51" s="50">
        <v>14.240759</v>
      </c>
    </row>
    <row r="52" spans="1:10" ht="15.75">
      <c r="A52" s="126"/>
      <c r="B52" s="38"/>
      <c r="C52" s="27" t="s">
        <v>146</v>
      </c>
      <c r="D52" s="64">
        <v>51.57</v>
      </c>
      <c r="E52" s="65">
        <f t="shared" si="0"/>
        <v>0.010409562665190001</v>
      </c>
      <c r="F52" s="64">
        <v>10.59</v>
      </c>
      <c r="G52" s="121">
        <f t="shared" si="3"/>
        <v>0.0021376239795300005</v>
      </c>
      <c r="H52" s="38">
        <f t="shared" si="1"/>
        <v>62.16</v>
      </c>
      <c r="I52" s="121">
        <f t="shared" si="2"/>
        <v>0.01254718664472</v>
      </c>
      <c r="J52" s="50">
        <v>201.853067</v>
      </c>
    </row>
    <row r="53" spans="1:10" ht="15.75">
      <c r="A53" s="126"/>
      <c r="B53" s="38"/>
      <c r="C53" s="27" t="s">
        <v>69</v>
      </c>
      <c r="D53" s="64">
        <v>71614.1</v>
      </c>
      <c r="E53" s="65">
        <f t="shared" si="0"/>
        <v>88.14979569000002</v>
      </c>
      <c r="F53" s="64">
        <v>14233.3</v>
      </c>
      <c r="G53" s="121">
        <f t="shared" si="3"/>
        <v>17.519768969999998</v>
      </c>
      <c r="H53" s="38">
        <f t="shared" si="1"/>
        <v>85847.40000000001</v>
      </c>
      <c r="I53" s="121">
        <f t="shared" si="2"/>
        <v>105.66956466</v>
      </c>
      <c r="J53" s="50">
        <v>1230.9</v>
      </c>
    </row>
    <row r="54" spans="1:10" ht="15.75">
      <c r="A54" s="126">
        <v>1</v>
      </c>
      <c r="B54" s="38" t="s">
        <v>153</v>
      </c>
      <c r="C54" s="27" t="s">
        <v>145</v>
      </c>
      <c r="D54" s="64">
        <v>3336.41</v>
      </c>
      <c r="E54" s="65">
        <f t="shared" si="0"/>
        <v>3.94883371916572</v>
      </c>
      <c r="F54" s="64">
        <v>1526.41</v>
      </c>
      <c r="G54" s="121">
        <f t="shared" si="3"/>
        <v>1.8065942966457202</v>
      </c>
      <c r="H54" s="38">
        <f t="shared" si="1"/>
        <v>4862.82</v>
      </c>
      <c r="I54" s="121">
        <f t="shared" si="2"/>
        <v>5.75542801581144</v>
      </c>
      <c r="J54" s="50">
        <v>1183.557692</v>
      </c>
    </row>
    <row r="55" spans="1:10" ht="15.75">
      <c r="A55" s="126"/>
      <c r="B55" s="38"/>
      <c r="C55" s="27" t="s">
        <v>67</v>
      </c>
      <c r="D55" s="64">
        <v>9129.88</v>
      </c>
      <c r="E55" s="65">
        <f t="shared" si="0"/>
        <v>14.688025864643999</v>
      </c>
      <c r="F55" s="64">
        <v>4176.92</v>
      </c>
      <c r="G55" s="121">
        <f t="shared" si="3"/>
        <v>6.719771672196</v>
      </c>
      <c r="H55" s="38">
        <f t="shared" si="1"/>
        <v>13306.8</v>
      </c>
      <c r="I55" s="121">
        <f t="shared" si="2"/>
        <v>21.40779753684</v>
      </c>
      <c r="J55" s="50">
        <v>1608.7863</v>
      </c>
    </row>
    <row r="56" spans="1:10" ht="15.75">
      <c r="A56" s="126"/>
      <c r="B56" s="38"/>
      <c r="C56" s="27" t="s">
        <v>68</v>
      </c>
      <c r="D56" s="64">
        <v>927926.81</v>
      </c>
      <c r="E56" s="65">
        <f t="shared" si="0"/>
        <v>13.21438207084879</v>
      </c>
      <c r="F56" s="64">
        <v>424526.51</v>
      </c>
      <c r="G56" s="121">
        <f t="shared" si="3"/>
        <v>6.04557971802109</v>
      </c>
      <c r="H56" s="38">
        <f t="shared" si="1"/>
        <v>1352453.32</v>
      </c>
      <c r="I56" s="121">
        <f t="shared" si="2"/>
        <v>19.25996178886988</v>
      </c>
      <c r="J56" s="50">
        <v>14.240759</v>
      </c>
    </row>
    <row r="57" spans="1:10" ht="15.75">
      <c r="A57" s="126"/>
      <c r="B57" s="38"/>
      <c r="C57" s="27" t="s">
        <v>69</v>
      </c>
      <c r="D57" s="64">
        <v>14025.21</v>
      </c>
      <c r="E57" s="65">
        <f t="shared" si="0"/>
        <v>17.263630989</v>
      </c>
      <c r="F57" s="64">
        <v>6416.53</v>
      </c>
      <c r="G57" s="121">
        <f t="shared" si="3"/>
        <v>7.898106777000001</v>
      </c>
      <c r="H57" s="38">
        <f t="shared" si="1"/>
        <v>20441.739999999998</v>
      </c>
      <c r="I57" s="121">
        <f t="shared" si="2"/>
        <v>25.161737765999998</v>
      </c>
      <c r="J57" s="50">
        <v>1230.9</v>
      </c>
    </row>
    <row r="58" spans="1:10" ht="15.75">
      <c r="A58" s="126">
        <v>1</v>
      </c>
      <c r="B58" s="38" t="s">
        <v>415</v>
      </c>
      <c r="C58" s="27" t="s">
        <v>145</v>
      </c>
      <c r="D58" s="64">
        <v>11575.29</v>
      </c>
      <c r="E58" s="65">
        <f t="shared" si="0"/>
        <v>13.700023516630681</v>
      </c>
      <c r="F58" s="64">
        <v>1866.52</v>
      </c>
      <c r="G58" s="121">
        <f t="shared" si="3"/>
        <v>2.20913410327184</v>
      </c>
      <c r="H58" s="38">
        <f t="shared" si="1"/>
        <v>13441.810000000001</v>
      </c>
      <c r="I58" s="121">
        <f t="shared" si="2"/>
        <v>15.909157619902523</v>
      </c>
      <c r="J58" s="50">
        <v>1183.557692</v>
      </c>
    </row>
    <row r="59" spans="1:10" ht="15.75">
      <c r="A59" s="126"/>
      <c r="B59" s="38"/>
      <c r="C59" s="27" t="s">
        <v>145</v>
      </c>
      <c r="D59" s="64">
        <v>23904.68</v>
      </c>
      <c r="E59" s="65">
        <f t="shared" si="0"/>
        <v>28.292567888798562</v>
      </c>
      <c r="F59" s="64">
        <v>3854.63</v>
      </c>
      <c r="G59" s="121">
        <f t="shared" si="3"/>
        <v>4.56217698631396</v>
      </c>
      <c r="H59" s="38">
        <f>+D59+F59</f>
        <v>27759.31</v>
      </c>
      <c r="I59" s="121">
        <f t="shared" si="2"/>
        <v>32.85474487511252</v>
      </c>
      <c r="J59" s="50">
        <v>1183.557692</v>
      </c>
    </row>
    <row r="60" spans="1:10" ht="15.75">
      <c r="A60" s="126"/>
      <c r="B60" s="39"/>
      <c r="C60" s="28" t="s">
        <v>67</v>
      </c>
      <c r="D60" s="74">
        <v>32968.1</v>
      </c>
      <c r="E60" s="74">
        <f t="shared" si="0"/>
        <v>53.038627617029995</v>
      </c>
      <c r="F60" s="66">
        <v>5563.37</v>
      </c>
      <c r="G60" s="66">
        <f t="shared" si="3"/>
        <v>8.950273437831</v>
      </c>
      <c r="H60" s="39">
        <f aca="true" t="shared" si="4" ref="H60:H90">+D60+F60</f>
        <v>38531.47</v>
      </c>
      <c r="I60" s="66">
        <f t="shared" si="2"/>
        <v>61.988901054861</v>
      </c>
      <c r="J60" s="50">
        <v>1608.7863</v>
      </c>
    </row>
    <row r="61" spans="1:10" ht="15.75">
      <c r="A61" s="126"/>
      <c r="B61" s="39"/>
      <c r="C61" s="28" t="s">
        <v>68</v>
      </c>
      <c r="D61" s="74">
        <v>3699153.02</v>
      </c>
      <c r="E61" s="74">
        <f t="shared" si="0"/>
        <v>52.678746661942185</v>
      </c>
      <c r="F61" s="66">
        <v>624232.07</v>
      </c>
      <c r="G61" s="66">
        <f t="shared" si="3"/>
        <v>8.88953846894113</v>
      </c>
      <c r="H61" s="39">
        <f t="shared" si="4"/>
        <v>4323385.09</v>
      </c>
      <c r="I61" s="66">
        <f t="shared" si="2"/>
        <v>61.56828513088331</v>
      </c>
      <c r="J61" s="50">
        <v>14.240759</v>
      </c>
    </row>
    <row r="62" spans="1:10" ht="15.75">
      <c r="A62" s="126"/>
      <c r="B62" s="39"/>
      <c r="C62" s="28" t="s">
        <v>146</v>
      </c>
      <c r="D62" s="74">
        <v>20316.63</v>
      </c>
      <c r="E62" s="74">
        <f t="shared" si="0"/>
        <v>4.10097407660421</v>
      </c>
      <c r="F62" s="66">
        <v>3276.06</v>
      </c>
      <c r="G62" s="66">
        <f t="shared" si="3"/>
        <v>0.66128275867602</v>
      </c>
      <c r="H62" s="39">
        <f t="shared" si="4"/>
        <v>23592.690000000002</v>
      </c>
      <c r="I62" s="66">
        <f t="shared" si="2"/>
        <v>4.762256835280231</v>
      </c>
      <c r="J62" s="50">
        <v>201.853067</v>
      </c>
    </row>
    <row r="63" spans="1:10" ht="15.75">
      <c r="A63" s="126"/>
      <c r="B63" s="39"/>
      <c r="C63" s="28" t="s">
        <v>147</v>
      </c>
      <c r="D63" s="74">
        <v>3653.35</v>
      </c>
      <c r="E63" s="74">
        <f t="shared" si="0"/>
        <v>0.6218887308573501</v>
      </c>
      <c r="F63" s="66">
        <v>589.1</v>
      </c>
      <c r="G63" s="66">
        <f t="shared" si="3"/>
        <v>0.1002791003731</v>
      </c>
      <c r="H63" s="39">
        <f t="shared" si="4"/>
        <v>4242.45</v>
      </c>
      <c r="I63" s="66">
        <f t="shared" si="2"/>
        <v>0.7221678312304499</v>
      </c>
      <c r="J63" s="50">
        <v>170.224241</v>
      </c>
    </row>
    <row r="64" spans="1:10" ht="15.75">
      <c r="A64" s="126"/>
      <c r="B64" s="39"/>
      <c r="C64" s="28" t="s">
        <v>69</v>
      </c>
      <c r="D64" s="74">
        <v>103391.03</v>
      </c>
      <c r="E64" s="74">
        <f t="shared" si="0"/>
        <v>127.264018827</v>
      </c>
      <c r="F64" s="66">
        <v>16671.6</v>
      </c>
      <c r="G64" s="66">
        <f t="shared" si="3"/>
        <v>20.52107244</v>
      </c>
      <c r="H64" s="39">
        <f t="shared" si="4"/>
        <v>120062.63</v>
      </c>
      <c r="I64" s="66">
        <f t="shared" si="2"/>
        <v>147.785091267</v>
      </c>
      <c r="J64" s="50">
        <v>1230.9</v>
      </c>
    </row>
    <row r="65" spans="1:10" ht="15.75">
      <c r="A65" s="126">
        <v>1</v>
      </c>
      <c r="B65" s="39" t="s">
        <v>155</v>
      </c>
      <c r="C65" s="28" t="s">
        <v>67</v>
      </c>
      <c r="D65" s="74">
        <v>6366.08</v>
      </c>
      <c r="E65" s="74">
        <f t="shared" si="0"/>
        <v>10.241662288704001</v>
      </c>
      <c r="F65" s="66">
        <v>4320.98</v>
      </c>
      <c r="G65" s="66">
        <f t="shared" si="3"/>
        <v>6.951533426574</v>
      </c>
      <c r="H65" s="39">
        <f t="shared" si="4"/>
        <v>10687.06</v>
      </c>
      <c r="I65" s="66">
        <f t="shared" si="2"/>
        <v>17.193195715277998</v>
      </c>
      <c r="J65" s="50">
        <v>1608.7863</v>
      </c>
    </row>
    <row r="66" spans="1:10" ht="15.75">
      <c r="A66" s="126"/>
      <c r="B66" s="39"/>
      <c r="C66" s="28" t="s">
        <v>68</v>
      </c>
      <c r="D66" s="74">
        <v>4235786.73</v>
      </c>
      <c r="E66" s="74">
        <f t="shared" si="0"/>
        <v>60.32081799732808</v>
      </c>
      <c r="F66" s="66">
        <v>2875040.24</v>
      </c>
      <c r="G66" s="66">
        <f t="shared" si="3"/>
        <v>40.94275517314217</v>
      </c>
      <c r="H66" s="39">
        <f t="shared" si="4"/>
        <v>7110826.970000001</v>
      </c>
      <c r="I66" s="66">
        <f t="shared" si="2"/>
        <v>101.26357317047024</v>
      </c>
      <c r="J66" s="50">
        <v>14.240759</v>
      </c>
    </row>
    <row r="67" spans="1:10" ht="15.75">
      <c r="A67" s="126"/>
      <c r="B67" s="39"/>
      <c r="C67" s="28" t="s">
        <v>69</v>
      </c>
      <c r="D67" s="74">
        <v>34109.6</v>
      </c>
      <c r="E67" s="74">
        <f t="shared" si="0"/>
        <v>41.985506640000004</v>
      </c>
      <c r="F67" s="66">
        <v>23151.89</v>
      </c>
      <c r="G67" s="66">
        <f t="shared" si="3"/>
        <v>28.497661401000002</v>
      </c>
      <c r="H67" s="39">
        <f t="shared" si="4"/>
        <v>57261.49</v>
      </c>
      <c r="I67" s="66">
        <f t="shared" si="2"/>
        <v>70.48316804100001</v>
      </c>
      <c r="J67" s="50">
        <v>1230.9</v>
      </c>
    </row>
    <row r="68" spans="1:10" ht="15.75">
      <c r="A68" s="126">
        <v>1</v>
      </c>
      <c r="B68" s="39" t="s">
        <v>360</v>
      </c>
      <c r="C68" s="28" t="s">
        <v>67</v>
      </c>
      <c r="D68" s="74">
        <v>2215.65</v>
      </c>
      <c r="E68" s="74">
        <f t="shared" si="0"/>
        <v>3.5645073655950004</v>
      </c>
      <c r="F68" s="66">
        <v>1537.11</v>
      </c>
      <c r="G68" s="66">
        <f t="shared" si="3"/>
        <v>2.472881509593</v>
      </c>
      <c r="H68" s="39">
        <f t="shared" si="4"/>
        <v>3752.76</v>
      </c>
      <c r="I68" s="66">
        <f t="shared" si="2"/>
        <v>6.037388875188</v>
      </c>
      <c r="J68" s="50">
        <v>1608.7863</v>
      </c>
    </row>
    <row r="69" spans="1:10" ht="15.75">
      <c r="A69" s="126"/>
      <c r="B69" s="39"/>
      <c r="C69" s="28" t="s">
        <v>68</v>
      </c>
      <c r="D69" s="74">
        <v>1408613.38</v>
      </c>
      <c r="E69" s="74">
        <f t="shared" si="0"/>
        <v>20.05972366875542</v>
      </c>
      <c r="F69" s="66">
        <v>977225.53</v>
      </c>
      <c r="G69" s="66">
        <f t="shared" si="3"/>
        <v>13.916433261377271</v>
      </c>
      <c r="H69" s="39">
        <f t="shared" si="4"/>
        <v>2385838.91</v>
      </c>
      <c r="I69" s="66">
        <f aca="true" t="shared" si="5" ref="I69:I74">+H69*J74/1000000</f>
        <v>2936.729114319</v>
      </c>
      <c r="J69" s="50">
        <v>14.240759</v>
      </c>
    </row>
    <row r="70" spans="1:10" ht="15.75">
      <c r="A70" s="126"/>
      <c r="B70" s="253"/>
      <c r="C70" s="28" t="s">
        <v>69</v>
      </c>
      <c r="D70" s="74">
        <v>16354.53</v>
      </c>
      <c r="E70" s="74">
        <f t="shared" si="0"/>
        <v>20.130790977</v>
      </c>
      <c r="F70" s="66">
        <v>11345.95</v>
      </c>
      <c r="G70" s="66">
        <f t="shared" si="3"/>
        <v>13.965729855000003</v>
      </c>
      <c r="H70" s="39">
        <f t="shared" si="4"/>
        <v>27700.480000000003</v>
      </c>
      <c r="I70" s="66">
        <f t="shared" si="5"/>
        <v>32.78511617609217</v>
      </c>
      <c r="J70" s="50">
        <v>1230.9</v>
      </c>
    </row>
    <row r="71" spans="1:10" ht="15.75">
      <c r="A71" s="126">
        <v>1</v>
      </c>
      <c r="B71" s="39" t="s">
        <v>361</v>
      </c>
      <c r="C71" s="222" t="s">
        <v>145</v>
      </c>
      <c r="D71" s="74">
        <v>1032.01</v>
      </c>
      <c r="E71" s="74">
        <f t="shared" si="0"/>
        <v>1.2214433737209203</v>
      </c>
      <c r="F71" s="66">
        <v>719.82</v>
      </c>
      <c r="G71" s="66">
        <f t="shared" si="3"/>
        <v>0.8519484978554401</v>
      </c>
      <c r="H71" s="39">
        <f t="shared" si="4"/>
        <v>1751.83</v>
      </c>
      <c r="I71" s="66">
        <f t="shared" si="5"/>
        <v>2.818320103929</v>
      </c>
      <c r="J71" s="50">
        <v>1183.557692</v>
      </c>
    </row>
    <row r="72" spans="1:10" ht="15.75">
      <c r="A72" s="126"/>
      <c r="B72" s="39"/>
      <c r="C72" s="28" t="s">
        <v>67</v>
      </c>
      <c r="D72" s="74">
        <v>1440.09</v>
      </c>
      <c r="E72" s="74">
        <f t="shared" si="0"/>
        <v>2.316797062767</v>
      </c>
      <c r="F72" s="66">
        <v>1004.45</v>
      </c>
      <c r="G72" s="66">
        <f t="shared" si="3"/>
        <v>1.6159453990350001</v>
      </c>
      <c r="H72" s="39">
        <f t="shared" si="4"/>
        <v>2444.54</v>
      </c>
      <c r="I72" s="66">
        <f t="shared" si="5"/>
        <v>0.03481210500586</v>
      </c>
      <c r="J72" s="50">
        <v>1608.7863</v>
      </c>
    </row>
    <row r="73" spans="1:10" ht="15.75">
      <c r="A73" s="126"/>
      <c r="B73" s="39"/>
      <c r="C73" s="28" t="s">
        <v>68</v>
      </c>
      <c r="D73" s="74">
        <v>803605.22</v>
      </c>
      <c r="E73" s="74">
        <f t="shared" si="0"/>
        <v>11.44394826916198</v>
      </c>
      <c r="F73" s="66">
        <v>560514.64</v>
      </c>
      <c r="G73" s="66">
        <f t="shared" si="3"/>
        <v>7.982153904211761</v>
      </c>
      <c r="H73" s="39">
        <f t="shared" si="4"/>
        <v>1364119.8599999999</v>
      </c>
      <c r="I73" s="66">
        <f t="shared" si="5"/>
        <v>1679.095135674</v>
      </c>
      <c r="J73" s="50">
        <v>14.240759</v>
      </c>
    </row>
    <row r="74" spans="1:10" ht="15.75">
      <c r="A74" s="126"/>
      <c r="B74" s="39"/>
      <c r="C74" s="218" t="s">
        <v>69</v>
      </c>
      <c r="D74" s="254">
        <v>528.37</v>
      </c>
      <c r="E74" s="74">
        <f t="shared" si="0"/>
        <v>0.650370633</v>
      </c>
      <c r="F74" s="255">
        <v>368.54</v>
      </c>
      <c r="G74" s="66">
        <f t="shared" si="3"/>
        <v>0.45363588600000004</v>
      </c>
      <c r="H74" s="221">
        <f t="shared" si="4"/>
        <v>896.9100000000001</v>
      </c>
      <c r="I74" s="66">
        <f t="shared" si="5"/>
        <v>1.0615447295317202</v>
      </c>
      <c r="J74" s="50">
        <v>1230.9</v>
      </c>
    </row>
    <row r="75" spans="1:10" ht="15.75">
      <c r="A75" s="126">
        <v>1</v>
      </c>
      <c r="B75" s="39" t="s">
        <v>158</v>
      </c>
      <c r="C75" s="222" t="s">
        <v>145</v>
      </c>
      <c r="D75" s="74">
        <v>90.83</v>
      </c>
      <c r="E75" s="74">
        <f t="shared" si="0"/>
        <v>0.10750254516436002</v>
      </c>
      <c r="F75" s="66">
        <v>62.67</v>
      </c>
      <c r="G75" s="66">
        <f t="shared" si="3"/>
        <v>0.07417356055764002</v>
      </c>
      <c r="H75" s="39">
        <f t="shared" si="4"/>
        <v>153.5</v>
      </c>
      <c r="I75" s="66">
        <f t="shared" si="2"/>
        <v>0.18167610572200002</v>
      </c>
      <c r="J75" s="50">
        <v>1183.557692</v>
      </c>
    </row>
    <row r="76" spans="1:10" ht="15.75">
      <c r="A76" s="126"/>
      <c r="B76" s="39"/>
      <c r="C76" s="28" t="s">
        <v>67</v>
      </c>
      <c r="D76" s="74">
        <v>9086.5</v>
      </c>
      <c r="E76" s="74">
        <f t="shared" si="0"/>
        <v>14.61823671495</v>
      </c>
      <c r="F76" s="66">
        <v>6269.69</v>
      </c>
      <c r="G76" s="66">
        <f t="shared" si="3"/>
        <v>10.086591377247</v>
      </c>
      <c r="H76" s="39">
        <f t="shared" si="4"/>
        <v>15356.189999999999</v>
      </c>
      <c r="I76" s="66">
        <f t="shared" si="2"/>
        <v>24.704828092196998</v>
      </c>
      <c r="J76" s="50">
        <v>1608.7863</v>
      </c>
    </row>
    <row r="77" spans="1:10" ht="15.75">
      <c r="A77" s="126"/>
      <c r="B77" s="39"/>
      <c r="C77" s="28" t="s">
        <v>68</v>
      </c>
      <c r="D77" s="74">
        <v>850691.41</v>
      </c>
      <c r="E77" s="74">
        <f t="shared" si="0"/>
        <v>12.11449135318019</v>
      </c>
      <c r="F77" s="66">
        <v>586977.07</v>
      </c>
      <c r="G77" s="66">
        <f t="shared" si="3"/>
        <v>8.35899899239613</v>
      </c>
      <c r="H77" s="39">
        <f t="shared" si="4"/>
        <v>1437668.48</v>
      </c>
      <c r="I77" s="66">
        <f t="shared" si="2"/>
        <v>20.47349034557632</v>
      </c>
      <c r="J77" s="50">
        <v>14.240759</v>
      </c>
    </row>
    <row r="78" spans="1:10" ht="15.75">
      <c r="A78" s="126"/>
      <c r="B78" s="39"/>
      <c r="C78" s="28" t="s">
        <v>69</v>
      </c>
      <c r="D78" s="74">
        <v>4676.49</v>
      </c>
      <c r="E78" s="74">
        <f t="shared" si="0"/>
        <v>5.756291541</v>
      </c>
      <c r="F78" s="66">
        <v>3296.93</v>
      </c>
      <c r="G78" s="66">
        <f t="shared" si="3"/>
        <v>4.058191137</v>
      </c>
      <c r="H78" s="39">
        <f t="shared" si="4"/>
        <v>7973.42</v>
      </c>
      <c r="I78" s="66">
        <f t="shared" si="2"/>
        <v>9.814482678000001</v>
      </c>
      <c r="J78" s="50">
        <v>1230.9</v>
      </c>
    </row>
    <row r="79" spans="1:10" ht="15.75">
      <c r="A79" s="126">
        <v>1</v>
      </c>
      <c r="B79" s="39" t="s">
        <v>159</v>
      </c>
      <c r="C79" s="222" t="s">
        <v>145</v>
      </c>
      <c r="D79" s="74">
        <v>621.31</v>
      </c>
      <c r="E79" s="74">
        <f t="shared" si="0"/>
        <v>0.73535622961652</v>
      </c>
      <c r="F79" s="66">
        <v>435.69</v>
      </c>
      <c r="G79" s="66">
        <f t="shared" si="3"/>
        <v>0.51566425082748</v>
      </c>
      <c r="H79" s="39">
        <f t="shared" si="4"/>
        <v>1057</v>
      </c>
      <c r="I79" s="66">
        <f t="shared" si="2"/>
        <v>1.2510204804440002</v>
      </c>
      <c r="J79" s="50">
        <v>1183.557692</v>
      </c>
    </row>
    <row r="80" spans="1:10" ht="15.75">
      <c r="A80" s="126"/>
      <c r="B80" s="39"/>
      <c r="C80" s="28" t="s">
        <v>67</v>
      </c>
      <c r="D80" s="74">
        <v>4253.07</v>
      </c>
      <c r="E80" s="74">
        <f t="shared" si="0"/>
        <v>6.842280748941</v>
      </c>
      <c r="F80" s="66">
        <v>2982.46</v>
      </c>
      <c r="G80" s="66">
        <f t="shared" si="3"/>
        <v>4.798140788297999</v>
      </c>
      <c r="H80" s="39">
        <f t="shared" si="4"/>
        <v>7235.53</v>
      </c>
      <c r="I80" s="66">
        <f t="shared" si="2"/>
        <v>11.640421537239</v>
      </c>
      <c r="J80" s="50">
        <v>1608.7863</v>
      </c>
    </row>
    <row r="81" spans="1:10" ht="15.75">
      <c r="A81" s="126"/>
      <c r="B81" s="39"/>
      <c r="C81" s="28" t="s">
        <v>68</v>
      </c>
      <c r="D81" s="74">
        <v>1921072.36</v>
      </c>
      <c r="E81" s="74">
        <f t="shared" si="0"/>
        <v>27.357528500321244</v>
      </c>
      <c r="F81" s="66">
        <v>1347151.92</v>
      </c>
      <c r="G81" s="66">
        <f t="shared" si="3"/>
        <v>19.184465829107282</v>
      </c>
      <c r="H81" s="39">
        <f t="shared" si="4"/>
        <v>3268224.2800000003</v>
      </c>
      <c r="I81" s="66">
        <f t="shared" si="2"/>
        <v>46.541994329428526</v>
      </c>
      <c r="J81" s="50">
        <v>14.240759</v>
      </c>
    </row>
    <row r="82" spans="1:10" ht="15.75">
      <c r="A82" s="126"/>
      <c r="B82" s="39"/>
      <c r="C82" s="28" t="s">
        <v>69</v>
      </c>
      <c r="D82" s="74">
        <v>41948.53</v>
      </c>
      <c r="E82" s="74">
        <f t="shared" si="0"/>
        <v>51.634445577</v>
      </c>
      <c r="F82" s="66">
        <v>30202.94</v>
      </c>
      <c r="G82" s="66">
        <f t="shared" si="3"/>
        <v>37.176798846000004</v>
      </c>
      <c r="H82" s="39">
        <f t="shared" si="4"/>
        <v>72151.47</v>
      </c>
      <c r="I82" s="66">
        <f t="shared" si="2"/>
        <v>88.811244423</v>
      </c>
      <c r="J82" s="50">
        <v>1230.9</v>
      </c>
    </row>
    <row r="83" spans="1:10" ht="15.75">
      <c r="A83" s="126">
        <v>1</v>
      </c>
      <c r="B83" s="39" t="s">
        <v>160</v>
      </c>
      <c r="C83" s="28" t="s">
        <v>69</v>
      </c>
      <c r="D83" s="74">
        <v>0</v>
      </c>
      <c r="E83" s="74">
        <f t="shared" si="0"/>
        <v>0</v>
      </c>
      <c r="F83" s="66">
        <v>36506.23</v>
      </c>
      <c r="G83" s="66">
        <f t="shared" si="3"/>
        <v>44.935518507000005</v>
      </c>
      <c r="H83" s="39">
        <f t="shared" si="4"/>
        <v>36506.23</v>
      </c>
      <c r="I83" s="66">
        <f t="shared" si="2"/>
        <v>44.935518507000005</v>
      </c>
      <c r="J83" s="50">
        <v>1230.9</v>
      </c>
    </row>
    <row r="84" spans="1:10" ht="15.75">
      <c r="A84" s="126">
        <v>15</v>
      </c>
      <c r="B84" s="39" t="s">
        <v>164</v>
      </c>
      <c r="C84" s="28" t="s">
        <v>69</v>
      </c>
      <c r="D84" s="74">
        <v>225000</v>
      </c>
      <c r="E84" s="74">
        <f t="shared" si="0"/>
        <v>276.9525</v>
      </c>
      <c r="F84" s="66">
        <v>32906.25</v>
      </c>
      <c r="G84" s="66">
        <f t="shared" si="3"/>
        <v>40.504303125</v>
      </c>
      <c r="H84" s="39">
        <f t="shared" si="4"/>
        <v>257906.25</v>
      </c>
      <c r="I84" s="66">
        <f t="shared" si="2"/>
        <v>317.456803125</v>
      </c>
      <c r="J84" s="50">
        <v>1230.9</v>
      </c>
    </row>
    <row r="85" spans="1:10" ht="15.75">
      <c r="A85" s="126">
        <v>15</v>
      </c>
      <c r="B85" s="39" t="s">
        <v>165</v>
      </c>
      <c r="C85" s="28" t="s">
        <v>69</v>
      </c>
      <c r="D85" s="74">
        <v>225000</v>
      </c>
      <c r="E85" s="74">
        <f t="shared" si="0"/>
        <v>276.9525</v>
      </c>
      <c r="F85" s="66">
        <v>33750</v>
      </c>
      <c r="G85" s="66">
        <f t="shared" si="3"/>
        <v>41.542875</v>
      </c>
      <c r="H85" s="39">
        <f t="shared" si="4"/>
        <v>258750</v>
      </c>
      <c r="I85" s="66">
        <f t="shared" si="2"/>
        <v>318.495375</v>
      </c>
      <c r="J85" s="50">
        <v>1230.9</v>
      </c>
    </row>
    <row r="86" spans="1:10" ht="15.75">
      <c r="A86" s="126">
        <v>15</v>
      </c>
      <c r="B86" s="39" t="s">
        <v>166</v>
      </c>
      <c r="C86" s="28" t="s">
        <v>9</v>
      </c>
      <c r="D86" s="74">
        <v>48796.68</v>
      </c>
      <c r="E86" s="74">
        <f t="shared" si="0"/>
        <v>90.94925719078451</v>
      </c>
      <c r="F86" s="66">
        <v>8051.39</v>
      </c>
      <c r="G86" s="66">
        <f t="shared" si="3"/>
        <v>15.00651150556371</v>
      </c>
      <c r="H86" s="39">
        <f t="shared" si="4"/>
        <v>56848.07</v>
      </c>
      <c r="I86" s="66">
        <f t="shared" si="2"/>
        <v>105.95576869634823</v>
      </c>
      <c r="J86" s="50">
        <v>1863.841089</v>
      </c>
    </row>
    <row r="87" spans="1:10" ht="15.75">
      <c r="A87" s="126">
        <v>15</v>
      </c>
      <c r="B87" s="39" t="s">
        <v>362</v>
      </c>
      <c r="C87" s="28" t="s">
        <v>9</v>
      </c>
      <c r="D87" s="74">
        <v>64662.68</v>
      </c>
      <c r="E87" s="74">
        <f t="shared" si="0"/>
        <v>120.52095990885853</v>
      </c>
      <c r="F87" s="66">
        <v>11639.28</v>
      </c>
      <c r="G87" s="66">
        <f t="shared" si="3"/>
        <v>21.693768310375923</v>
      </c>
      <c r="H87" s="39">
        <f t="shared" si="4"/>
        <v>76301.96</v>
      </c>
      <c r="I87" s="66">
        <f t="shared" si="2"/>
        <v>142.21472821923447</v>
      </c>
      <c r="J87" s="50">
        <v>1863.841089</v>
      </c>
    </row>
    <row r="88" spans="1:10" ht="15.75">
      <c r="A88" s="126">
        <v>15</v>
      </c>
      <c r="B88" s="39" t="s">
        <v>168</v>
      </c>
      <c r="C88" s="28" t="s">
        <v>9</v>
      </c>
      <c r="D88" s="74">
        <v>277906.7</v>
      </c>
      <c r="E88" s="74">
        <f t="shared" si="0"/>
        <v>517.9739263683963</v>
      </c>
      <c r="F88" s="66">
        <v>52107.52</v>
      </c>
      <c r="G88" s="66">
        <f t="shared" si="3"/>
        <v>97.12013682188928</v>
      </c>
      <c r="H88" s="39">
        <f t="shared" si="4"/>
        <v>330014.22000000003</v>
      </c>
      <c r="I88" s="66">
        <f t="shared" si="2"/>
        <v>615.0940631902857</v>
      </c>
      <c r="J88" s="50">
        <v>1863.841089</v>
      </c>
    </row>
    <row r="89" spans="1:10" ht="15.75">
      <c r="A89" s="126">
        <v>15</v>
      </c>
      <c r="B89" s="39" t="s">
        <v>363</v>
      </c>
      <c r="C89" s="28" t="s">
        <v>9</v>
      </c>
      <c r="D89" s="74">
        <v>144000</v>
      </c>
      <c r="E89" s="74">
        <f t="shared" si="0"/>
        <v>268.39311681600003</v>
      </c>
      <c r="F89" s="66">
        <v>27540</v>
      </c>
      <c r="G89" s="66">
        <f t="shared" si="3"/>
        <v>51.33018359106</v>
      </c>
      <c r="H89" s="39">
        <f t="shared" si="4"/>
        <v>171540</v>
      </c>
      <c r="I89" s="66">
        <f t="shared" si="2"/>
        <v>319.72330040706004</v>
      </c>
      <c r="J89" s="50">
        <v>1863.841089</v>
      </c>
    </row>
    <row r="90" spans="1:10" ht="15.75">
      <c r="A90" s="126">
        <v>15</v>
      </c>
      <c r="B90" s="39" t="s">
        <v>364</v>
      </c>
      <c r="C90" s="28" t="s">
        <v>9</v>
      </c>
      <c r="D90" s="74">
        <v>143000</v>
      </c>
      <c r="E90" s="74">
        <f t="shared" si="0"/>
        <v>266.52927572699997</v>
      </c>
      <c r="F90" s="66">
        <v>48255.29</v>
      </c>
      <c r="G90" s="66">
        <f t="shared" si="3"/>
        <v>89.94019226361081</v>
      </c>
      <c r="H90" s="39">
        <f t="shared" si="4"/>
        <v>191255.29</v>
      </c>
      <c r="I90" s="66">
        <f t="shared" si="2"/>
        <v>356.46946799061084</v>
      </c>
      <c r="J90" s="50">
        <v>1863.841089</v>
      </c>
    </row>
    <row r="91" spans="1:10" ht="15.75">
      <c r="A91" s="126">
        <v>15</v>
      </c>
      <c r="B91" s="39" t="s">
        <v>365</v>
      </c>
      <c r="C91" s="28" t="s">
        <v>9</v>
      </c>
      <c r="D91" s="74">
        <v>0</v>
      </c>
      <c r="E91" s="74">
        <f t="shared" si="0"/>
        <v>0</v>
      </c>
      <c r="F91" s="66">
        <v>153000</v>
      </c>
      <c r="G91" s="66">
        <f t="shared" si="3"/>
        <v>285.16768661699996</v>
      </c>
      <c r="H91" s="39">
        <f>+D91+F91</f>
        <v>153000</v>
      </c>
      <c r="I91" s="66">
        <f>+H91*J91/1000000</f>
        <v>285.16768661699996</v>
      </c>
      <c r="J91" s="50">
        <v>1863.841089</v>
      </c>
    </row>
    <row r="92" spans="1:10" ht="15.75">
      <c r="A92" s="126">
        <v>15</v>
      </c>
      <c r="B92" s="38" t="s">
        <v>175</v>
      </c>
      <c r="C92" s="27" t="s">
        <v>67</v>
      </c>
      <c r="D92" s="64">
        <v>144328.51</v>
      </c>
      <c r="E92" s="65">
        <f t="shared" si="0"/>
        <v>232.193729587413</v>
      </c>
      <c r="F92" s="64">
        <v>15934.13</v>
      </c>
      <c r="G92" s="121">
        <f t="shared" si="3"/>
        <v>25.634610046419</v>
      </c>
      <c r="H92" s="38">
        <f t="shared" si="1"/>
        <v>160262.64</v>
      </c>
      <c r="I92" s="121">
        <f t="shared" si="2"/>
        <v>257.828339633832</v>
      </c>
      <c r="J92" s="50">
        <v>1608.7863</v>
      </c>
    </row>
    <row r="93" spans="1:10" ht="15.75">
      <c r="A93" s="126">
        <v>15</v>
      </c>
      <c r="B93" s="38" t="s">
        <v>174</v>
      </c>
      <c r="C93" s="27" t="s">
        <v>69</v>
      </c>
      <c r="D93" s="64">
        <v>115452</v>
      </c>
      <c r="E93" s="65">
        <f t="shared" si="0"/>
        <v>142.10986680000002</v>
      </c>
      <c r="F93" s="64">
        <v>17317.89</v>
      </c>
      <c r="G93" s="121">
        <f t="shared" si="3"/>
        <v>21.316590801</v>
      </c>
      <c r="H93" s="38">
        <f t="shared" si="1"/>
        <v>132769.89</v>
      </c>
      <c r="I93" s="121">
        <f t="shared" si="2"/>
        <v>163.42645760100004</v>
      </c>
      <c r="J93" s="50">
        <v>1230.9</v>
      </c>
    </row>
    <row r="94" spans="1:10" ht="15.75">
      <c r="A94" s="155">
        <v>28</v>
      </c>
      <c r="B94" s="221" t="s">
        <v>283</v>
      </c>
      <c r="C94" s="28" t="s">
        <v>69</v>
      </c>
      <c r="D94" s="74">
        <v>625000</v>
      </c>
      <c r="E94" s="74">
        <f>+D94*J94/1000000</f>
        <v>769.3125</v>
      </c>
      <c r="F94" s="66">
        <v>65989.59</v>
      </c>
      <c r="G94" s="66">
        <f>+F94*J94/1000000</f>
        <v>81.22658633100001</v>
      </c>
      <c r="H94" s="39">
        <f>+D94+F94</f>
        <v>690989.59</v>
      </c>
      <c r="I94" s="66">
        <f>+H94*J94/1000000</f>
        <v>850.539086331</v>
      </c>
      <c r="J94" s="50">
        <v>1230.9</v>
      </c>
    </row>
    <row r="95" spans="1:10" ht="15.75">
      <c r="A95" s="126"/>
      <c r="B95" s="38"/>
      <c r="C95" s="27"/>
      <c r="D95" s="64"/>
      <c r="E95" s="65"/>
      <c r="F95" s="38"/>
      <c r="G95" s="121"/>
      <c r="H95" s="38"/>
      <c r="I95" s="121"/>
      <c r="J95" s="38"/>
    </row>
    <row r="96" spans="1:10" ht="15.75">
      <c r="A96" s="250"/>
      <c r="B96" s="45" t="s">
        <v>16</v>
      </c>
      <c r="C96" s="45"/>
      <c r="D96" s="256"/>
      <c r="E96" s="252">
        <f>SUM(E10:E94)</f>
        <v>5993.696743161699</v>
      </c>
      <c r="F96" s="252"/>
      <c r="G96" s="252">
        <f>SUM(G10:G94)</f>
        <v>1438.4853044059353</v>
      </c>
      <c r="H96" s="252"/>
      <c r="I96" s="252">
        <f>SUM(I10:I94)</f>
        <v>11990.097169887305</v>
      </c>
      <c r="J96" s="252"/>
    </row>
    <row r="97" spans="1:10" ht="15.75">
      <c r="A97" s="122"/>
      <c r="B97" s="33"/>
      <c r="C97" s="33"/>
      <c r="D97" s="33"/>
      <c r="E97" s="33"/>
      <c r="F97" s="33"/>
      <c r="G97" s="33"/>
      <c r="H97" s="33"/>
      <c r="I97" s="33"/>
      <c r="J97" s="33"/>
    </row>
  </sheetData>
  <sheetProtection/>
  <mergeCells count="1">
    <mergeCell ref="A3:J3"/>
  </mergeCells>
  <printOptions/>
  <pageMargins left="0.7" right="0.7" top="0.75" bottom="0.75" header="0.3" footer="0.3"/>
  <pageSetup horizontalDpi="600" verticalDpi="600" orientation="portrait" scale="4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6">
      <selection activeCell="A1" sqref="A1:J31"/>
    </sheetView>
  </sheetViews>
  <sheetFormatPr defaultColWidth="11.421875" defaultRowHeight="12.75"/>
  <cols>
    <col min="1" max="1" width="14.00390625" style="0" bestFit="1" customWidth="1"/>
    <col min="2" max="2" width="36.00390625" style="0" bestFit="1" customWidth="1"/>
    <col min="3" max="3" width="10.00390625" style="0" bestFit="1" customWidth="1"/>
    <col min="4" max="4" width="14.57421875" style="0" bestFit="1" customWidth="1"/>
    <col min="5" max="5" width="11.421875" style="0" customWidth="1"/>
    <col min="6" max="6" width="13.7109375" style="0" bestFit="1" customWidth="1"/>
    <col min="7" max="7" width="11.421875" style="0" customWidth="1"/>
    <col min="8" max="8" width="14.57421875" style="0" bestFit="1" customWidth="1"/>
    <col min="9" max="9" width="11.421875" style="0" customWidth="1"/>
    <col min="10" max="10" width="18.28125" style="0" customWidth="1"/>
  </cols>
  <sheetData>
    <row r="1" spans="1:10" ht="15.75">
      <c r="A1" s="133"/>
      <c r="B1" s="134"/>
      <c r="C1" s="134"/>
      <c r="D1" s="134"/>
      <c r="E1" s="134"/>
      <c r="F1" s="134"/>
      <c r="G1" s="134"/>
      <c r="H1" s="134"/>
      <c r="I1" s="134"/>
      <c r="J1" s="10" t="s">
        <v>13</v>
      </c>
    </row>
    <row r="2" spans="1:10" ht="15.75">
      <c r="A2" s="425" t="s">
        <v>15</v>
      </c>
      <c r="B2" s="426"/>
      <c r="C2" s="426"/>
      <c r="D2" s="426"/>
      <c r="E2" s="426"/>
      <c r="F2" s="426"/>
      <c r="G2" s="426"/>
      <c r="H2" s="426"/>
      <c r="I2" s="426"/>
      <c r="J2" s="427"/>
    </row>
    <row r="3" spans="1:10" ht="15.75">
      <c r="A3" s="130"/>
      <c r="B3" s="131"/>
      <c r="C3" s="131"/>
      <c r="D3" s="131"/>
      <c r="E3" s="131"/>
      <c r="F3" s="131"/>
      <c r="G3" s="131"/>
      <c r="H3" s="131"/>
      <c r="I3" s="131"/>
      <c r="J3" s="166"/>
    </row>
    <row r="4" spans="1:10" ht="15.75">
      <c r="A4" s="109"/>
      <c r="B4" s="12"/>
      <c r="C4" s="12"/>
      <c r="D4" s="12"/>
      <c r="E4" s="12"/>
      <c r="F4" s="12"/>
      <c r="G4" s="12"/>
      <c r="H4" s="12"/>
      <c r="I4" s="12"/>
      <c r="J4" s="110"/>
    </row>
    <row r="5" spans="1:10" ht="15.75">
      <c r="A5" s="111"/>
      <c r="B5" s="17"/>
      <c r="C5" s="17"/>
      <c r="D5" s="17"/>
      <c r="E5" s="17"/>
      <c r="F5" s="17"/>
      <c r="G5" s="17"/>
      <c r="H5" s="17"/>
      <c r="I5" s="17"/>
      <c r="J5" s="112"/>
    </row>
    <row r="6" spans="1:10" ht="15.75">
      <c r="A6" s="22" t="s">
        <v>0</v>
      </c>
      <c r="B6" s="113" t="s">
        <v>1</v>
      </c>
      <c r="C6" s="22" t="s">
        <v>2</v>
      </c>
      <c r="D6" s="22" t="s">
        <v>4</v>
      </c>
      <c r="E6" s="22" t="s">
        <v>11</v>
      </c>
      <c r="F6" s="22" t="s">
        <v>3</v>
      </c>
      <c r="G6" s="22" t="s">
        <v>11</v>
      </c>
      <c r="H6" s="22" t="s">
        <v>6</v>
      </c>
      <c r="I6" s="22" t="s">
        <v>11</v>
      </c>
      <c r="J6" s="22" t="s">
        <v>7</v>
      </c>
    </row>
    <row r="7" spans="1:10" ht="15.75">
      <c r="A7" s="38"/>
      <c r="B7" s="110"/>
      <c r="C7" s="38"/>
      <c r="D7" s="27" t="s">
        <v>5</v>
      </c>
      <c r="E7" s="27" t="s">
        <v>12</v>
      </c>
      <c r="F7" s="27" t="s">
        <v>5</v>
      </c>
      <c r="G7" s="27" t="s">
        <v>12</v>
      </c>
      <c r="H7" s="27" t="s">
        <v>5</v>
      </c>
      <c r="I7" s="27" t="s">
        <v>12</v>
      </c>
      <c r="J7" s="27" t="s">
        <v>8</v>
      </c>
    </row>
    <row r="8" spans="1:10" ht="15.75">
      <c r="A8" s="33"/>
      <c r="B8" s="112"/>
      <c r="C8" s="114"/>
      <c r="D8" s="33"/>
      <c r="E8" s="33"/>
      <c r="F8" s="33"/>
      <c r="G8" s="33"/>
      <c r="H8" s="33"/>
      <c r="I8" s="33"/>
      <c r="J8" s="114"/>
    </row>
    <row r="9" spans="1:10" ht="19.5">
      <c r="A9" s="115" t="s">
        <v>437</v>
      </c>
      <c r="B9" s="116"/>
      <c r="C9" s="27"/>
      <c r="D9" s="73"/>
      <c r="E9" s="38"/>
      <c r="F9" s="12"/>
      <c r="G9" s="38"/>
      <c r="H9" s="38"/>
      <c r="I9" s="38"/>
      <c r="J9" s="38"/>
    </row>
    <row r="10" spans="1:10" ht="19.5">
      <c r="A10" s="126"/>
      <c r="B10" s="110"/>
      <c r="C10" s="27"/>
      <c r="D10" s="117"/>
      <c r="E10" s="118"/>
      <c r="F10" s="119"/>
      <c r="G10" s="118"/>
      <c r="H10" s="118"/>
      <c r="I10" s="118"/>
      <c r="J10" s="118"/>
    </row>
    <row r="11" spans="1:10" ht="15.75">
      <c r="A11" s="127">
        <v>1</v>
      </c>
      <c r="B11" s="38" t="s">
        <v>208</v>
      </c>
      <c r="C11" s="27" t="s">
        <v>9</v>
      </c>
      <c r="D11" s="71">
        <v>0</v>
      </c>
      <c r="E11" s="65">
        <f aca="true" t="shared" si="0" ref="E11:E28">+D11*J11/1000000</f>
        <v>0</v>
      </c>
      <c r="F11" s="67">
        <v>128625</v>
      </c>
      <c r="G11" s="121">
        <f aca="true" t="shared" si="1" ref="G11:G28">+F11*J11/1000000</f>
        <v>238.89744015637498</v>
      </c>
      <c r="H11" s="38">
        <f aca="true" t="shared" si="2" ref="H11:H16">+D11+F11</f>
        <v>128625</v>
      </c>
      <c r="I11" s="121">
        <f>+H11*J11/1000000</f>
        <v>238.89744015637498</v>
      </c>
      <c r="J11" s="50">
        <v>1857.317319</v>
      </c>
    </row>
    <row r="12" spans="1:10" ht="15.75">
      <c r="A12" s="127">
        <v>1</v>
      </c>
      <c r="B12" s="38" t="s">
        <v>209</v>
      </c>
      <c r="C12" s="27" t="s">
        <v>9</v>
      </c>
      <c r="D12" s="71">
        <v>84047</v>
      </c>
      <c r="E12" s="65">
        <f t="shared" si="0"/>
        <v>156.101948709993</v>
      </c>
      <c r="F12" s="67">
        <v>23325.87</v>
      </c>
      <c r="G12" s="121">
        <f t="shared" si="1"/>
        <v>43.32354233174252</v>
      </c>
      <c r="H12" s="38">
        <f t="shared" si="2"/>
        <v>107372.87</v>
      </c>
      <c r="I12" s="121">
        <f aca="true" t="shared" si="3" ref="I12:I28">+H12*J12/1000000</f>
        <v>199.42549104173554</v>
      </c>
      <c r="J12" s="50">
        <v>1857.317319</v>
      </c>
    </row>
    <row r="13" spans="1:10" ht="15.75">
      <c r="A13" s="127">
        <v>1</v>
      </c>
      <c r="B13" s="38" t="s">
        <v>438</v>
      </c>
      <c r="C13" s="27" t="s">
        <v>276</v>
      </c>
      <c r="D13" s="71">
        <v>0</v>
      </c>
      <c r="E13" s="65">
        <v>0</v>
      </c>
      <c r="F13" s="67">
        <v>609720.09</v>
      </c>
      <c r="G13" s="121">
        <f>+F13*J13/1000000</f>
        <v>191.5072034488554</v>
      </c>
      <c r="H13" s="38">
        <f t="shared" si="2"/>
        <v>609720.09</v>
      </c>
      <c r="I13" s="121">
        <f>+H13*J13/1000000</f>
        <v>191.5072034488554</v>
      </c>
      <c r="J13" s="50">
        <v>314.0903614457831</v>
      </c>
    </row>
    <row r="14" spans="1:10" ht="15.75">
      <c r="A14" s="127">
        <v>1</v>
      </c>
      <c r="B14" s="38" t="s">
        <v>218</v>
      </c>
      <c r="C14" s="27" t="s">
        <v>69</v>
      </c>
      <c r="D14" s="71">
        <v>132678.67</v>
      </c>
      <c r="E14" s="65">
        <f t="shared" si="0"/>
        <v>163.31417490300004</v>
      </c>
      <c r="F14" s="67">
        <v>167321.33</v>
      </c>
      <c r="G14" s="121">
        <f>+F14*J14/1000000</f>
        <v>205.955825097</v>
      </c>
      <c r="H14" s="38">
        <f t="shared" si="2"/>
        <v>300000</v>
      </c>
      <c r="I14" s="121">
        <f>+H14*J14/1000000</f>
        <v>369.27</v>
      </c>
      <c r="J14" s="50">
        <v>1230.9</v>
      </c>
    </row>
    <row r="15" spans="1:10" ht="15.75">
      <c r="A15" s="127">
        <v>1</v>
      </c>
      <c r="B15" s="38" t="s">
        <v>219</v>
      </c>
      <c r="C15" s="27" t="s">
        <v>67</v>
      </c>
      <c r="D15" s="71">
        <v>86272.18</v>
      </c>
      <c r="E15" s="65">
        <f t="shared" si="0"/>
        <v>134.8696911010581</v>
      </c>
      <c r="F15" s="67">
        <v>9905.16</v>
      </c>
      <c r="G15" s="121">
        <f>+F15*J15/1000000</f>
        <v>15.484781646952198</v>
      </c>
      <c r="H15" s="38">
        <f t="shared" si="2"/>
        <v>96177.34</v>
      </c>
      <c r="I15" s="121">
        <f>+H15*J15/1000000</f>
        <v>150.35447274801027</v>
      </c>
      <c r="J15" s="50">
        <v>1563.304545</v>
      </c>
    </row>
    <row r="16" spans="1:10" ht="15.75">
      <c r="A16" s="127">
        <v>15</v>
      </c>
      <c r="B16" s="38" t="s">
        <v>71</v>
      </c>
      <c r="C16" s="27" t="s">
        <v>9</v>
      </c>
      <c r="D16" s="71">
        <v>80000</v>
      </c>
      <c r="E16" s="65">
        <v>25200</v>
      </c>
      <c r="F16" s="67">
        <v>17182.77</v>
      </c>
      <c r="G16" s="121">
        <f t="shared" si="1"/>
        <v>32.13133215137934</v>
      </c>
      <c r="H16" s="38">
        <f t="shared" si="2"/>
        <v>97182.77</v>
      </c>
      <c r="I16" s="121">
        <f t="shared" si="3"/>
        <v>181.72924751137936</v>
      </c>
      <c r="J16" s="50">
        <v>1869.973942</v>
      </c>
    </row>
    <row r="17" spans="1:10" ht="15.75">
      <c r="A17" s="127">
        <v>15</v>
      </c>
      <c r="B17" s="38" t="s">
        <v>73</v>
      </c>
      <c r="C17" s="27" t="s">
        <v>9</v>
      </c>
      <c r="D17" s="71">
        <v>276391</v>
      </c>
      <c r="E17" s="65">
        <f t="shared" si="0"/>
        <v>516.843967803322</v>
      </c>
      <c r="F17" s="67">
        <v>82917.7</v>
      </c>
      <c r="G17" s="121">
        <f t="shared" si="1"/>
        <v>155.0539383305734</v>
      </c>
      <c r="H17" s="38">
        <f aca="true" t="shared" si="4" ref="H17:H28">+D17+F17</f>
        <v>359308.7</v>
      </c>
      <c r="I17" s="121">
        <f t="shared" si="3"/>
        <v>671.8979061338954</v>
      </c>
      <c r="J17" s="50">
        <v>1869.973942</v>
      </c>
    </row>
    <row r="18" spans="1:10" ht="15.75">
      <c r="A18" s="127">
        <v>15</v>
      </c>
      <c r="B18" s="38" t="s">
        <v>53</v>
      </c>
      <c r="C18" s="27" t="s">
        <v>69</v>
      </c>
      <c r="D18" s="65">
        <v>210000</v>
      </c>
      <c r="E18" s="65">
        <f t="shared" si="0"/>
        <v>258.48900000000003</v>
      </c>
      <c r="F18" s="67">
        <v>28350</v>
      </c>
      <c r="G18" s="121">
        <f t="shared" si="1"/>
        <v>34.896015</v>
      </c>
      <c r="H18" s="38">
        <f t="shared" si="4"/>
        <v>238350</v>
      </c>
      <c r="I18" s="121">
        <f t="shared" si="3"/>
        <v>293.385015</v>
      </c>
      <c r="J18" s="50">
        <v>1230.9</v>
      </c>
    </row>
    <row r="19" spans="1:10" ht="15.75">
      <c r="A19" s="127">
        <v>15</v>
      </c>
      <c r="B19" s="38" t="s">
        <v>210</v>
      </c>
      <c r="C19" s="27" t="s">
        <v>9</v>
      </c>
      <c r="D19" s="65">
        <v>48230.96</v>
      </c>
      <c r="E19" s="65">
        <f t="shared" si="0"/>
        <v>90.19063839764432</v>
      </c>
      <c r="F19" s="67">
        <v>7596.38</v>
      </c>
      <c r="G19" s="121">
        <f t="shared" si="1"/>
        <v>14.20503265352996</v>
      </c>
      <c r="H19" s="38">
        <f t="shared" si="4"/>
        <v>55827.34</v>
      </c>
      <c r="I19" s="121">
        <f t="shared" si="3"/>
        <v>104.39567105117429</v>
      </c>
      <c r="J19" s="50">
        <v>1869.973942</v>
      </c>
    </row>
    <row r="20" spans="1:10" ht="15.75">
      <c r="A20" s="127">
        <v>15</v>
      </c>
      <c r="B20" s="38" t="s">
        <v>211</v>
      </c>
      <c r="C20" s="27" t="s">
        <v>9</v>
      </c>
      <c r="D20" s="71">
        <v>98000</v>
      </c>
      <c r="E20" s="65">
        <f t="shared" si="0"/>
        <v>183.25744631600003</v>
      </c>
      <c r="F20" s="67">
        <v>32707.5</v>
      </c>
      <c r="G20" s="121">
        <f t="shared" si="1"/>
        <v>61.162172707965</v>
      </c>
      <c r="H20" s="38">
        <f t="shared" si="4"/>
        <v>130707.5</v>
      </c>
      <c r="I20" s="121">
        <f t="shared" si="3"/>
        <v>244.419619023965</v>
      </c>
      <c r="J20" s="50">
        <v>1869.973942</v>
      </c>
    </row>
    <row r="21" spans="1:10" ht="15.75">
      <c r="A21" s="127">
        <v>15</v>
      </c>
      <c r="B21" s="38" t="s">
        <v>212</v>
      </c>
      <c r="C21" s="27" t="s">
        <v>9</v>
      </c>
      <c r="D21" s="71">
        <v>90000</v>
      </c>
      <c r="E21" s="65">
        <f t="shared" si="0"/>
        <v>168.29765478</v>
      </c>
      <c r="F21" s="67">
        <v>36874.18</v>
      </c>
      <c r="G21" s="121">
        <f t="shared" si="1"/>
        <v>68.95375573261755</v>
      </c>
      <c r="H21" s="38">
        <f t="shared" si="4"/>
        <v>126874.18</v>
      </c>
      <c r="I21" s="121">
        <f t="shared" si="3"/>
        <v>237.25141051261755</v>
      </c>
      <c r="J21" s="50">
        <v>1869.973942</v>
      </c>
    </row>
    <row r="22" spans="1:10" ht="15.75">
      <c r="A22" s="127">
        <v>15</v>
      </c>
      <c r="B22" s="38" t="s">
        <v>77</v>
      </c>
      <c r="C22" s="27" t="s">
        <v>9</v>
      </c>
      <c r="D22" s="71">
        <v>0</v>
      </c>
      <c r="E22" s="65">
        <f>+D22*J24/1000000</f>
        <v>0</v>
      </c>
      <c r="F22" s="67">
        <v>98250</v>
      </c>
      <c r="G22" s="121">
        <f>+F22*J24/1000000</f>
        <v>183.72493980150003</v>
      </c>
      <c r="H22" s="38">
        <f t="shared" si="4"/>
        <v>98250</v>
      </c>
      <c r="I22" s="121">
        <f>+H22*J24/1000000</f>
        <v>183.72493980150003</v>
      </c>
      <c r="J22" s="50">
        <v>1869.973942</v>
      </c>
    </row>
    <row r="23" spans="1:10" ht="15.75">
      <c r="A23" s="127">
        <v>15</v>
      </c>
      <c r="B23" s="38" t="s">
        <v>213</v>
      </c>
      <c r="C23" s="27" t="s">
        <v>9</v>
      </c>
      <c r="D23" s="71">
        <v>0</v>
      </c>
      <c r="E23" s="65">
        <f t="shared" si="0"/>
        <v>0</v>
      </c>
      <c r="F23" s="67">
        <v>117375</v>
      </c>
      <c r="G23" s="121">
        <f t="shared" si="1"/>
        <v>219.48819144225</v>
      </c>
      <c r="H23" s="38">
        <f t="shared" si="4"/>
        <v>117375</v>
      </c>
      <c r="I23" s="121">
        <f t="shared" si="3"/>
        <v>219.48819144225</v>
      </c>
      <c r="J23" s="50">
        <v>1869.973942</v>
      </c>
    </row>
    <row r="24" spans="1:10" ht="15.75">
      <c r="A24" s="127">
        <v>15</v>
      </c>
      <c r="B24" s="38" t="s">
        <v>214</v>
      </c>
      <c r="C24" s="27" t="s">
        <v>9</v>
      </c>
      <c r="D24" s="71">
        <v>0</v>
      </c>
      <c r="E24" s="65">
        <f t="shared" si="0"/>
        <v>0</v>
      </c>
      <c r="F24" s="67">
        <v>21750</v>
      </c>
      <c r="G24" s="121">
        <f t="shared" si="1"/>
        <v>40.671933238499996</v>
      </c>
      <c r="H24" s="38">
        <f t="shared" si="4"/>
        <v>21750</v>
      </c>
      <c r="I24" s="121">
        <f t="shared" si="3"/>
        <v>40.671933238499996</v>
      </c>
      <c r="J24" s="50">
        <v>1869.973942</v>
      </c>
    </row>
    <row r="25" spans="1:10" ht="15.75">
      <c r="A25" s="127">
        <v>15</v>
      </c>
      <c r="B25" s="38" t="s">
        <v>215</v>
      </c>
      <c r="C25" s="27" t="s">
        <v>9</v>
      </c>
      <c r="D25" s="71">
        <v>17756.99</v>
      </c>
      <c r="E25" s="65">
        <f t="shared" si="0"/>
        <v>33.205108588354584</v>
      </c>
      <c r="F25" s="67">
        <v>5060.74</v>
      </c>
      <c r="G25" s="121">
        <f t="shared" si="1"/>
        <v>9.463451927237081</v>
      </c>
      <c r="H25" s="38">
        <f t="shared" si="4"/>
        <v>22817.730000000003</v>
      </c>
      <c r="I25" s="121">
        <f t="shared" si="3"/>
        <v>42.668560515591665</v>
      </c>
      <c r="J25" s="50">
        <v>1869.973942</v>
      </c>
    </row>
    <row r="26" spans="1:10" ht="15.75">
      <c r="A26" s="127">
        <v>15</v>
      </c>
      <c r="B26" s="38" t="s">
        <v>81</v>
      </c>
      <c r="C26" s="27" t="s">
        <v>69</v>
      </c>
      <c r="D26" s="71">
        <v>250000</v>
      </c>
      <c r="E26" s="65">
        <f t="shared" si="0"/>
        <v>307.725</v>
      </c>
      <c r="F26" s="67">
        <v>300000</v>
      </c>
      <c r="G26" s="121">
        <f t="shared" si="1"/>
        <v>369.27</v>
      </c>
      <c r="H26" s="38">
        <f t="shared" si="4"/>
        <v>550000</v>
      </c>
      <c r="I26" s="121">
        <f t="shared" si="3"/>
        <v>676.995</v>
      </c>
      <c r="J26" s="50">
        <v>1230.9</v>
      </c>
    </row>
    <row r="27" spans="1:10" ht="15.75">
      <c r="A27" s="127">
        <v>15</v>
      </c>
      <c r="B27" s="38" t="s">
        <v>220</v>
      </c>
      <c r="C27" s="27" t="s">
        <v>67</v>
      </c>
      <c r="D27" s="71">
        <v>27220</v>
      </c>
      <c r="E27" s="65">
        <f t="shared" si="0"/>
        <v>43.4812409295</v>
      </c>
      <c r="F27" s="67">
        <v>3060.34</v>
      </c>
      <c r="G27" s="121">
        <f t="shared" si="1"/>
        <v>4.8885885696615</v>
      </c>
      <c r="H27" s="38">
        <f t="shared" si="4"/>
        <v>30280.34</v>
      </c>
      <c r="I27" s="121">
        <f t="shared" si="3"/>
        <v>48.3698294991615</v>
      </c>
      <c r="J27" s="50">
        <v>1597.400475</v>
      </c>
    </row>
    <row r="28" spans="1:10" ht="15.75">
      <c r="A28" s="127">
        <v>15</v>
      </c>
      <c r="B28" s="38" t="s">
        <v>221</v>
      </c>
      <c r="C28" s="27" t="s">
        <v>67</v>
      </c>
      <c r="D28" s="71">
        <v>27469.34</v>
      </c>
      <c r="E28" s="65">
        <f t="shared" si="0"/>
        <v>43.8795367639365</v>
      </c>
      <c r="F28" s="67">
        <v>4121.22</v>
      </c>
      <c r="G28" s="121">
        <f t="shared" si="1"/>
        <v>6.5832387855795</v>
      </c>
      <c r="H28" s="38">
        <f t="shared" si="4"/>
        <v>31590.56</v>
      </c>
      <c r="I28" s="121">
        <f t="shared" si="3"/>
        <v>50.462775549516</v>
      </c>
      <c r="J28" s="50">
        <v>1597.400475</v>
      </c>
    </row>
    <row r="29" spans="1:10" ht="15.75">
      <c r="A29" s="128"/>
      <c r="B29" s="33"/>
      <c r="C29" s="114"/>
      <c r="D29" s="68"/>
      <c r="E29" s="123"/>
      <c r="F29" s="105"/>
      <c r="G29" s="123"/>
      <c r="H29" s="33"/>
      <c r="I29" s="123"/>
      <c r="J29" s="33"/>
    </row>
    <row r="30" spans="1:10" ht="15.75">
      <c r="A30" s="250"/>
      <c r="B30" s="38" t="s">
        <v>16</v>
      </c>
      <c r="C30" s="38"/>
      <c r="D30" s="71"/>
      <c r="E30" s="121">
        <f>SUM(E11:E28)</f>
        <v>27299.65540829281</v>
      </c>
      <c r="F30" s="121"/>
      <c r="G30" s="121">
        <f>SUM(G11:G28)</f>
        <v>1895.6613830217184</v>
      </c>
      <c r="H30" s="121"/>
      <c r="I30" s="121">
        <f>SUM(I11:I28)</f>
        <v>4144.914706674526</v>
      </c>
      <c r="J30" s="121"/>
    </row>
    <row r="31" spans="1:10" ht="15.75">
      <c r="A31" s="122"/>
      <c r="B31" s="33"/>
      <c r="C31" s="33"/>
      <c r="D31" s="33"/>
      <c r="E31" s="33"/>
      <c r="F31" s="33"/>
      <c r="G31" s="33"/>
      <c r="H31" s="33"/>
      <c r="I31" s="33"/>
      <c r="J31" s="33"/>
    </row>
    <row r="32" spans="1:11" ht="15.75">
      <c r="A32" s="12"/>
      <c r="B32" s="8"/>
      <c r="C32" s="8"/>
      <c r="D32" s="8"/>
      <c r="E32" s="8"/>
      <c r="F32" s="8"/>
      <c r="G32" s="8"/>
      <c r="H32" s="8"/>
      <c r="I32" s="8"/>
      <c r="J32" s="8"/>
      <c r="K32" s="167"/>
    </row>
  </sheetData>
  <sheetProtection/>
  <mergeCells count="1"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M28" sqref="M28"/>
    </sheetView>
  </sheetViews>
  <sheetFormatPr defaultColWidth="11.421875" defaultRowHeight="12.75"/>
  <cols>
    <col min="1" max="1" width="33.57421875" style="0" bestFit="1" customWidth="1"/>
    <col min="2" max="2" width="44.00390625" style="0" bestFit="1" customWidth="1"/>
    <col min="3" max="3" width="11.421875" style="0" customWidth="1"/>
    <col min="4" max="4" width="14.57421875" style="0" bestFit="1" customWidth="1"/>
    <col min="5" max="5" width="11.421875" style="0" customWidth="1"/>
    <col min="6" max="6" width="13.7109375" style="0" bestFit="1" customWidth="1"/>
    <col min="7" max="7" width="11.421875" style="0" customWidth="1"/>
    <col min="8" max="8" width="13.7109375" style="0" bestFit="1" customWidth="1"/>
    <col min="9" max="9" width="11.421875" style="0" customWidth="1"/>
    <col min="10" max="10" width="15.8515625" style="0" bestFit="1" customWidth="1"/>
  </cols>
  <sheetData>
    <row r="1" spans="1:10" ht="12.75">
      <c r="A1" s="156"/>
      <c r="B1" s="157"/>
      <c r="C1" s="157"/>
      <c r="D1" s="164"/>
      <c r="E1" s="157"/>
      <c r="F1" s="157"/>
      <c r="G1" s="157"/>
      <c r="H1" s="157"/>
      <c r="I1" s="157"/>
      <c r="J1" s="168"/>
    </row>
    <row r="2" spans="1:10" ht="12.75">
      <c r="A2" s="169"/>
      <c r="B2" s="167"/>
      <c r="C2" s="167"/>
      <c r="D2" s="138"/>
      <c r="E2" s="167"/>
      <c r="F2" s="167"/>
      <c r="G2" s="167"/>
      <c r="H2" s="167"/>
      <c r="I2" s="167"/>
      <c r="J2" s="202" t="s">
        <v>398</v>
      </c>
    </row>
    <row r="3" spans="1:10" ht="15.75">
      <c r="A3" s="425" t="s">
        <v>15</v>
      </c>
      <c r="B3" s="426"/>
      <c r="C3" s="426"/>
      <c r="D3" s="426"/>
      <c r="E3" s="426"/>
      <c r="F3" s="426"/>
      <c r="G3" s="426"/>
      <c r="H3" s="426"/>
      <c r="I3" s="426"/>
      <c r="J3" s="427"/>
    </row>
    <row r="4" spans="1:10" ht="15.75">
      <c r="A4" s="130"/>
      <c r="B4" s="131"/>
      <c r="C4" s="131"/>
      <c r="D4" s="137"/>
      <c r="E4" s="131"/>
      <c r="F4" s="131"/>
      <c r="G4" s="131"/>
      <c r="H4" s="131"/>
      <c r="I4" s="131"/>
      <c r="J4" s="166"/>
    </row>
    <row r="5" spans="1:10" ht="15.75">
      <c r="A5" s="111"/>
      <c r="B5" s="17"/>
      <c r="C5" s="17"/>
      <c r="D5" s="18"/>
      <c r="E5" s="17"/>
      <c r="F5" s="17"/>
      <c r="G5" s="17"/>
      <c r="H5" s="17"/>
      <c r="I5" s="17"/>
      <c r="J5" s="112"/>
    </row>
    <row r="6" spans="1:10" ht="15.75">
      <c r="A6" s="22" t="s">
        <v>0</v>
      </c>
      <c r="B6" s="113" t="s">
        <v>1</v>
      </c>
      <c r="C6" s="22" t="s">
        <v>2</v>
      </c>
      <c r="D6" s="23" t="s">
        <v>4</v>
      </c>
      <c r="E6" s="22" t="s">
        <v>11</v>
      </c>
      <c r="F6" s="22" t="s">
        <v>3</v>
      </c>
      <c r="G6" s="22" t="s">
        <v>11</v>
      </c>
      <c r="H6" s="22" t="s">
        <v>6</v>
      </c>
      <c r="I6" s="22" t="s">
        <v>11</v>
      </c>
      <c r="J6" s="22" t="s">
        <v>7</v>
      </c>
    </row>
    <row r="7" spans="1:10" ht="15.75">
      <c r="A7" s="38"/>
      <c r="B7" s="110"/>
      <c r="C7" s="38"/>
      <c r="D7" s="28" t="s">
        <v>5</v>
      </c>
      <c r="E7" s="27" t="s">
        <v>12</v>
      </c>
      <c r="F7" s="27" t="s">
        <v>5</v>
      </c>
      <c r="G7" s="27" t="s">
        <v>12</v>
      </c>
      <c r="H7" s="27" t="s">
        <v>5</v>
      </c>
      <c r="I7" s="27" t="s">
        <v>12</v>
      </c>
      <c r="J7" s="27" t="s">
        <v>8</v>
      </c>
    </row>
    <row r="8" spans="1:10" ht="15.75">
      <c r="A8" s="33"/>
      <c r="B8" s="112"/>
      <c r="C8" s="114"/>
      <c r="D8" s="34"/>
      <c r="E8" s="33"/>
      <c r="F8" s="33"/>
      <c r="G8" s="33"/>
      <c r="H8" s="33"/>
      <c r="I8" s="33"/>
      <c r="J8" s="114"/>
    </row>
    <row r="9" spans="1:10" ht="19.5">
      <c r="A9" s="115" t="s">
        <v>441</v>
      </c>
      <c r="B9" s="116"/>
      <c r="C9" s="27"/>
      <c r="D9" s="147"/>
      <c r="E9" s="38"/>
      <c r="F9" s="12"/>
      <c r="G9" s="38"/>
      <c r="H9" s="38"/>
      <c r="I9" s="38"/>
      <c r="J9" s="45"/>
    </row>
    <row r="10" spans="1:10" ht="15.75">
      <c r="A10" s="126">
        <v>1</v>
      </c>
      <c r="B10" s="38" t="s">
        <v>245</v>
      </c>
      <c r="C10" s="27" t="s">
        <v>69</v>
      </c>
      <c r="D10" s="73">
        <v>28935.29</v>
      </c>
      <c r="E10" s="74">
        <f aca="true" t="shared" si="0" ref="E10:E21">+D10*J10/1000000</f>
        <v>35.622235519</v>
      </c>
      <c r="F10" s="38">
        <v>1844.62</v>
      </c>
      <c r="G10" s="66">
        <f aca="true" t="shared" si="1" ref="G10:G21">+F10*J10/1000000</f>
        <v>2.2709116819999995</v>
      </c>
      <c r="H10" s="39">
        <f aca="true" t="shared" si="2" ref="H10:H21">+D10+F10</f>
        <v>30779.91</v>
      </c>
      <c r="I10" s="66">
        <f aca="true" t="shared" si="3" ref="I10:I21">+H10*J10/1000000</f>
        <v>37.893147201</v>
      </c>
      <c r="J10" s="50">
        <v>1231.1</v>
      </c>
    </row>
    <row r="11" spans="1:10" ht="15.75">
      <c r="A11" s="126">
        <v>1</v>
      </c>
      <c r="B11" s="38" t="s">
        <v>331</v>
      </c>
      <c r="C11" s="27" t="s">
        <v>69</v>
      </c>
      <c r="D11" s="73">
        <v>18000</v>
      </c>
      <c r="E11" s="74">
        <f t="shared" si="0"/>
        <v>22.1598</v>
      </c>
      <c r="F11" s="38">
        <v>2565</v>
      </c>
      <c r="G11" s="66">
        <f t="shared" si="1"/>
        <v>3.1577714999999995</v>
      </c>
      <c r="H11" s="39">
        <f t="shared" si="2"/>
        <v>20565</v>
      </c>
      <c r="I11" s="66">
        <f t="shared" si="3"/>
        <v>25.317571499999996</v>
      </c>
      <c r="J11" s="50">
        <v>1231.1</v>
      </c>
    </row>
    <row r="12" spans="1:10" ht="15.75">
      <c r="A12" s="126">
        <v>1</v>
      </c>
      <c r="B12" s="38" t="s">
        <v>332</v>
      </c>
      <c r="C12" s="27" t="s">
        <v>9</v>
      </c>
      <c r="D12" s="73">
        <v>214500</v>
      </c>
      <c r="E12" s="74">
        <f t="shared" si="0"/>
        <v>416.55079752</v>
      </c>
      <c r="F12" s="38">
        <v>41827.5</v>
      </c>
      <c r="G12" s="66">
        <f t="shared" si="1"/>
        <v>81.2274055164</v>
      </c>
      <c r="H12" s="39">
        <f t="shared" si="2"/>
        <v>256327.5</v>
      </c>
      <c r="I12" s="66">
        <f t="shared" si="3"/>
        <v>497.7782030364</v>
      </c>
      <c r="J12" s="50">
        <v>1941.96176</v>
      </c>
    </row>
    <row r="13" spans="1:10" ht="15.75">
      <c r="A13" s="126">
        <v>1</v>
      </c>
      <c r="B13" s="38" t="s">
        <v>326</v>
      </c>
      <c r="C13" s="27" t="s">
        <v>9</v>
      </c>
      <c r="D13" s="73">
        <v>1298000</v>
      </c>
      <c r="E13" s="74">
        <f t="shared" si="0"/>
        <v>2520.66636448</v>
      </c>
      <c r="F13" s="38">
        <v>175230</v>
      </c>
      <c r="G13" s="66">
        <f t="shared" si="1"/>
        <v>340.2899592048</v>
      </c>
      <c r="H13" s="39">
        <f t="shared" si="2"/>
        <v>1473230</v>
      </c>
      <c r="I13" s="66">
        <f t="shared" si="3"/>
        <v>2860.9563236848</v>
      </c>
      <c r="J13" s="50">
        <v>1941.96176</v>
      </c>
    </row>
    <row r="14" spans="1:10" ht="15.75">
      <c r="A14" s="126">
        <v>1</v>
      </c>
      <c r="B14" s="38" t="s">
        <v>327</v>
      </c>
      <c r="C14" s="27" t="s">
        <v>9</v>
      </c>
      <c r="D14" s="73">
        <v>198000</v>
      </c>
      <c r="E14" s="74">
        <f t="shared" si="0"/>
        <v>384.50842847999996</v>
      </c>
      <c r="F14" s="38">
        <v>38610</v>
      </c>
      <c r="G14" s="66">
        <f t="shared" si="1"/>
        <v>74.9791435536</v>
      </c>
      <c r="H14" s="39">
        <f t="shared" si="2"/>
        <v>236610</v>
      </c>
      <c r="I14" s="66">
        <f t="shared" si="3"/>
        <v>459.4875720336</v>
      </c>
      <c r="J14" s="50">
        <v>1941.96176</v>
      </c>
    </row>
    <row r="15" spans="1:10" ht="15.75">
      <c r="A15" s="126">
        <v>15</v>
      </c>
      <c r="B15" s="38" t="s">
        <v>250</v>
      </c>
      <c r="C15" s="27" t="s">
        <v>9</v>
      </c>
      <c r="D15" s="73">
        <v>83490.54</v>
      </c>
      <c r="E15" s="74">
        <f t="shared" si="0"/>
        <v>160.6489215856245</v>
      </c>
      <c r="F15" s="201">
        <v>16906.84</v>
      </c>
      <c r="G15" s="66">
        <f t="shared" si="1"/>
        <v>32.531417492577</v>
      </c>
      <c r="H15" s="39">
        <f t="shared" si="2"/>
        <v>100397.37999999999</v>
      </c>
      <c r="I15" s="66">
        <f t="shared" si="3"/>
        <v>193.18033907820148</v>
      </c>
      <c r="J15" s="50">
        <v>1924.157175</v>
      </c>
    </row>
    <row r="16" spans="1:10" ht="15.75">
      <c r="A16" s="126">
        <v>15</v>
      </c>
      <c r="B16" s="38" t="s">
        <v>328</v>
      </c>
      <c r="C16" s="27" t="s">
        <v>9</v>
      </c>
      <c r="D16" s="73">
        <v>109634.08</v>
      </c>
      <c r="E16" s="74">
        <f t="shared" si="0"/>
        <v>210.95320165652402</v>
      </c>
      <c r="F16" s="38">
        <v>14389.47</v>
      </c>
      <c r="G16" s="66">
        <f t="shared" si="1"/>
        <v>27.68760194494725</v>
      </c>
      <c r="H16" s="39">
        <f t="shared" si="2"/>
        <v>124023.55</v>
      </c>
      <c r="I16" s="66">
        <f t="shared" si="3"/>
        <v>238.64080360147128</v>
      </c>
      <c r="J16" s="50">
        <v>1924.157175</v>
      </c>
    </row>
    <row r="17" spans="1:10" ht="15.75">
      <c r="A17" s="126">
        <v>15</v>
      </c>
      <c r="B17" s="38" t="s">
        <v>329</v>
      </c>
      <c r="C17" s="27" t="s">
        <v>9</v>
      </c>
      <c r="D17" s="73">
        <v>207534.91</v>
      </c>
      <c r="E17" s="74">
        <f t="shared" si="0"/>
        <v>399.32978613947927</v>
      </c>
      <c r="F17" s="38">
        <v>27238.96</v>
      </c>
      <c r="G17" s="66">
        <f t="shared" si="1"/>
        <v>52.412040323538</v>
      </c>
      <c r="H17" s="39">
        <f t="shared" si="2"/>
        <v>234773.87</v>
      </c>
      <c r="I17" s="66">
        <f t="shared" si="3"/>
        <v>451.7418264630172</v>
      </c>
      <c r="J17" s="50">
        <v>1924.157175</v>
      </c>
    </row>
    <row r="18" spans="1:10" ht="15.75">
      <c r="A18" s="126">
        <v>15</v>
      </c>
      <c r="B18" s="38" t="s">
        <v>330</v>
      </c>
      <c r="C18" s="27" t="s">
        <v>9</v>
      </c>
      <c r="D18" s="73">
        <v>59460</v>
      </c>
      <c r="E18" s="74">
        <f t="shared" si="0"/>
        <v>114.41038562550001</v>
      </c>
      <c r="F18" s="38">
        <v>6688.09</v>
      </c>
      <c r="G18" s="66">
        <f t="shared" si="1"/>
        <v>12.868936360545751</v>
      </c>
      <c r="H18" s="39">
        <f t="shared" si="2"/>
        <v>66148.09</v>
      </c>
      <c r="I18" s="66">
        <f t="shared" si="3"/>
        <v>127.27932198604574</v>
      </c>
      <c r="J18" s="50">
        <v>1924.157175</v>
      </c>
    </row>
    <row r="19" spans="1:10" ht="15.75">
      <c r="A19" s="126">
        <v>15</v>
      </c>
      <c r="B19" s="38" t="s">
        <v>336</v>
      </c>
      <c r="C19" s="27" t="s">
        <v>9</v>
      </c>
      <c r="D19" s="73">
        <v>50792.33</v>
      </c>
      <c r="E19" s="74">
        <f t="shared" si="0"/>
        <v>97.73242620446776</v>
      </c>
      <c r="F19" s="38">
        <v>10285.45</v>
      </c>
      <c r="G19" s="66">
        <f t="shared" si="1"/>
        <v>19.790822415603753</v>
      </c>
      <c r="H19" s="39">
        <f t="shared" si="2"/>
        <v>61077.78</v>
      </c>
      <c r="I19" s="66">
        <f t="shared" si="3"/>
        <v>117.5232486200715</v>
      </c>
      <c r="J19" s="50">
        <v>1924.157175</v>
      </c>
    </row>
    <row r="20" spans="1:10" ht="15.75">
      <c r="A20" s="126">
        <v>15</v>
      </c>
      <c r="B20" s="38" t="s">
        <v>333</v>
      </c>
      <c r="C20" s="27" t="s">
        <v>69</v>
      </c>
      <c r="D20" s="73">
        <v>155971</v>
      </c>
      <c r="E20" s="74">
        <f t="shared" si="0"/>
        <v>192.0782865</v>
      </c>
      <c r="F20" s="38">
        <v>44195.34</v>
      </c>
      <c r="G20" s="66">
        <f t="shared" si="1"/>
        <v>54.426561209999996</v>
      </c>
      <c r="H20" s="39">
        <f t="shared" si="2"/>
        <v>200166.34</v>
      </c>
      <c r="I20" s="66">
        <f t="shared" si="3"/>
        <v>246.50484771</v>
      </c>
      <c r="J20" s="50">
        <v>1231.5</v>
      </c>
    </row>
    <row r="21" spans="1:10" ht="15.75">
      <c r="A21" s="126">
        <v>15</v>
      </c>
      <c r="B21" s="38" t="s">
        <v>334</v>
      </c>
      <c r="C21" s="27" t="s">
        <v>9</v>
      </c>
      <c r="D21" s="215">
        <v>0</v>
      </c>
      <c r="E21" s="241">
        <f t="shared" si="0"/>
        <v>0</v>
      </c>
      <c r="F21" s="38">
        <v>53468.75</v>
      </c>
      <c r="G21" s="242">
        <f t="shared" si="1"/>
        <v>102.88227895078126</v>
      </c>
      <c r="H21" s="139">
        <f t="shared" si="2"/>
        <v>53468.75</v>
      </c>
      <c r="I21" s="66">
        <f t="shared" si="3"/>
        <v>102.88227895078126</v>
      </c>
      <c r="J21" s="50">
        <v>1924.157175</v>
      </c>
    </row>
    <row r="22" spans="1:10" ht="16.5" thickBot="1">
      <c r="A22" s="126"/>
      <c r="B22" s="192"/>
      <c r="C22" s="187"/>
      <c r="D22" s="237"/>
      <c r="E22" s="238"/>
      <c r="F22" s="190"/>
      <c r="G22" s="240"/>
      <c r="H22" s="192"/>
      <c r="I22" s="240"/>
      <c r="J22" s="192"/>
    </row>
    <row r="23" spans="1:10" ht="15.75">
      <c r="A23" s="120"/>
      <c r="B23" s="38" t="s">
        <v>16</v>
      </c>
      <c r="C23" s="38"/>
      <c r="D23" s="208"/>
      <c r="E23" s="239">
        <f>SUM(E10:E21)</f>
        <v>4554.660633710595</v>
      </c>
      <c r="F23" s="204"/>
      <c r="G23" s="239">
        <f>SUM(G10:G21)</f>
        <v>804.5248501547931</v>
      </c>
      <c r="H23" s="204"/>
      <c r="I23" s="239">
        <f>SUM(I10:I21)</f>
        <v>5359.185483865388</v>
      </c>
      <c r="J23" s="204"/>
    </row>
    <row r="24" spans="1:10" ht="15.75">
      <c r="A24" s="122"/>
      <c r="B24" s="33"/>
      <c r="C24" s="33"/>
      <c r="D24" s="34"/>
      <c r="E24" s="33"/>
      <c r="F24" s="33"/>
      <c r="G24" s="33"/>
      <c r="H24" s="33"/>
      <c r="I24" s="33"/>
      <c r="J24" s="33"/>
    </row>
    <row r="25" spans="1:10" ht="12.75">
      <c r="A25" s="156"/>
      <c r="B25" s="157"/>
      <c r="C25" s="157"/>
      <c r="D25" s="164"/>
      <c r="E25" s="157"/>
      <c r="F25" s="157"/>
      <c r="G25" s="157"/>
      <c r="H25" s="157"/>
      <c r="I25" s="157"/>
      <c r="J25" s="168"/>
    </row>
    <row r="26" spans="1:10" ht="15.75">
      <c r="A26" s="111" t="s">
        <v>14</v>
      </c>
      <c r="B26" s="17"/>
      <c r="C26" s="209"/>
      <c r="D26" s="210"/>
      <c r="E26" s="209"/>
      <c r="F26" s="209"/>
      <c r="G26" s="209"/>
      <c r="H26" s="209"/>
      <c r="I26" s="209"/>
      <c r="J26" s="211"/>
    </row>
  </sheetData>
  <sheetProtection/>
  <mergeCells count="1">
    <mergeCell ref="A3:J3"/>
  </mergeCells>
  <printOptions/>
  <pageMargins left="0.7" right="0.7" top="0.75" bottom="0.75" header="0.3" footer="0.3"/>
  <pageSetup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6"/>
  <sheetViews>
    <sheetView showGridLines="0" zoomScalePageLayoutView="0" workbookViewId="0" topLeftCell="A285">
      <selection activeCell="A286" sqref="A286:J286"/>
    </sheetView>
  </sheetViews>
  <sheetFormatPr defaultColWidth="11.421875" defaultRowHeight="12.75"/>
  <cols>
    <col min="1" max="1" width="17.421875" style="1" customWidth="1"/>
    <col min="2" max="2" width="44.28125" style="1" customWidth="1"/>
    <col min="3" max="3" width="11.421875" style="1" customWidth="1"/>
    <col min="4" max="4" width="18.00390625" style="2" customWidth="1"/>
    <col min="5" max="5" width="17.140625" style="3" customWidth="1"/>
    <col min="6" max="6" width="16.28125" style="2" customWidth="1"/>
    <col min="7" max="7" width="17.140625" style="3" customWidth="1"/>
    <col min="8" max="8" width="17.421875" style="2" customWidth="1"/>
    <col min="9" max="9" width="17.140625" style="3" customWidth="1"/>
    <col min="10" max="10" width="17.140625" style="77" customWidth="1"/>
    <col min="11" max="16384" width="11.421875" style="5" customWidth="1"/>
  </cols>
  <sheetData>
    <row r="1" ht="15.75" hidden="1">
      <c r="J1" s="4"/>
    </row>
    <row r="2" spans="1:10" ht="15.75" hidden="1">
      <c r="A2" s="6"/>
      <c r="B2" s="7"/>
      <c r="C2" s="7"/>
      <c r="D2" s="8"/>
      <c r="E2" s="9"/>
      <c r="F2" s="8"/>
      <c r="G2" s="9"/>
      <c r="H2" s="8"/>
      <c r="I2" s="9"/>
      <c r="J2" s="10" t="s">
        <v>13</v>
      </c>
    </row>
    <row r="3" spans="1:10" ht="15.75" hidden="1">
      <c r="A3" s="428" t="s">
        <v>15</v>
      </c>
      <c r="B3" s="429"/>
      <c r="C3" s="429"/>
      <c r="D3" s="429"/>
      <c r="E3" s="429"/>
      <c r="F3" s="429"/>
      <c r="G3" s="429"/>
      <c r="H3" s="429"/>
      <c r="I3" s="429"/>
      <c r="J3" s="430"/>
    </row>
    <row r="4" spans="1:10" ht="15.75" hidden="1">
      <c r="A4" s="11"/>
      <c r="B4" s="5"/>
      <c r="C4" s="5"/>
      <c r="D4" s="12"/>
      <c r="E4" s="13"/>
      <c r="F4" s="12"/>
      <c r="G4" s="13"/>
      <c r="H4" s="12"/>
      <c r="I4" s="13"/>
      <c r="J4" s="14"/>
    </row>
    <row r="5" spans="1:10" ht="15.75" hidden="1">
      <c r="A5" s="15"/>
      <c r="B5" s="16"/>
      <c r="C5" s="16"/>
      <c r="D5" s="17"/>
      <c r="E5" s="18"/>
      <c r="F5" s="17"/>
      <c r="G5" s="18"/>
      <c r="H5" s="17"/>
      <c r="I5" s="18"/>
      <c r="J5" s="19"/>
    </row>
    <row r="6" spans="1:10" ht="15.75" hidden="1">
      <c r="A6" s="20" t="s">
        <v>0</v>
      </c>
      <c r="B6" s="21" t="s">
        <v>1</v>
      </c>
      <c r="C6" s="20" t="s">
        <v>2</v>
      </c>
      <c r="D6" s="22" t="s">
        <v>4</v>
      </c>
      <c r="E6" s="23" t="s">
        <v>11</v>
      </c>
      <c r="F6" s="22" t="s">
        <v>3</v>
      </c>
      <c r="G6" s="23" t="s">
        <v>11</v>
      </c>
      <c r="H6" s="22" t="s">
        <v>6</v>
      </c>
      <c r="I6" s="23" t="s">
        <v>11</v>
      </c>
      <c r="J6" s="24" t="s">
        <v>7</v>
      </c>
    </row>
    <row r="7" spans="1:10" ht="15.75" hidden="1">
      <c r="A7" s="25"/>
      <c r="B7" s="26"/>
      <c r="C7" s="25"/>
      <c r="D7" s="27" t="s">
        <v>5</v>
      </c>
      <c r="E7" s="28" t="s">
        <v>12</v>
      </c>
      <c r="F7" s="27" t="s">
        <v>5</v>
      </c>
      <c r="G7" s="28" t="s">
        <v>12</v>
      </c>
      <c r="H7" s="27" t="s">
        <v>5</v>
      </c>
      <c r="I7" s="28" t="s">
        <v>12</v>
      </c>
      <c r="J7" s="29" t="s">
        <v>8</v>
      </c>
    </row>
    <row r="8" spans="1:10" ht="18" customHeight="1" hidden="1">
      <c r="A8" s="30"/>
      <c r="B8" s="31"/>
      <c r="C8" s="32"/>
      <c r="D8" s="33"/>
      <c r="E8" s="34"/>
      <c r="F8" s="33"/>
      <c r="G8" s="34"/>
      <c r="H8" s="33"/>
      <c r="I8" s="34"/>
      <c r="J8" s="35"/>
    </row>
    <row r="9" spans="1:10" ht="15.75" hidden="1">
      <c r="A9" s="36" t="s">
        <v>47</v>
      </c>
      <c r="B9" s="26"/>
      <c r="C9" s="37"/>
      <c r="D9" s="38"/>
      <c r="E9" s="39"/>
      <c r="F9" s="38"/>
      <c r="G9" s="39"/>
      <c r="H9" s="38"/>
      <c r="I9" s="39"/>
      <c r="J9" s="29"/>
    </row>
    <row r="10" spans="1:10" ht="15.75" hidden="1">
      <c r="A10" s="25"/>
      <c r="B10" s="26"/>
      <c r="C10" s="37"/>
      <c r="D10" s="38"/>
      <c r="E10" s="39"/>
      <c r="F10" s="38"/>
      <c r="G10" s="39"/>
      <c r="H10" s="38"/>
      <c r="I10" s="39"/>
      <c r="J10" s="29"/>
    </row>
    <row r="11" spans="1:10" ht="15.75" hidden="1">
      <c r="A11" s="40">
        <v>1</v>
      </c>
      <c r="B11" s="26" t="s">
        <v>48</v>
      </c>
      <c r="C11" s="37" t="s">
        <v>10</v>
      </c>
      <c r="D11" s="38">
        <v>138740</v>
      </c>
      <c r="E11" s="66">
        <f>+D11*J11/1000000</f>
        <v>145.850425</v>
      </c>
      <c r="F11" s="38">
        <v>61260</v>
      </c>
      <c r="G11" s="66">
        <f>+F11*J11/1000000</f>
        <v>64.399575</v>
      </c>
      <c r="H11" s="38">
        <f>+D11+F11</f>
        <v>200000</v>
      </c>
      <c r="I11" s="66">
        <f>+H11*J11/1000000</f>
        <v>210.25</v>
      </c>
      <c r="J11" s="29">
        <v>1051.25</v>
      </c>
    </row>
    <row r="12" spans="1:10" ht="15.75" hidden="1">
      <c r="A12" s="40">
        <v>1</v>
      </c>
      <c r="B12" s="26" t="s">
        <v>49</v>
      </c>
      <c r="C12" s="37" t="s">
        <v>9</v>
      </c>
      <c r="D12" s="38">
        <v>0</v>
      </c>
      <c r="E12" s="66">
        <f aca="true" t="shared" si="0" ref="E12:E29">+D12*J12/1000000</f>
        <v>0</v>
      </c>
      <c r="F12" s="38">
        <v>35565.17</v>
      </c>
      <c r="G12" s="66">
        <f aca="true" t="shared" si="1" ref="G12:G29">+F12*J12/1000000</f>
        <v>56.258394286732</v>
      </c>
      <c r="H12" s="38">
        <f aca="true" t="shared" si="2" ref="H12:H29">+D12+F12</f>
        <v>35565.17</v>
      </c>
      <c r="I12" s="66">
        <f aca="true" t="shared" si="3" ref="I12:I29">+H12*J12/1000000</f>
        <v>56.258394286732</v>
      </c>
      <c r="J12" s="29">
        <v>1581.8396</v>
      </c>
    </row>
    <row r="13" spans="1:10" ht="15.75" hidden="1">
      <c r="A13" s="40">
        <v>1</v>
      </c>
      <c r="B13" s="26" t="s">
        <v>50</v>
      </c>
      <c r="C13" s="37" t="s">
        <v>9</v>
      </c>
      <c r="D13" s="38">
        <v>84057</v>
      </c>
      <c r="E13" s="66">
        <f t="shared" si="0"/>
        <v>132.9646912572</v>
      </c>
      <c r="F13" s="38">
        <v>26478.02</v>
      </c>
      <c r="G13" s="66">
        <f t="shared" si="1"/>
        <v>41.883980565592</v>
      </c>
      <c r="H13" s="38">
        <f t="shared" si="2"/>
        <v>110535.02</v>
      </c>
      <c r="I13" s="66">
        <f t="shared" si="3"/>
        <v>174.848671822792</v>
      </c>
      <c r="J13" s="29">
        <v>1581.8396</v>
      </c>
    </row>
    <row r="14" spans="1:10" ht="15.75" hidden="1">
      <c r="A14" s="40">
        <v>15</v>
      </c>
      <c r="B14" s="26" t="s">
        <v>51</v>
      </c>
      <c r="C14" s="37" t="s">
        <v>9</v>
      </c>
      <c r="D14" s="38">
        <v>79999</v>
      </c>
      <c r="E14" s="66">
        <f t="shared" si="0"/>
        <v>124.7940800545</v>
      </c>
      <c r="F14" s="38">
        <v>27000</v>
      </c>
      <c r="G14" s="66">
        <f t="shared" si="1"/>
        <v>42.1185285</v>
      </c>
      <c r="H14" s="38">
        <f t="shared" si="2"/>
        <v>106999</v>
      </c>
      <c r="I14" s="66">
        <f t="shared" si="3"/>
        <v>166.91260855450003</v>
      </c>
      <c r="J14" s="29">
        <v>1559.9455</v>
      </c>
    </row>
    <row r="15" spans="1:10" ht="15.75" hidden="1">
      <c r="A15" s="40">
        <v>15</v>
      </c>
      <c r="B15" s="26" t="s">
        <v>52</v>
      </c>
      <c r="C15" s="37" t="s">
        <v>9</v>
      </c>
      <c r="D15" s="38">
        <v>276391</v>
      </c>
      <c r="E15" s="66">
        <f t="shared" si="0"/>
        <v>431.15489669050004</v>
      </c>
      <c r="F15" s="38">
        <v>90172.91</v>
      </c>
      <c r="G15" s="66">
        <f t="shared" si="1"/>
        <v>140.664825176405</v>
      </c>
      <c r="H15" s="38">
        <f t="shared" si="2"/>
        <v>366563.91000000003</v>
      </c>
      <c r="I15" s="66">
        <f t="shared" si="3"/>
        <v>571.8197218669051</v>
      </c>
      <c r="J15" s="29">
        <v>1559.9455</v>
      </c>
    </row>
    <row r="16" spans="1:10" ht="15.75" hidden="1">
      <c r="A16" s="40">
        <v>15</v>
      </c>
      <c r="B16" s="26" t="s">
        <v>53</v>
      </c>
      <c r="C16" s="37" t="s">
        <v>9</v>
      </c>
      <c r="D16" s="38">
        <v>210000</v>
      </c>
      <c r="E16" s="66">
        <f t="shared" si="0"/>
        <v>327.588555</v>
      </c>
      <c r="F16" s="38">
        <v>33075</v>
      </c>
      <c r="G16" s="66">
        <f t="shared" si="1"/>
        <v>51.5951974125</v>
      </c>
      <c r="H16" s="38">
        <f t="shared" si="2"/>
        <v>243075</v>
      </c>
      <c r="I16" s="66">
        <f t="shared" si="3"/>
        <v>379.18375241250004</v>
      </c>
      <c r="J16" s="29">
        <v>1559.9455</v>
      </c>
    </row>
    <row r="17" spans="1:10" ht="15.75" hidden="1">
      <c r="A17" s="40">
        <v>15</v>
      </c>
      <c r="B17" s="26" t="s">
        <v>54</v>
      </c>
      <c r="C17" s="37" t="s">
        <v>9</v>
      </c>
      <c r="D17" s="38">
        <v>48230</v>
      </c>
      <c r="E17" s="66">
        <f t="shared" si="0"/>
        <v>75.236171465</v>
      </c>
      <c r="F17" s="38">
        <v>8862.58</v>
      </c>
      <c r="G17" s="66">
        <f t="shared" si="1"/>
        <v>13.825141789389999</v>
      </c>
      <c r="H17" s="38">
        <f t="shared" si="2"/>
        <v>57092.58</v>
      </c>
      <c r="I17" s="66">
        <f t="shared" si="3"/>
        <v>89.06131325439</v>
      </c>
      <c r="J17" s="29">
        <v>1559.9455</v>
      </c>
    </row>
    <row r="18" spans="1:10" ht="15.75" hidden="1">
      <c r="A18" s="40">
        <v>15</v>
      </c>
      <c r="B18" s="26" t="s">
        <v>55</v>
      </c>
      <c r="C18" s="37" t="s">
        <v>9</v>
      </c>
      <c r="D18" s="38">
        <v>98000</v>
      </c>
      <c r="E18" s="66">
        <f t="shared" si="0"/>
        <v>152.874659</v>
      </c>
      <c r="F18" s="38">
        <v>35280</v>
      </c>
      <c r="G18" s="66">
        <f t="shared" si="1"/>
        <v>55.03487724</v>
      </c>
      <c r="H18" s="38">
        <f t="shared" si="2"/>
        <v>133280</v>
      </c>
      <c r="I18" s="66">
        <f t="shared" si="3"/>
        <v>207.90953624000002</v>
      </c>
      <c r="J18" s="29">
        <v>1559.9455</v>
      </c>
    </row>
    <row r="19" spans="1:10" ht="15.75" hidden="1">
      <c r="A19" s="40">
        <v>15</v>
      </c>
      <c r="B19" s="26" t="s">
        <v>56</v>
      </c>
      <c r="C19" s="37" t="s">
        <v>9</v>
      </c>
      <c r="D19" s="38">
        <v>115683.71</v>
      </c>
      <c r="E19" s="66">
        <f t="shared" si="0"/>
        <v>180.460282837805</v>
      </c>
      <c r="F19" s="38">
        <v>37308</v>
      </c>
      <c r="G19" s="66">
        <f t="shared" si="1"/>
        <v>58.198446714</v>
      </c>
      <c r="H19" s="38">
        <f t="shared" si="2"/>
        <v>152991.71000000002</v>
      </c>
      <c r="I19" s="66">
        <f t="shared" si="3"/>
        <v>238.65872955180504</v>
      </c>
      <c r="J19" s="29">
        <v>1559.9455</v>
      </c>
    </row>
    <row r="20" spans="1:10" ht="15.75" hidden="1">
      <c r="A20" s="40">
        <v>15</v>
      </c>
      <c r="B20" s="26" t="s">
        <v>57</v>
      </c>
      <c r="C20" s="37" t="s">
        <v>9</v>
      </c>
      <c r="D20" s="38">
        <v>0</v>
      </c>
      <c r="E20" s="66">
        <f t="shared" si="0"/>
        <v>0</v>
      </c>
      <c r="F20" s="38">
        <v>100433.33</v>
      </c>
      <c r="G20" s="66">
        <f t="shared" si="1"/>
        <v>156.670521183515</v>
      </c>
      <c r="H20" s="38">
        <f t="shared" si="2"/>
        <v>100433.33</v>
      </c>
      <c r="I20" s="66">
        <f t="shared" si="3"/>
        <v>156.670521183515</v>
      </c>
      <c r="J20" s="29">
        <v>1559.9455</v>
      </c>
    </row>
    <row r="21" spans="1:10" ht="15.75" hidden="1">
      <c r="A21" s="40">
        <v>15</v>
      </c>
      <c r="B21" s="26" t="s">
        <v>58</v>
      </c>
      <c r="C21" s="37" t="s">
        <v>9</v>
      </c>
      <c r="D21" s="38">
        <v>0</v>
      </c>
      <c r="E21" s="66">
        <f t="shared" si="0"/>
        <v>0</v>
      </c>
      <c r="F21" s="38">
        <v>117375</v>
      </c>
      <c r="G21" s="66">
        <f t="shared" si="1"/>
        <v>183.0986030625</v>
      </c>
      <c r="H21" s="38">
        <f t="shared" si="2"/>
        <v>117375</v>
      </c>
      <c r="I21" s="66">
        <f t="shared" si="3"/>
        <v>183.0986030625</v>
      </c>
      <c r="J21" s="29">
        <v>1559.9455</v>
      </c>
    </row>
    <row r="22" spans="1:10" ht="15.75" hidden="1">
      <c r="A22" s="40">
        <v>15</v>
      </c>
      <c r="B22" s="26" t="s">
        <v>59</v>
      </c>
      <c r="C22" s="37" t="s">
        <v>9</v>
      </c>
      <c r="D22" s="38">
        <v>0</v>
      </c>
      <c r="E22" s="66">
        <f t="shared" si="0"/>
        <v>0</v>
      </c>
      <c r="F22" s="38">
        <v>21750</v>
      </c>
      <c r="G22" s="66">
        <f t="shared" si="1"/>
        <v>33.928814625</v>
      </c>
      <c r="H22" s="38">
        <f t="shared" si="2"/>
        <v>21750</v>
      </c>
      <c r="I22" s="66">
        <f t="shared" si="3"/>
        <v>33.928814625</v>
      </c>
      <c r="J22" s="29">
        <v>1559.9455</v>
      </c>
    </row>
    <row r="23" spans="1:10" ht="15.75" hidden="1">
      <c r="A23" s="40">
        <v>15</v>
      </c>
      <c r="B23" s="26" t="s">
        <v>60</v>
      </c>
      <c r="C23" s="37" t="s">
        <v>9</v>
      </c>
      <c r="D23" s="38">
        <v>83750</v>
      </c>
      <c r="E23" s="66">
        <f t="shared" si="0"/>
        <v>130.645435625</v>
      </c>
      <c r="F23" s="38">
        <v>27637.5</v>
      </c>
      <c r="G23" s="66">
        <f t="shared" si="1"/>
        <v>43.11299375625</v>
      </c>
      <c r="H23" s="38">
        <f t="shared" si="2"/>
        <v>111387.5</v>
      </c>
      <c r="I23" s="66">
        <f t="shared" si="3"/>
        <v>173.75842938124998</v>
      </c>
      <c r="J23" s="29">
        <v>1559.9455</v>
      </c>
    </row>
    <row r="24" spans="1:10" ht="15.75" hidden="1">
      <c r="A24" s="40">
        <v>30</v>
      </c>
      <c r="B24" s="26" t="s">
        <v>61</v>
      </c>
      <c r="C24" s="37" t="s">
        <v>67</v>
      </c>
      <c r="D24" s="38">
        <v>0</v>
      </c>
      <c r="E24" s="66">
        <f t="shared" si="0"/>
        <v>0</v>
      </c>
      <c r="F24" s="38">
        <v>160168.53</v>
      </c>
      <c r="G24" s="66">
        <f t="shared" si="1"/>
        <v>222.66170958604198</v>
      </c>
      <c r="H24" s="38">
        <f t="shared" si="2"/>
        <v>160168.53</v>
      </c>
      <c r="I24" s="66">
        <f t="shared" si="3"/>
        <v>222.66170958604198</v>
      </c>
      <c r="J24" s="29">
        <v>1390.1714</v>
      </c>
    </row>
    <row r="25" spans="1:10" ht="15.75" hidden="1">
      <c r="A25" s="40">
        <v>31</v>
      </c>
      <c r="B25" s="26" t="s">
        <v>62</v>
      </c>
      <c r="C25" s="37" t="s">
        <v>68</v>
      </c>
      <c r="D25" s="38">
        <v>0</v>
      </c>
      <c r="E25" s="66">
        <f t="shared" si="0"/>
        <v>0</v>
      </c>
      <c r="F25" s="38">
        <v>79940</v>
      </c>
      <c r="G25" s="66">
        <f t="shared" si="1"/>
        <v>0.71142603</v>
      </c>
      <c r="H25" s="38">
        <f t="shared" si="2"/>
        <v>79940</v>
      </c>
      <c r="I25" s="66">
        <f t="shared" si="3"/>
        <v>0.71142603</v>
      </c>
      <c r="J25" s="29">
        <v>8.8995</v>
      </c>
    </row>
    <row r="26" spans="1:10" ht="15.75" hidden="1">
      <c r="A26" s="40">
        <v>31</v>
      </c>
      <c r="B26" s="26" t="s">
        <v>63</v>
      </c>
      <c r="C26" s="37" t="s">
        <v>10</v>
      </c>
      <c r="D26" s="38">
        <v>392810</v>
      </c>
      <c r="E26" s="66">
        <f t="shared" si="0"/>
        <v>409.44943159999997</v>
      </c>
      <c r="F26" s="38">
        <v>157190</v>
      </c>
      <c r="G26" s="66">
        <f t="shared" si="1"/>
        <v>163.84856839999998</v>
      </c>
      <c r="H26" s="38">
        <f t="shared" si="2"/>
        <v>550000</v>
      </c>
      <c r="I26" s="66">
        <f t="shared" si="3"/>
        <v>573.298</v>
      </c>
      <c r="J26" s="29">
        <v>1042.36</v>
      </c>
    </row>
    <row r="27" spans="1:10" ht="15.75" hidden="1">
      <c r="A27" s="40">
        <v>1</v>
      </c>
      <c r="B27" s="26" t="s">
        <v>64</v>
      </c>
      <c r="C27" s="37" t="s">
        <v>67</v>
      </c>
      <c r="D27" s="38">
        <v>84205.78</v>
      </c>
      <c r="E27" s="66">
        <f t="shared" si="0"/>
        <v>117.04732254843401</v>
      </c>
      <c r="F27" s="38">
        <v>12077.27</v>
      </c>
      <c r="G27" s="66">
        <f t="shared" si="1"/>
        <v>16.787590082231</v>
      </c>
      <c r="H27" s="38">
        <f t="shared" si="2"/>
        <v>96283.05</v>
      </c>
      <c r="I27" s="66">
        <f t="shared" si="3"/>
        <v>133.834912630665</v>
      </c>
      <c r="J27" s="29">
        <v>1390.0153</v>
      </c>
    </row>
    <row r="28" spans="1:10" ht="15.75" hidden="1">
      <c r="A28" s="40">
        <v>15</v>
      </c>
      <c r="B28" s="26" t="s">
        <v>65</v>
      </c>
      <c r="C28" s="37" t="s">
        <v>67</v>
      </c>
      <c r="D28" s="38">
        <v>0</v>
      </c>
      <c r="E28" s="66">
        <f t="shared" si="0"/>
        <v>0</v>
      </c>
      <c r="F28" s="38">
        <v>29662.5</v>
      </c>
      <c r="G28" s="66">
        <f t="shared" si="1"/>
        <v>40.66707393</v>
      </c>
      <c r="H28" s="38">
        <f t="shared" si="2"/>
        <v>29662.5</v>
      </c>
      <c r="I28" s="66">
        <f t="shared" si="3"/>
        <v>40.66707393</v>
      </c>
      <c r="J28" s="29">
        <v>1370.9928</v>
      </c>
    </row>
    <row r="29" spans="1:10" ht="15.75" hidden="1">
      <c r="A29" s="40">
        <v>15</v>
      </c>
      <c r="B29" s="26" t="s">
        <v>66</v>
      </c>
      <c r="C29" s="37" t="s">
        <v>67</v>
      </c>
      <c r="D29" s="38">
        <v>26488.28</v>
      </c>
      <c r="E29" s="66">
        <f t="shared" si="0"/>
        <v>36.315241164384</v>
      </c>
      <c r="F29" s="38">
        <v>5063.84</v>
      </c>
      <c r="G29" s="66">
        <f t="shared" si="1"/>
        <v>6.942488180352001</v>
      </c>
      <c r="H29" s="38">
        <f t="shared" si="2"/>
        <v>31552.12</v>
      </c>
      <c r="I29" s="66">
        <f t="shared" si="3"/>
        <v>43.25772934473599</v>
      </c>
      <c r="J29" s="29">
        <v>1370.9928</v>
      </c>
    </row>
    <row r="30" spans="1:10" ht="15.75" hidden="1">
      <c r="A30" s="40"/>
      <c r="B30" s="26"/>
      <c r="C30" s="37"/>
      <c r="D30" s="38"/>
      <c r="E30" s="66"/>
      <c r="F30" s="38"/>
      <c r="G30" s="66"/>
      <c r="H30" s="38"/>
      <c r="I30" s="66"/>
      <c r="J30" s="29"/>
    </row>
    <row r="31" spans="1:10" ht="15.75" hidden="1">
      <c r="A31" s="41"/>
      <c r="B31" s="42" t="s">
        <v>16</v>
      </c>
      <c r="C31" s="20"/>
      <c r="D31" s="43"/>
      <c r="E31" s="103">
        <f>SUM(E1:E30)</f>
        <v>2264.381192242823</v>
      </c>
      <c r="F31" s="44"/>
      <c r="G31" s="103">
        <f>SUM(G1:G30)</f>
        <v>1392.4087555205092</v>
      </c>
      <c r="H31" s="45"/>
      <c r="I31" s="103">
        <f>SUM(I1:I30)</f>
        <v>3656.7899477633323</v>
      </c>
      <c r="J31" s="46"/>
    </row>
    <row r="32" spans="1:10" ht="15.75" hidden="1">
      <c r="A32" s="47"/>
      <c r="B32" s="31"/>
      <c r="C32" s="32"/>
      <c r="D32" s="33"/>
      <c r="E32" s="34"/>
      <c r="F32" s="33"/>
      <c r="G32" s="34"/>
      <c r="H32" s="33"/>
      <c r="I32" s="34"/>
      <c r="J32" s="48"/>
    </row>
    <row r="33" spans="1:10" ht="15.75" hidden="1">
      <c r="A33" s="49" t="s">
        <v>17</v>
      </c>
      <c r="B33" s="26"/>
      <c r="C33" s="37"/>
      <c r="D33" s="38"/>
      <c r="E33" s="39"/>
      <c r="F33" s="38"/>
      <c r="G33" s="39"/>
      <c r="H33" s="38"/>
      <c r="I33" s="39"/>
      <c r="J33" s="50"/>
    </row>
    <row r="34" spans="1:10" ht="15.75" hidden="1">
      <c r="A34" s="25"/>
      <c r="B34" s="26"/>
      <c r="C34" s="37"/>
      <c r="D34" s="51"/>
      <c r="E34" s="39"/>
      <c r="F34" s="38"/>
      <c r="G34" s="39"/>
      <c r="H34" s="38"/>
      <c r="I34" s="39"/>
      <c r="J34" s="50"/>
    </row>
    <row r="35" spans="1:10" ht="15.75" hidden="1">
      <c r="A35" s="40">
        <v>1</v>
      </c>
      <c r="B35" s="26" t="s">
        <v>18</v>
      </c>
      <c r="C35" s="37" t="s">
        <v>9</v>
      </c>
      <c r="D35" s="51">
        <v>63647.09</v>
      </c>
      <c r="E35" s="66">
        <f>+D35*J35/1000000</f>
        <v>100.319957704772</v>
      </c>
      <c r="F35" s="52">
        <v>4864.44</v>
      </c>
      <c r="G35" s="66">
        <f>+F35*J35/1000000</f>
        <v>7.6672855751519995</v>
      </c>
      <c r="H35" s="38">
        <f>+D35+F35</f>
        <v>68511.53</v>
      </c>
      <c r="I35" s="66">
        <f>+H35*J35/1000000</f>
        <v>107.987243279924</v>
      </c>
      <c r="J35" s="50">
        <v>1576.1908</v>
      </c>
    </row>
    <row r="36" spans="1:10" ht="15.75" hidden="1">
      <c r="A36" s="40">
        <v>1</v>
      </c>
      <c r="B36" s="26" t="s">
        <v>19</v>
      </c>
      <c r="C36" s="37" t="s">
        <v>9</v>
      </c>
      <c r="D36" s="51">
        <v>148286.14</v>
      </c>
      <c r="E36" s="66">
        <f aca="true" t="shared" si="4" ref="E36:E63">+D36*J36/1000000</f>
        <v>233.72724963551204</v>
      </c>
      <c r="F36" s="52">
        <v>23854.45</v>
      </c>
      <c r="G36" s="66">
        <f aca="true" t="shared" si="5" ref="G36:G63">+F36*J36/1000000</f>
        <v>37.59916462906</v>
      </c>
      <c r="H36" s="38">
        <f aca="true" t="shared" si="6" ref="H36:H63">+D36+F36</f>
        <v>172140.59000000003</v>
      </c>
      <c r="I36" s="66">
        <f aca="true" t="shared" si="7" ref="I36:I59">+H36*J36/1000000</f>
        <v>271.32641426457207</v>
      </c>
      <c r="J36" s="50">
        <v>1576.1908</v>
      </c>
    </row>
    <row r="37" spans="1:10" ht="15.75" hidden="1">
      <c r="A37" s="40">
        <v>1</v>
      </c>
      <c r="B37" s="26" t="s">
        <v>20</v>
      </c>
      <c r="C37" s="37" t="s">
        <v>9</v>
      </c>
      <c r="D37" s="51">
        <v>165789.36</v>
      </c>
      <c r="E37" s="66">
        <f t="shared" si="4"/>
        <v>261.315663969888</v>
      </c>
      <c r="F37" s="52">
        <v>30463.79</v>
      </c>
      <c r="G37" s="66">
        <f t="shared" si="5"/>
        <v>48.016745531132</v>
      </c>
      <c r="H37" s="38">
        <f t="shared" si="6"/>
        <v>196253.15</v>
      </c>
      <c r="I37" s="66">
        <f t="shared" si="7"/>
        <v>309.33240950102004</v>
      </c>
      <c r="J37" s="50">
        <v>1576.1908</v>
      </c>
    </row>
    <row r="38" spans="1:10" ht="15.75" hidden="1">
      <c r="A38" s="40">
        <v>1</v>
      </c>
      <c r="B38" s="26" t="s">
        <v>21</v>
      </c>
      <c r="C38" s="37" t="s">
        <v>9</v>
      </c>
      <c r="D38" s="51">
        <v>87.28</v>
      </c>
      <c r="E38" s="66">
        <f t="shared" si="4"/>
        <v>0.137569933024</v>
      </c>
      <c r="F38" s="52">
        <v>59.18</v>
      </c>
      <c r="G38" s="66">
        <f t="shared" si="5"/>
        <v>0.093278971544</v>
      </c>
      <c r="H38" s="38">
        <f t="shared" si="6"/>
        <v>146.46</v>
      </c>
      <c r="I38" s="66">
        <f t="shared" si="7"/>
        <v>0.23084890456800003</v>
      </c>
      <c r="J38" s="50">
        <v>1576.1908</v>
      </c>
    </row>
    <row r="39" spans="1:10" ht="15.75" hidden="1">
      <c r="A39" s="40">
        <v>1</v>
      </c>
      <c r="B39" s="26" t="s">
        <v>22</v>
      </c>
      <c r="C39" s="37" t="s">
        <v>9</v>
      </c>
      <c r="D39" s="51">
        <v>221052.48</v>
      </c>
      <c r="E39" s="66">
        <f t="shared" si="4"/>
        <v>348.420885293184</v>
      </c>
      <c r="F39" s="52">
        <v>47377.94</v>
      </c>
      <c r="G39" s="66">
        <f t="shared" si="5"/>
        <v>74.67667315095201</v>
      </c>
      <c r="H39" s="38">
        <f t="shared" si="6"/>
        <v>268430.42000000004</v>
      </c>
      <c r="I39" s="66">
        <f t="shared" si="7"/>
        <v>423.0975584441361</v>
      </c>
      <c r="J39" s="50">
        <v>1576.1908</v>
      </c>
    </row>
    <row r="40" spans="1:10" ht="15.75" hidden="1">
      <c r="A40" s="40">
        <v>1</v>
      </c>
      <c r="B40" s="26" t="s">
        <v>23</v>
      </c>
      <c r="C40" s="37" t="s">
        <v>9</v>
      </c>
      <c r="D40" s="51">
        <v>9435.13</v>
      </c>
      <c r="E40" s="66">
        <f t="shared" si="4"/>
        <v>14.871565102804</v>
      </c>
      <c r="F40" s="52">
        <v>6580.29</v>
      </c>
      <c r="G40" s="66">
        <f t="shared" si="5"/>
        <v>10.371792559332</v>
      </c>
      <c r="H40" s="38">
        <f t="shared" si="6"/>
        <v>16015.419999999998</v>
      </c>
      <c r="I40" s="66">
        <f t="shared" si="7"/>
        <v>25.243357662136</v>
      </c>
      <c r="J40" s="50">
        <v>1576.1908</v>
      </c>
    </row>
    <row r="41" spans="1:10" ht="15.75" hidden="1">
      <c r="A41" s="40">
        <v>1</v>
      </c>
      <c r="B41" s="26" t="s">
        <v>24</v>
      </c>
      <c r="C41" s="37" t="s">
        <v>9</v>
      </c>
      <c r="D41" s="51">
        <v>31223.66</v>
      </c>
      <c r="E41" s="66">
        <f t="shared" si="4"/>
        <v>49.214445634328</v>
      </c>
      <c r="F41" s="52">
        <v>22246.86</v>
      </c>
      <c r="G41" s="66">
        <f t="shared" si="5"/>
        <v>35.065296060888</v>
      </c>
      <c r="H41" s="38">
        <f t="shared" si="6"/>
        <v>53470.520000000004</v>
      </c>
      <c r="I41" s="66">
        <f t="shared" si="7"/>
        <v>84.27974169521602</v>
      </c>
      <c r="J41" s="50">
        <v>1576.1908</v>
      </c>
    </row>
    <row r="42" spans="1:10" ht="15.75" hidden="1">
      <c r="A42" s="40">
        <v>1</v>
      </c>
      <c r="B42" s="26" t="s">
        <v>25</v>
      </c>
      <c r="C42" s="37" t="s">
        <v>9</v>
      </c>
      <c r="D42" s="51">
        <v>32282.87</v>
      </c>
      <c r="E42" s="66">
        <f t="shared" si="4"/>
        <v>50.883962691596004</v>
      </c>
      <c r="F42" s="52">
        <v>22638.37</v>
      </c>
      <c r="G42" s="66">
        <f t="shared" si="5"/>
        <v>35.682390520995995</v>
      </c>
      <c r="H42" s="38">
        <f t="shared" si="6"/>
        <v>54921.24</v>
      </c>
      <c r="I42" s="66">
        <f t="shared" si="7"/>
        <v>86.566353212592</v>
      </c>
      <c r="J42" s="50">
        <v>1576.1908</v>
      </c>
    </row>
    <row r="43" spans="1:10" ht="15.75" hidden="1">
      <c r="A43" s="40">
        <v>1</v>
      </c>
      <c r="B43" s="26" t="s">
        <v>26</v>
      </c>
      <c r="C43" s="37" t="s">
        <v>9</v>
      </c>
      <c r="D43" s="51">
        <v>39144.71</v>
      </c>
      <c r="E43" s="66">
        <f t="shared" si="4"/>
        <v>61.699531770668</v>
      </c>
      <c r="F43" s="52">
        <v>28330.98</v>
      </c>
      <c r="G43" s="66">
        <f t="shared" si="5"/>
        <v>44.655030030984</v>
      </c>
      <c r="H43" s="38">
        <f t="shared" si="6"/>
        <v>67475.69</v>
      </c>
      <c r="I43" s="66">
        <f t="shared" si="7"/>
        <v>106.35456180165201</v>
      </c>
      <c r="J43" s="50">
        <v>1576.1908</v>
      </c>
    </row>
    <row r="44" spans="1:10" ht="15.75" hidden="1">
      <c r="A44" s="40">
        <v>1</v>
      </c>
      <c r="B44" s="26" t="s">
        <v>27</v>
      </c>
      <c r="C44" s="37" t="s">
        <v>9</v>
      </c>
      <c r="D44" s="51">
        <v>41447.34</v>
      </c>
      <c r="E44" s="66">
        <f t="shared" si="4"/>
        <v>65.328915992472</v>
      </c>
      <c r="F44" s="52">
        <v>30308.37</v>
      </c>
      <c r="G44" s="66">
        <f t="shared" si="5"/>
        <v>47.771773956996</v>
      </c>
      <c r="H44" s="38">
        <f t="shared" si="6"/>
        <v>71755.70999999999</v>
      </c>
      <c r="I44" s="66">
        <f t="shared" si="7"/>
        <v>113.10068994946799</v>
      </c>
      <c r="J44" s="50">
        <v>1576.1908</v>
      </c>
    </row>
    <row r="45" spans="1:10" ht="15.75" hidden="1">
      <c r="A45" s="40">
        <v>1</v>
      </c>
      <c r="B45" s="26" t="s">
        <v>28</v>
      </c>
      <c r="C45" s="37" t="s">
        <v>9</v>
      </c>
      <c r="D45" s="51">
        <v>46050</v>
      </c>
      <c r="E45" s="66">
        <f t="shared" si="4"/>
        <v>72.58358634</v>
      </c>
      <c r="F45" s="52">
        <v>33974.73</v>
      </c>
      <c r="G45" s="66">
        <f t="shared" si="5"/>
        <v>53.550656858484004</v>
      </c>
      <c r="H45" s="38">
        <f t="shared" si="6"/>
        <v>80024.73000000001</v>
      </c>
      <c r="I45" s="66">
        <f t="shared" si="7"/>
        <v>126.13424319848401</v>
      </c>
      <c r="J45" s="50">
        <v>1576.1908</v>
      </c>
    </row>
    <row r="46" spans="1:10" ht="15.75" hidden="1">
      <c r="A46" s="40">
        <v>1</v>
      </c>
      <c r="B46" s="26" t="s">
        <v>29</v>
      </c>
      <c r="C46" s="37" t="s">
        <v>9</v>
      </c>
      <c r="D46" s="51">
        <v>36842.08</v>
      </c>
      <c r="E46" s="66">
        <f t="shared" si="4"/>
        <v>58.07014754886401</v>
      </c>
      <c r="F46" s="52">
        <v>26940.77</v>
      </c>
      <c r="G46" s="66">
        <f t="shared" si="5"/>
        <v>42.463793818916</v>
      </c>
      <c r="H46" s="38">
        <f t="shared" si="6"/>
        <v>63782.850000000006</v>
      </c>
      <c r="I46" s="66">
        <f t="shared" si="7"/>
        <v>100.53394136778002</v>
      </c>
      <c r="J46" s="50">
        <v>1576.1908</v>
      </c>
    </row>
    <row r="47" spans="1:10" ht="15.75" hidden="1">
      <c r="A47" s="40">
        <v>1</v>
      </c>
      <c r="B47" s="26" t="s">
        <v>30</v>
      </c>
      <c r="C47" s="37" t="s">
        <v>9</v>
      </c>
      <c r="D47" s="51">
        <v>23025</v>
      </c>
      <c r="E47" s="66">
        <f t="shared" si="4"/>
        <v>36.29179317</v>
      </c>
      <c r="F47" s="52">
        <v>16837.03</v>
      </c>
      <c r="G47" s="66">
        <f t="shared" si="5"/>
        <v>26.538371785324</v>
      </c>
      <c r="H47" s="38">
        <f t="shared" si="6"/>
        <v>39862.03</v>
      </c>
      <c r="I47" s="66">
        <f t="shared" si="7"/>
        <v>62.830164955324</v>
      </c>
      <c r="J47" s="50">
        <v>1576.1908</v>
      </c>
    </row>
    <row r="48" spans="1:10" ht="15.75" hidden="1">
      <c r="A48" s="40">
        <v>1</v>
      </c>
      <c r="B48" s="26" t="s">
        <v>31</v>
      </c>
      <c r="C48" s="37" t="s">
        <v>9</v>
      </c>
      <c r="D48" s="51">
        <v>0</v>
      </c>
      <c r="E48" s="66">
        <f t="shared" si="4"/>
        <v>0</v>
      </c>
      <c r="F48" s="52">
        <v>29662.5</v>
      </c>
      <c r="G48" s="66">
        <f>+F48*J48/1000000</f>
        <v>46.753759605000006</v>
      </c>
      <c r="H48" s="38">
        <f t="shared" si="6"/>
        <v>29662.5</v>
      </c>
      <c r="I48" s="66">
        <f t="shared" si="7"/>
        <v>46.753759605000006</v>
      </c>
      <c r="J48" s="50">
        <v>1576.1908</v>
      </c>
    </row>
    <row r="49" spans="1:10" ht="15.75" hidden="1">
      <c r="A49" s="40">
        <v>1</v>
      </c>
      <c r="B49" s="26" t="s">
        <v>32</v>
      </c>
      <c r="C49" s="37" t="s">
        <v>9</v>
      </c>
      <c r="D49" s="51">
        <v>0</v>
      </c>
      <c r="E49" s="66">
        <f t="shared" si="4"/>
        <v>0</v>
      </c>
      <c r="F49" s="52">
        <v>12262.5</v>
      </c>
      <c r="G49" s="66">
        <f t="shared" si="5"/>
        <v>19.328039685000004</v>
      </c>
      <c r="H49" s="38">
        <f t="shared" si="6"/>
        <v>12262.5</v>
      </c>
      <c r="I49" s="66">
        <f t="shared" si="7"/>
        <v>19.328039685000004</v>
      </c>
      <c r="J49" s="50">
        <v>1576.1908</v>
      </c>
    </row>
    <row r="50" spans="1:10" ht="15.75" hidden="1">
      <c r="A50" s="40">
        <v>1</v>
      </c>
      <c r="B50" s="26" t="s">
        <v>33</v>
      </c>
      <c r="C50" s="37" t="s">
        <v>9</v>
      </c>
      <c r="D50" s="51">
        <v>0</v>
      </c>
      <c r="E50" s="66">
        <f t="shared" si="4"/>
        <v>0</v>
      </c>
      <c r="F50" s="52">
        <v>4015.24</v>
      </c>
      <c r="G50" s="66">
        <f t="shared" si="5"/>
        <v>6.328784347791999</v>
      </c>
      <c r="H50" s="38">
        <f t="shared" si="6"/>
        <v>4015.24</v>
      </c>
      <c r="I50" s="66">
        <f>+H50*J50/1000000</f>
        <v>6.328784347791999</v>
      </c>
      <c r="J50" s="50">
        <v>1576.1908</v>
      </c>
    </row>
    <row r="51" spans="1:10" ht="15.75" hidden="1">
      <c r="A51" s="40">
        <v>1</v>
      </c>
      <c r="B51" s="26" t="s">
        <v>34</v>
      </c>
      <c r="C51" s="37" t="s">
        <v>9</v>
      </c>
      <c r="D51" s="51">
        <v>50911</v>
      </c>
      <c r="E51" s="66">
        <f>+D51*J51/1000000</f>
        <v>80.2454498188</v>
      </c>
      <c r="F51" s="52">
        <v>17373.69</v>
      </c>
      <c r="G51" s="66">
        <f t="shared" si="5"/>
        <v>27.384250340052002</v>
      </c>
      <c r="H51" s="38">
        <f t="shared" si="6"/>
        <v>68284.69</v>
      </c>
      <c r="I51" s="66">
        <f t="shared" si="7"/>
        <v>107.62970015885202</v>
      </c>
      <c r="J51" s="50">
        <v>1576.1908</v>
      </c>
    </row>
    <row r="52" spans="1:10" ht="15.75" hidden="1">
      <c r="A52" s="40">
        <v>1</v>
      </c>
      <c r="B52" s="26" t="s">
        <v>35</v>
      </c>
      <c r="C52" s="37" t="s">
        <v>9</v>
      </c>
      <c r="D52" s="51">
        <v>70240.47</v>
      </c>
      <c r="E52" s="66">
        <f t="shared" si="4"/>
        <v>110.712382601676</v>
      </c>
      <c r="F52" s="52">
        <v>24496.36</v>
      </c>
      <c r="G52" s="66">
        <f t="shared" si="5"/>
        <v>38.610937265488005</v>
      </c>
      <c r="H52" s="38">
        <f t="shared" si="6"/>
        <v>94736.83</v>
      </c>
      <c r="I52" s="66">
        <f t="shared" si="7"/>
        <v>149.323319867164</v>
      </c>
      <c r="J52" s="50">
        <v>1576.1908</v>
      </c>
    </row>
    <row r="53" spans="1:10" ht="15.75" hidden="1">
      <c r="A53" s="40">
        <v>1</v>
      </c>
      <c r="B53" s="26" t="s">
        <v>44</v>
      </c>
      <c r="C53" s="37" t="s">
        <v>9</v>
      </c>
      <c r="D53" s="51">
        <v>174769.62</v>
      </c>
      <c r="E53" s="66">
        <f t="shared" si="4"/>
        <v>275.47026716349603</v>
      </c>
      <c r="F53" s="52">
        <v>37022.11</v>
      </c>
      <c r="G53" s="66">
        <f t="shared" si="5"/>
        <v>58.353909178588005</v>
      </c>
      <c r="H53" s="38">
        <f t="shared" si="6"/>
        <v>211791.72999999998</v>
      </c>
      <c r="I53" s="66">
        <f t="shared" si="7"/>
        <v>333.824176342084</v>
      </c>
      <c r="J53" s="50">
        <v>1576.1908</v>
      </c>
    </row>
    <row r="54" spans="1:10" ht="15.75" hidden="1">
      <c r="A54" s="40">
        <v>1</v>
      </c>
      <c r="B54" s="26" t="s">
        <v>45</v>
      </c>
      <c r="C54" s="37" t="s">
        <v>9</v>
      </c>
      <c r="D54" s="51">
        <v>20605.53</v>
      </c>
      <c r="E54" s="66">
        <f t="shared" si="4"/>
        <v>32.478246815124</v>
      </c>
      <c r="F54" s="52">
        <v>2322.85</v>
      </c>
      <c r="G54" s="66">
        <f t="shared" si="5"/>
        <v>3.66125479978</v>
      </c>
      <c r="H54" s="38">
        <f t="shared" si="6"/>
        <v>22928.379999999997</v>
      </c>
      <c r="I54" s="66">
        <f t="shared" si="7"/>
        <v>36.139501614904</v>
      </c>
      <c r="J54" s="50">
        <v>1576.1908</v>
      </c>
    </row>
    <row r="55" spans="1:10" ht="15.75" hidden="1">
      <c r="A55" s="40">
        <v>1</v>
      </c>
      <c r="B55" s="26" t="s">
        <v>46</v>
      </c>
      <c r="C55" s="37" t="s">
        <v>9</v>
      </c>
      <c r="D55" s="51">
        <v>369434.93</v>
      </c>
      <c r="E55" s="66">
        <f t="shared" si="4"/>
        <v>582.2999378646441</v>
      </c>
      <c r="F55" s="52">
        <v>480.85</v>
      </c>
      <c r="G55" s="66">
        <f t="shared" si="5"/>
        <v>0.7579113461800001</v>
      </c>
      <c r="H55" s="38">
        <f t="shared" si="6"/>
        <v>369915.77999999997</v>
      </c>
      <c r="I55" s="66">
        <f t="shared" si="7"/>
        <v>583.057849210824</v>
      </c>
      <c r="J55" s="50">
        <v>1576.1908</v>
      </c>
    </row>
    <row r="56" spans="1:10" ht="15.75" hidden="1">
      <c r="A56" s="40">
        <v>15</v>
      </c>
      <c r="B56" s="26" t="s">
        <v>36</v>
      </c>
      <c r="C56" s="37" t="s">
        <v>10</v>
      </c>
      <c r="D56" s="51">
        <v>49138</v>
      </c>
      <c r="E56" s="66">
        <f t="shared" si="4"/>
        <v>51.160028700000005</v>
      </c>
      <c r="F56" s="52">
        <v>7555.04</v>
      </c>
      <c r="G56" s="66">
        <f t="shared" si="5"/>
        <v>7.865929896000001</v>
      </c>
      <c r="H56" s="38">
        <f t="shared" si="6"/>
        <v>56693.04</v>
      </c>
      <c r="I56" s="66">
        <f t="shared" si="7"/>
        <v>59.02595859600001</v>
      </c>
      <c r="J56" s="50">
        <v>1041.15</v>
      </c>
    </row>
    <row r="57" spans="1:10" ht="15.75" hidden="1">
      <c r="A57" s="40">
        <v>15</v>
      </c>
      <c r="B57" s="26" t="s">
        <v>37</v>
      </c>
      <c r="C57" s="37" t="s">
        <v>10</v>
      </c>
      <c r="D57" s="51">
        <v>150000</v>
      </c>
      <c r="E57" s="66">
        <f t="shared" si="4"/>
        <v>156.1725</v>
      </c>
      <c r="F57" s="52">
        <v>22500</v>
      </c>
      <c r="G57" s="66">
        <f t="shared" si="5"/>
        <v>23.425875000000005</v>
      </c>
      <c r="H57" s="38">
        <f t="shared" si="6"/>
        <v>172500</v>
      </c>
      <c r="I57" s="66">
        <f t="shared" si="7"/>
        <v>179.59837500000003</v>
      </c>
      <c r="J57" s="50">
        <v>1041.15</v>
      </c>
    </row>
    <row r="58" spans="1:10" ht="15.75" hidden="1">
      <c r="A58" s="40">
        <v>15</v>
      </c>
      <c r="B58" s="26" t="s">
        <v>38</v>
      </c>
      <c r="C58" s="37" t="s">
        <v>10</v>
      </c>
      <c r="D58" s="51">
        <v>37500</v>
      </c>
      <c r="E58" s="66">
        <f t="shared" si="4"/>
        <v>39.043125</v>
      </c>
      <c r="F58" s="52">
        <v>6328.13</v>
      </c>
      <c r="G58" s="66">
        <f t="shared" si="5"/>
        <v>6.588532549500001</v>
      </c>
      <c r="H58" s="38">
        <f t="shared" si="6"/>
        <v>43828.13</v>
      </c>
      <c r="I58" s="66">
        <f t="shared" si="7"/>
        <v>45.631657549500005</v>
      </c>
      <c r="J58" s="50">
        <v>1041.15</v>
      </c>
    </row>
    <row r="59" spans="1:10" ht="15.75" hidden="1">
      <c r="A59" s="40">
        <v>15</v>
      </c>
      <c r="B59" s="26" t="s">
        <v>39</v>
      </c>
      <c r="C59" s="37" t="s">
        <v>10</v>
      </c>
      <c r="D59" s="51">
        <v>64500</v>
      </c>
      <c r="E59" s="66">
        <f t="shared" si="4"/>
        <v>67.154175</v>
      </c>
      <c r="F59" s="52">
        <v>10884.38</v>
      </c>
      <c r="G59" s="66">
        <f t="shared" si="5"/>
        <v>11.332272237</v>
      </c>
      <c r="H59" s="38">
        <f t="shared" si="6"/>
        <v>75384.38</v>
      </c>
      <c r="I59" s="66">
        <f t="shared" si="7"/>
        <v>78.48644723700002</v>
      </c>
      <c r="J59" s="50">
        <v>1041.15</v>
      </c>
    </row>
    <row r="60" spans="1:10" ht="15.75" hidden="1">
      <c r="A60" s="40">
        <v>15</v>
      </c>
      <c r="B60" s="26" t="s">
        <v>40</v>
      </c>
      <c r="C60" s="37" t="s">
        <v>9</v>
      </c>
      <c r="D60" s="51">
        <v>307500</v>
      </c>
      <c r="E60" s="66">
        <f t="shared" si="4"/>
        <v>485.44892775</v>
      </c>
      <c r="F60" s="52">
        <v>56510.53</v>
      </c>
      <c r="G60" s="66">
        <f t="shared" si="5"/>
        <v>89.212930715721</v>
      </c>
      <c r="H60" s="38">
        <f t="shared" si="6"/>
        <v>364010.53</v>
      </c>
      <c r="I60" s="66">
        <f>+H60*J60/1000000</f>
        <v>574.661858465721</v>
      </c>
      <c r="J60" s="50">
        <v>1578.6957</v>
      </c>
    </row>
    <row r="61" spans="1:10" ht="15.75" hidden="1">
      <c r="A61" s="40">
        <v>15</v>
      </c>
      <c r="B61" s="26" t="s">
        <v>41</v>
      </c>
      <c r="C61" s="37" t="s">
        <v>9</v>
      </c>
      <c r="D61" s="51">
        <v>161457.42</v>
      </c>
      <c r="E61" s="66">
        <f t="shared" si="4"/>
        <v>254.89213468709403</v>
      </c>
      <c r="F61" s="52">
        <v>34511.53</v>
      </c>
      <c r="G61" s="66">
        <f>+F61*J61/1000000</f>
        <v>54.483204011420995</v>
      </c>
      <c r="H61" s="38">
        <f t="shared" si="6"/>
        <v>195968.95</v>
      </c>
      <c r="I61" s="66">
        <f>+H61*J61/1000000</f>
        <v>309.375338698515</v>
      </c>
      <c r="J61" s="50">
        <v>1578.6957</v>
      </c>
    </row>
    <row r="62" spans="1:10" ht="15.75" hidden="1">
      <c r="A62" s="40">
        <v>15</v>
      </c>
      <c r="B62" s="26" t="s">
        <v>42</v>
      </c>
      <c r="C62" s="37" t="s">
        <v>10</v>
      </c>
      <c r="D62" s="52">
        <v>122980</v>
      </c>
      <c r="E62" s="66">
        <f>+D62*J62/1000000</f>
        <v>128.04062700000003</v>
      </c>
      <c r="F62" s="52">
        <v>2460.11</v>
      </c>
      <c r="G62" s="66">
        <f t="shared" si="5"/>
        <v>2.5613435265</v>
      </c>
      <c r="H62" s="38">
        <f t="shared" si="6"/>
        <v>125440.11</v>
      </c>
      <c r="I62" s="66">
        <f>+H62*J62/1000000</f>
        <v>130.60197052650003</v>
      </c>
      <c r="J62" s="50">
        <v>1041.15</v>
      </c>
    </row>
    <row r="63" spans="1:10" ht="15.75" hidden="1">
      <c r="A63" s="40">
        <v>15</v>
      </c>
      <c r="B63" s="26" t="s">
        <v>43</v>
      </c>
      <c r="C63" s="37" t="s">
        <v>10</v>
      </c>
      <c r="D63" s="52">
        <v>0</v>
      </c>
      <c r="E63" s="66">
        <f t="shared" si="4"/>
        <v>0</v>
      </c>
      <c r="F63" s="52">
        <v>24172.37</v>
      </c>
      <c r="G63" s="66">
        <f t="shared" si="5"/>
        <v>25.1670630255</v>
      </c>
      <c r="H63" s="38">
        <f t="shared" si="6"/>
        <v>24172.37</v>
      </c>
      <c r="I63" s="66">
        <f>+H63*J63/1000000</f>
        <v>25.1670630255</v>
      </c>
      <c r="J63" s="50">
        <v>1041.15</v>
      </c>
    </row>
    <row r="64" spans="1:10" ht="15.75" hidden="1">
      <c r="A64" s="47"/>
      <c r="B64" s="31"/>
      <c r="C64" s="32"/>
      <c r="D64" s="53"/>
      <c r="E64" s="69"/>
      <c r="F64" s="54"/>
      <c r="G64" s="69"/>
      <c r="H64" s="33"/>
      <c r="I64" s="69"/>
      <c r="J64" s="48"/>
    </row>
    <row r="65" spans="1:10" ht="15.75" hidden="1">
      <c r="A65" s="40"/>
      <c r="B65" s="26" t="s">
        <v>16</v>
      </c>
      <c r="C65" s="37"/>
      <c r="D65" s="55"/>
      <c r="E65" s="66">
        <f>SUM(E35:E64)</f>
        <v>3615.983077187947</v>
      </c>
      <c r="F65" s="56"/>
      <c r="G65" s="66">
        <f>SUM(G35:G64)</f>
        <v>885.9682509792817</v>
      </c>
      <c r="H65" s="38"/>
      <c r="I65" s="66">
        <f>SUM(I35:I64)</f>
        <v>4501.951328167229</v>
      </c>
      <c r="J65" s="50"/>
    </row>
    <row r="66" spans="1:10" ht="15.75" hidden="1">
      <c r="A66" s="40"/>
      <c r="B66" s="26"/>
      <c r="C66" s="37"/>
      <c r="D66" s="38"/>
      <c r="E66" s="39"/>
      <c r="F66" s="38"/>
      <c r="G66" s="39"/>
      <c r="H66" s="38"/>
      <c r="I66" s="39"/>
      <c r="J66" s="50"/>
    </row>
    <row r="67" spans="1:10" ht="15.75" hidden="1">
      <c r="A67" s="57"/>
      <c r="B67" s="7"/>
      <c r="C67" s="58"/>
      <c r="D67" s="8"/>
      <c r="E67" s="9"/>
      <c r="F67" s="8"/>
      <c r="G67" s="9"/>
      <c r="H67" s="8"/>
      <c r="I67" s="9"/>
      <c r="J67" s="10"/>
    </row>
    <row r="68" spans="1:10" ht="15.75" hidden="1">
      <c r="A68" s="25" t="s">
        <v>14</v>
      </c>
      <c r="B68" s="5"/>
      <c r="C68" s="59"/>
      <c r="D68" s="12"/>
      <c r="E68" s="13"/>
      <c r="F68" s="12"/>
      <c r="G68" s="13"/>
      <c r="H68" s="12"/>
      <c r="I68" s="13"/>
      <c r="J68" s="14"/>
    </row>
    <row r="69" spans="1:10" ht="15.75" hidden="1">
      <c r="A69" s="30"/>
      <c r="B69" s="16"/>
      <c r="C69" s="60"/>
      <c r="D69" s="17"/>
      <c r="E69" s="18"/>
      <c r="F69" s="17"/>
      <c r="G69" s="18"/>
      <c r="H69" s="17"/>
      <c r="I69" s="18"/>
      <c r="J69" s="19"/>
    </row>
    <row r="70" spans="1:10" ht="15.75" hidden="1">
      <c r="A70" s="61" t="s">
        <v>87</v>
      </c>
      <c r="B70" s="42"/>
      <c r="C70" s="20"/>
      <c r="D70" s="62"/>
      <c r="E70" s="63"/>
      <c r="F70" s="45"/>
      <c r="G70" s="63"/>
      <c r="H70" s="45"/>
      <c r="I70" s="63"/>
      <c r="J70" s="46"/>
    </row>
    <row r="71" spans="1:10" ht="15.75" hidden="1">
      <c r="A71" s="49"/>
      <c r="B71" s="26"/>
      <c r="C71" s="37"/>
      <c r="D71" s="64"/>
      <c r="E71" s="39"/>
      <c r="F71" s="38"/>
      <c r="G71" s="39"/>
      <c r="H71" s="38"/>
      <c r="I71" s="39"/>
      <c r="J71" s="50"/>
    </row>
    <row r="72" spans="1:10" ht="15.75" hidden="1">
      <c r="A72" s="40">
        <v>1</v>
      </c>
      <c r="B72" s="26" t="s">
        <v>72</v>
      </c>
      <c r="C72" s="37" t="s">
        <v>9</v>
      </c>
      <c r="D72" s="65"/>
      <c r="E72" s="74">
        <f>+D72*J72/1000000</f>
        <v>0</v>
      </c>
      <c r="F72" s="38">
        <v>53869.05</v>
      </c>
      <c r="G72" s="66">
        <f aca="true" t="shared" si="8" ref="G72:G89">+F72*J72/1000000</f>
        <v>91.15023575493001</v>
      </c>
      <c r="H72" s="38">
        <f aca="true" t="shared" si="9" ref="H72:H89">+D72+F72</f>
        <v>53869.05</v>
      </c>
      <c r="I72" s="66">
        <f aca="true" t="shared" si="10" ref="I72:I89">+H72*J72/1000000</f>
        <v>91.15023575493001</v>
      </c>
      <c r="J72" s="50">
        <v>1692.0706</v>
      </c>
    </row>
    <row r="73" spans="1:10" ht="15.75" hidden="1">
      <c r="A73" s="40">
        <v>1</v>
      </c>
      <c r="B73" s="26" t="s">
        <v>70</v>
      </c>
      <c r="C73" s="37" t="s">
        <v>9</v>
      </c>
      <c r="D73" s="65">
        <v>84057</v>
      </c>
      <c r="E73" s="74">
        <f aca="true" t="shared" si="11" ref="E73:E89">+D73*J73/1000000</f>
        <v>142.2303784242</v>
      </c>
      <c r="F73" s="67">
        <v>21162.8</v>
      </c>
      <c r="G73" s="66">
        <f t="shared" si="8"/>
        <v>35.808951693679994</v>
      </c>
      <c r="H73" s="38">
        <f t="shared" si="9"/>
        <v>105219.8</v>
      </c>
      <c r="I73" s="66">
        <f t="shared" si="10"/>
        <v>178.03933011788</v>
      </c>
      <c r="J73" s="50">
        <v>1692.0706</v>
      </c>
    </row>
    <row r="74" spans="1:10" ht="15.75" hidden="1">
      <c r="A74" s="40">
        <v>1</v>
      </c>
      <c r="B74" s="26" t="s">
        <v>83</v>
      </c>
      <c r="C74" s="37" t="s">
        <v>69</v>
      </c>
      <c r="D74" s="65">
        <v>132678.67</v>
      </c>
      <c r="E74" s="74">
        <f t="shared" si="11"/>
        <v>146.66698217810003</v>
      </c>
      <c r="F74" s="67">
        <v>67321.33</v>
      </c>
      <c r="G74" s="66">
        <f t="shared" si="8"/>
        <v>74.41901782190001</v>
      </c>
      <c r="H74" s="38">
        <f t="shared" si="9"/>
        <v>200000</v>
      </c>
      <c r="I74" s="66">
        <f t="shared" si="10"/>
        <v>221.086</v>
      </c>
      <c r="J74" s="50">
        <v>1105.43</v>
      </c>
    </row>
    <row r="75" spans="1:10" ht="15.75" hidden="1">
      <c r="A75" s="40">
        <v>1</v>
      </c>
      <c r="B75" s="26" t="s">
        <v>84</v>
      </c>
      <c r="C75" s="37" t="s">
        <v>67</v>
      </c>
      <c r="D75" s="65">
        <v>84722.38</v>
      </c>
      <c r="E75" s="74">
        <f t="shared" si="11"/>
        <v>127.941629792402</v>
      </c>
      <c r="F75" s="67">
        <v>11761.49</v>
      </c>
      <c r="G75" s="66">
        <f t="shared" si="8"/>
        <v>17.761354194571</v>
      </c>
      <c r="H75" s="38">
        <f t="shared" si="9"/>
        <v>96483.87000000001</v>
      </c>
      <c r="I75" s="66">
        <f t="shared" si="10"/>
        <v>145.702983986973</v>
      </c>
      <c r="J75" s="50">
        <v>1510.1279</v>
      </c>
    </row>
    <row r="76" spans="1:10" ht="15.75" hidden="1">
      <c r="A76" s="40">
        <v>15</v>
      </c>
      <c r="B76" s="26" t="s">
        <v>71</v>
      </c>
      <c r="C76" s="37" t="s">
        <v>9</v>
      </c>
      <c r="D76" s="65">
        <v>50911.9</v>
      </c>
      <c r="E76" s="74">
        <f t="shared" si="11"/>
        <v>87.04595917030001</v>
      </c>
      <c r="F76" s="67">
        <v>17182.77</v>
      </c>
      <c r="G76" s="66">
        <f t="shared" si="8"/>
        <v>29.378017631490003</v>
      </c>
      <c r="H76" s="38">
        <f t="shared" si="9"/>
        <v>68094.67</v>
      </c>
      <c r="I76" s="66">
        <f t="shared" si="10"/>
        <v>116.42397680179</v>
      </c>
      <c r="J76" s="50">
        <v>1709.737</v>
      </c>
    </row>
    <row r="77" spans="1:10" ht="15.75" hidden="1">
      <c r="A77" s="40">
        <v>15</v>
      </c>
      <c r="B77" s="26" t="s">
        <v>73</v>
      </c>
      <c r="C77" s="37" t="s">
        <v>9</v>
      </c>
      <c r="D77" s="65">
        <v>276391</v>
      </c>
      <c r="E77" s="74">
        <f t="shared" si="11"/>
        <v>472.555919167</v>
      </c>
      <c r="F77" s="67">
        <v>89136.44</v>
      </c>
      <c r="G77" s="66">
        <f t="shared" si="8"/>
        <v>152.39986951628003</v>
      </c>
      <c r="H77" s="38">
        <f t="shared" si="9"/>
        <v>365527.44</v>
      </c>
      <c r="I77" s="66">
        <f t="shared" si="10"/>
        <v>624.95578868328</v>
      </c>
      <c r="J77" s="50">
        <v>1709.737</v>
      </c>
    </row>
    <row r="78" spans="1:10" ht="15.75" hidden="1">
      <c r="A78" s="40">
        <v>15</v>
      </c>
      <c r="B78" s="26" t="s">
        <v>74</v>
      </c>
      <c r="C78" s="37" t="s">
        <v>69</v>
      </c>
      <c r="D78" s="65">
        <v>210000</v>
      </c>
      <c r="E78" s="74">
        <f t="shared" si="11"/>
        <v>232.4742</v>
      </c>
      <c r="F78" s="67">
        <v>32287.5</v>
      </c>
      <c r="G78" s="66">
        <f t="shared" si="8"/>
        <v>35.74290825</v>
      </c>
      <c r="H78" s="38">
        <f t="shared" si="9"/>
        <v>242287.5</v>
      </c>
      <c r="I78" s="66">
        <f t="shared" si="10"/>
        <v>268.21710825</v>
      </c>
      <c r="J78" s="50">
        <v>1107.02</v>
      </c>
    </row>
    <row r="79" spans="1:10" ht="15.75" hidden="1">
      <c r="A79" s="40">
        <v>15</v>
      </c>
      <c r="B79" s="26" t="s">
        <v>75</v>
      </c>
      <c r="C79" s="37" t="s">
        <v>9</v>
      </c>
      <c r="D79" s="65">
        <v>48230.96</v>
      </c>
      <c r="E79" s="74">
        <f t="shared" si="11"/>
        <v>82.46225685752</v>
      </c>
      <c r="F79" s="67">
        <v>8681.71</v>
      </c>
      <c r="G79" s="66">
        <f t="shared" si="8"/>
        <v>14.843440810269998</v>
      </c>
      <c r="H79" s="38">
        <f t="shared" si="9"/>
        <v>56912.67</v>
      </c>
      <c r="I79" s="66">
        <f t="shared" si="10"/>
        <v>97.30569766779</v>
      </c>
      <c r="J79" s="50">
        <v>1709.737</v>
      </c>
    </row>
    <row r="80" spans="1:10" ht="15.75" hidden="1">
      <c r="A80" s="40">
        <v>15</v>
      </c>
      <c r="B80" s="26" t="s">
        <v>55</v>
      </c>
      <c r="C80" s="37" t="s">
        <v>9</v>
      </c>
      <c r="D80" s="65">
        <v>98000</v>
      </c>
      <c r="E80" s="74">
        <f t="shared" si="11"/>
        <v>167.554226</v>
      </c>
      <c r="F80" s="67">
        <v>34912.5</v>
      </c>
      <c r="G80" s="66">
        <f t="shared" si="8"/>
        <v>59.6911930125</v>
      </c>
      <c r="H80" s="38">
        <f t="shared" si="9"/>
        <v>132912.5</v>
      </c>
      <c r="I80" s="66">
        <f t="shared" si="10"/>
        <v>227.2454190125</v>
      </c>
      <c r="J80" s="50">
        <v>1709.737</v>
      </c>
    </row>
    <row r="81" spans="1:10" ht="15.75" hidden="1">
      <c r="A81" s="40">
        <v>15</v>
      </c>
      <c r="B81" s="26" t="s">
        <v>76</v>
      </c>
      <c r="C81" s="37" t="s">
        <v>9</v>
      </c>
      <c r="D81" s="65">
        <v>115683.71</v>
      </c>
      <c r="E81" s="74">
        <f t="shared" si="11"/>
        <v>197.78871928427003</v>
      </c>
      <c r="F81" s="67">
        <v>36874.18</v>
      </c>
      <c r="G81" s="66">
        <f t="shared" si="8"/>
        <v>63.04514989066</v>
      </c>
      <c r="H81" s="38">
        <f t="shared" si="9"/>
        <v>152557.89</v>
      </c>
      <c r="I81" s="66">
        <f t="shared" si="10"/>
        <v>260.83386917493004</v>
      </c>
      <c r="J81" s="50">
        <v>1709.737</v>
      </c>
    </row>
    <row r="82" spans="1:10" ht="15.75" hidden="1">
      <c r="A82" s="40">
        <v>15</v>
      </c>
      <c r="B82" s="26" t="s">
        <v>77</v>
      </c>
      <c r="C82" s="37" t="s">
        <v>9</v>
      </c>
      <c r="D82" s="65">
        <v>0</v>
      </c>
      <c r="E82" s="74">
        <f t="shared" si="11"/>
        <v>0</v>
      </c>
      <c r="F82" s="67">
        <v>100433.33</v>
      </c>
      <c r="G82" s="66">
        <f t="shared" si="8"/>
        <v>171.71458033421</v>
      </c>
      <c r="H82" s="38">
        <f t="shared" si="9"/>
        <v>100433.33</v>
      </c>
      <c r="I82" s="66">
        <f t="shared" si="10"/>
        <v>171.71458033421</v>
      </c>
      <c r="J82" s="50">
        <v>1709.737</v>
      </c>
    </row>
    <row r="83" spans="1:10" ht="15.75" hidden="1">
      <c r="A83" s="40">
        <v>15</v>
      </c>
      <c r="B83" s="26" t="s">
        <v>78</v>
      </c>
      <c r="C83" s="37" t="s">
        <v>9</v>
      </c>
      <c r="D83" s="65">
        <v>0</v>
      </c>
      <c r="E83" s="74">
        <f t="shared" si="11"/>
        <v>0</v>
      </c>
      <c r="F83" s="67">
        <v>117375</v>
      </c>
      <c r="G83" s="66">
        <f t="shared" si="8"/>
        <v>200.680380375</v>
      </c>
      <c r="H83" s="38">
        <f t="shared" si="9"/>
        <v>117375</v>
      </c>
      <c r="I83" s="66">
        <f t="shared" si="10"/>
        <v>200.680380375</v>
      </c>
      <c r="J83" s="50">
        <v>1709.737</v>
      </c>
    </row>
    <row r="84" spans="1:10" ht="15.75" hidden="1">
      <c r="A84" s="40">
        <v>15</v>
      </c>
      <c r="B84" s="26" t="s">
        <v>79</v>
      </c>
      <c r="C84" s="37" t="s">
        <v>9</v>
      </c>
      <c r="D84" s="65">
        <v>0</v>
      </c>
      <c r="E84" s="74">
        <f t="shared" si="11"/>
        <v>0</v>
      </c>
      <c r="F84" s="67">
        <v>21750</v>
      </c>
      <c r="G84" s="66">
        <f t="shared" si="8"/>
        <v>37.18677975</v>
      </c>
      <c r="H84" s="38">
        <f t="shared" si="9"/>
        <v>21750</v>
      </c>
      <c r="I84" s="66">
        <f t="shared" si="10"/>
        <v>37.18677975</v>
      </c>
      <c r="J84" s="50">
        <v>1709.737</v>
      </c>
    </row>
    <row r="85" spans="1:10" ht="15.75" hidden="1">
      <c r="A85" s="40">
        <v>15</v>
      </c>
      <c r="B85" s="26" t="s">
        <v>80</v>
      </c>
      <c r="C85" s="37" t="s">
        <v>9</v>
      </c>
      <c r="D85" s="65">
        <v>83750</v>
      </c>
      <c r="E85" s="74">
        <f t="shared" si="11"/>
        <v>143.19047375</v>
      </c>
      <c r="F85" s="67">
        <v>19260.54</v>
      </c>
      <c r="G85" s="66">
        <f t="shared" si="8"/>
        <v>32.930457877980004</v>
      </c>
      <c r="H85" s="38">
        <f t="shared" si="9"/>
        <v>103010.54000000001</v>
      </c>
      <c r="I85" s="66">
        <f t="shared" si="10"/>
        <v>176.12093162798</v>
      </c>
      <c r="J85" s="50">
        <v>1709.737</v>
      </c>
    </row>
    <row r="86" spans="1:10" ht="15.75" hidden="1">
      <c r="A86" s="40">
        <v>15</v>
      </c>
      <c r="B86" s="26" t="s">
        <v>81</v>
      </c>
      <c r="C86" s="37" t="s">
        <v>69</v>
      </c>
      <c r="D86" s="65">
        <v>300000</v>
      </c>
      <c r="E86" s="74">
        <f t="shared" si="11"/>
        <v>332.106</v>
      </c>
      <c r="F86" s="67">
        <v>250000</v>
      </c>
      <c r="G86" s="66">
        <f t="shared" si="8"/>
        <v>276.755</v>
      </c>
      <c r="H86" s="38">
        <f t="shared" si="9"/>
        <v>550000</v>
      </c>
      <c r="I86" s="66">
        <f t="shared" si="10"/>
        <v>608.861</v>
      </c>
      <c r="J86" s="50">
        <v>1107.02</v>
      </c>
    </row>
    <row r="87" spans="1:10" ht="15.75" hidden="1">
      <c r="A87" s="40">
        <v>15</v>
      </c>
      <c r="B87" s="26" t="s">
        <v>85</v>
      </c>
      <c r="C87" s="37" t="s">
        <v>67</v>
      </c>
      <c r="D87" s="65">
        <v>27060</v>
      </c>
      <c r="E87" s="74">
        <f t="shared" si="11"/>
        <v>41.554908186000006</v>
      </c>
      <c r="F87" s="67">
        <v>3675.38</v>
      </c>
      <c r="G87" s="66">
        <f t="shared" si="8"/>
        <v>5.644127067578001</v>
      </c>
      <c r="H87" s="38">
        <f t="shared" si="9"/>
        <v>30735.38</v>
      </c>
      <c r="I87" s="66">
        <f t="shared" si="10"/>
        <v>47.19903525357801</v>
      </c>
      <c r="J87" s="50">
        <v>1535.6581</v>
      </c>
    </row>
    <row r="88" spans="1:10" ht="15.75" hidden="1">
      <c r="A88" s="40">
        <v>15</v>
      </c>
      <c r="B88" s="26" t="s">
        <v>86</v>
      </c>
      <c r="C88" s="37" t="s">
        <v>67</v>
      </c>
      <c r="D88" s="65">
        <v>26651.79</v>
      </c>
      <c r="E88" s="74">
        <f t="shared" si="11"/>
        <v>40.92803719299901</v>
      </c>
      <c r="F88" s="67">
        <v>4931.4</v>
      </c>
      <c r="G88" s="66">
        <f t="shared" si="8"/>
        <v>7.57294435434</v>
      </c>
      <c r="H88" s="38">
        <f t="shared" si="9"/>
        <v>31583.190000000002</v>
      </c>
      <c r="I88" s="66">
        <f t="shared" si="10"/>
        <v>48.50098154733901</v>
      </c>
      <c r="J88" s="50">
        <v>1535.6581</v>
      </c>
    </row>
    <row r="89" spans="1:10" ht="15.75" hidden="1">
      <c r="A89" s="40">
        <v>30</v>
      </c>
      <c r="B89" s="26" t="s">
        <v>82</v>
      </c>
      <c r="C89" s="37" t="s">
        <v>67</v>
      </c>
      <c r="D89" s="65">
        <v>0</v>
      </c>
      <c r="E89" s="74">
        <f t="shared" si="11"/>
        <v>0</v>
      </c>
      <c r="F89" s="67">
        <v>161048.57</v>
      </c>
      <c r="G89" s="66">
        <f t="shared" si="8"/>
        <v>253.566174217614</v>
      </c>
      <c r="H89" s="38">
        <f t="shared" si="9"/>
        <v>161048.57</v>
      </c>
      <c r="I89" s="66">
        <f t="shared" si="10"/>
        <v>253.566174217614</v>
      </c>
      <c r="J89" s="50">
        <v>1574.4702</v>
      </c>
    </row>
    <row r="90" spans="1:10" ht="15.75" hidden="1">
      <c r="A90" s="47"/>
      <c r="B90" s="31"/>
      <c r="C90" s="32"/>
      <c r="D90" s="68"/>
      <c r="E90" s="69"/>
      <c r="F90" s="54"/>
      <c r="G90" s="69"/>
      <c r="H90" s="33"/>
      <c r="I90" s="69"/>
      <c r="J90" s="48"/>
    </row>
    <row r="91" spans="1:10" ht="15.75" hidden="1">
      <c r="A91" s="40"/>
      <c r="B91" s="26" t="s">
        <v>16</v>
      </c>
      <c r="C91" s="25"/>
      <c r="D91" s="55"/>
      <c r="E91" s="66">
        <f>SUM(E73:E90)</f>
        <v>2214.499690002791</v>
      </c>
      <c r="F91" s="56"/>
      <c r="G91" s="66">
        <f>SUM(G73:G90)</f>
        <v>1469.1403467980729</v>
      </c>
      <c r="H91" s="38"/>
      <c r="I91" s="66">
        <f>SUM(I73:I90)</f>
        <v>3683.640036800864</v>
      </c>
      <c r="J91" s="50"/>
    </row>
    <row r="92" spans="1:10" ht="15.75" hidden="1">
      <c r="A92" s="47"/>
      <c r="B92" s="31"/>
      <c r="C92" s="30"/>
      <c r="D92" s="33"/>
      <c r="E92" s="34"/>
      <c r="F92" s="33"/>
      <c r="G92" s="34"/>
      <c r="H92" s="33"/>
      <c r="I92" s="34"/>
      <c r="J92" s="48"/>
    </row>
    <row r="93" spans="1:10" ht="15.75" hidden="1">
      <c r="A93" s="57"/>
      <c r="B93" s="7"/>
      <c r="C93" s="7"/>
      <c r="D93" s="8"/>
      <c r="E93" s="9"/>
      <c r="F93" s="8"/>
      <c r="G93" s="9"/>
      <c r="H93" s="8"/>
      <c r="I93" s="9"/>
      <c r="J93" s="10"/>
    </row>
    <row r="94" spans="1:10" ht="15.75" hidden="1">
      <c r="A94" s="25" t="s">
        <v>14</v>
      </c>
      <c r="B94" s="5"/>
      <c r="C94" s="5"/>
      <c r="D94" s="12"/>
      <c r="E94" s="13"/>
      <c r="F94" s="12"/>
      <c r="G94" s="13"/>
      <c r="H94" s="12"/>
      <c r="I94" s="13"/>
      <c r="J94" s="14"/>
    </row>
    <row r="95" spans="1:10" ht="15.75" hidden="1">
      <c r="A95" s="30"/>
      <c r="B95" s="16"/>
      <c r="C95" s="16"/>
      <c r="D95" s="17"/>
      <c r="E95" s="18"/>
      <c r="F95" s="17"/>
      <c r="G95" s="18"/>
      <c r="H95" s="17"/>
      <c r="I95" s="18"/>
      <c r="J95" s="19"/>
    </row>
    <row r="96" spans="1:10" ht="15.75" hidden="1">
      <c r="A96" s="61" t="s">
        <v>88</v>
      </c>
      <c r="B96" s="42"/>
      <c r="C96" s="20"/>
      <c r="D96" s="62"/>
      <c r="E96" s="63"/>
      <c r="F96" s="45"/>
      <c r="G96" s="63"/>
      <c r="H96" s="45"/>
      <c r="I96" s="63"/>
      <c r="J96" s="46"/>
    </row>
    <row r="97" spans="1:10" ht="15.75" hidden="1">
      <c r="A97" s="49"/>
      <c r="B97" s="26"/>
      <c r="C97" s="37"/>
      <c r="D97" s="64"/>
      <c r="E97" s="39"/>
      <c r="F97" s="38"/>
      <c r="G97" s="39"/>
      <c r="H97" s="38"/>
      <c r="I97" s="39"/>
      <c r="J97" s="50"/>
    </row>
    <row r="98" spans="1:10" ht="15.75" hidden="1">
      <c r="A98" s="40"/>
      <c r="B98" s="26" t="s">
        <v>46</v>
      </c>
      <c r="C98" s="37" t="s">
        <v>9</v>
      </c>
      <c r="D98" s="65">
        <v>560180.19</v>
      </c>
      <c r="E98" s="74">
        <f aca="true" t="shared" si="12" ref="E98:E126">+D98*J98/1000000</f>
        <v>968.3162168121809</v>
      </c>
      <c r="F98" s="67">
        <v>433.57</v>
      </c>
      <c r="G98" s="66">
        <f aca="true" t="shared" si="13" ref="G98:G126">+F98*J98/1000000</f>
        <v>0.749460387243</v>
      </c>
      <c r="H98" s="38">
        <f aca="true" t="shared" si="14" ref="H98:H126">+D98+F98</f>
        <v>560613.7599999999</v>
      </c>
      <c r="I98" s="66">
        <f>+H98*J98/1000000</f>
        <v>969.0656771994238</v>
      </c>
      <c r="J98" s="70">
        <v>1728.5799</v>
      </c>
    </row>
    <row r="99" spans="1:10" ht="15.75" hidden="1">
      <c r="A99" s="40">
        <v>1</v>
      </c>
      <c r="B99" s="26" t="s">
        <v>103</v>
      </c>
      <c r="C99" s="37" t="s">
        <v>9</v>
      </c>
      <c r="D99" s="65">
        <v>63647.09</v>
      </c>
      <c r="E99" s="74">
        <f t="shared" si="12"/>
        <v>110.01908046749098</v>
      </c>
      <c r="F99" s="67">
        <v>4745.1</v>
      </c>
      <c r="G99" s="66">
        <f t="shared" si="13"/>
        <v>8.20228448349</v>
      </c>
      <c r="H99" s="38">
        <f t="shared" si="14"/>
        <v>68392.19</v>
      </c>
      <c r="I99" s="66">
        <f>+H99*J99/1000000</f>
        <v>118.22136495098101</v>
      </c>
      <c r="J99" s="70">
        <v>1728.5799</v>
      </c>
    </row>
    <row r="100" spans="1:10" ht="15.75" hidden="1">
      <c r="A100" s="40">
        <v>1</v>
      </c>
      <c r="B100" s="26" t="s">
        <v>104</v>
      </c>
      <c r="C100" s="37" t="s">
        <v>9</v>
      </c>
      <c r="D100" s="65">
        <v>148286.14</v>
      </c>
      <c r="E100" s="74">
        <f t="shared" si="12"/>
        <v>256.324441052586</v>
      </c>
      <c r="F100" s="67">
        <v>23298.37</v>
      </c>
      <c r="G100" s="66">
        <f t="shared" si="13"/>
        <v>40.273094084762995</v>
      </c>
      <c r="H100" s="38">
        <f t="shared" si="14"/>
        <v>171584.51</v>
      </c>
      <c r="I100" s="66">
        <f>+H100*J100/1000000</f>
        <v>296.597535137349</v>
      </c>
      <c r="J100" s="70">
        <v>1728.5799</v>
      </c>
    </row>
    <row r="101" spans="1:10" ht="15.75" hidden="1">
      <c r="A101" s="40">
        <v>1</v>
      </c>
      <c r="B101" s="26" t="s">
        <v>105</v>
      </c>
      <c r="C101" s="37" t="s">
        <v>9</v>
      </c>
      <c r="D101" s="65">
        <v>165789.36</v>
      </c>
      <c r="E101" s="74">
        <f t="shared" si="12"/>
        <v>286.58015532986394</v>
      </c>
      <c r="F101" s="67">
        <v>29842.08</v>
      </c>
      <c r="G101" s="66">
        <f t="shared" si="13"/>
        <v>51.584419662192005</v>
      </c>
      <c r="H101" s="38">
        <f t="shared" si="14"/>
        <v>195631.44</v>
      </c>
      <c r="I101" s="66">
        <f>+H101*J101/1000000</f>
        <v>338.16457499205603</v>
      </c>
      <c r="J101" s="70">
        <v>1728.5799</v>
      </c>
    </row>
    <row r="102" spans="1:10" ht="15.75" hidden="1">
      <c r="A102" s="40">
        <v>1</v>
      </c>
      <c r="B102" s="26" t="s">
        <v>106</v>
      </c>
      <c r="C102" s="37" t="s">
        <v>9</v>
      </c>
      <c r="D102" s="65">
        <v>87.28</v>
      </c>
      <c r="E102" s="74">
        <f t="shared" si="12"/>
        <v>0.150870453672</v>
      </c>
      <c r="F102" s="67">
        <v>58.85</v>
      </c>
      <c r="G102" s="66">
        <f t="shared" si="13"/>
        <v>0.101726927115</v>
      </c>
      <c r="H102" s="38">
        <f t="shared" si="14"/>
        <v>146.13</v>
      </c>
      <c r="I102" s="66">
        <f>+H102*J102/1000000</f>
        <v>0.25259738078699995</v>
      </c>
      <c r="J102" s="70">
        <v>1728.5799</v>
      </c>
    </row>
    <row r="103" spans="1:10" ht="15.75" hidden="1">
      <c r="A103" s="40">
        <v>1</v>
      </c>
      <c r="B103" s="26" t="s">
        <v>107</v>
      </c>
      <c r="C103" s="37" t="s">
        <v>9</v>
      </c>
      <c r="D103" s="65">
        <v>221052.48</v>
      </c>
      <c r="E103" s="74">
        <f t="shared" si="12"/>
        <v>382.106873773152</v>
      </c>
      <c r="F103" s="67">
        <v>46377.94</v>
      </c>
      <c r="G103" s="66">
        <f t="shared" si="13"/>
        <v>80.167974887406</v>
      </c>
      <c r="H103" s="38">
        <f t="shared" si="14"/>
        <v>267430.42000000004</v>
      </c>
      <c r="I103" s="66">
        <f aca="true" t="shared" si="15" ref="I103:I126">+H103*J103/1000000</f>
        <v>462.27484866055806</v>
      </c>
      <c r="J103" s="70">
        <v>1728.5799</v>
      </c>
    </row>
    <row r="104" spans="1:10" ht="15.75" hidden="1">
      <c r="A104" s="40">
        <v>1</v>
      </c>
      <c r="B104" s="26" t="s">
        <v>96</v>
      </c>
      <c r="C104" s="37" t="s">
        <v>9</v>
      </c>
      <c r="D104" s="65">
        <v>9435.13</v>
      </c>
      <c r="E104" s="74">
        <f t="shared" si="12"/>
        <v>16.309376071886998</v>
      </c>
      <c r="F104" s="67">
        <v>6544.91</v>
      </c>
      <c r="G104" s="66">
        <f t="shared" si="13"/>
        <v>11.313399873308999</v>
      </c>
      <c r="H104" s="38">
        <f t="shared" si="14"/>
        <v>15980.039999999999</v>
      </c>
      <c r="I104" s="66">
        <f t="shared" si="15"/>
        <v>27.622775945196</v>
      </c>
      <c r="J104" s="70">
        <v>1728.5799</v>
      </c>
    </row>
    <row r="105" spans="1:10" ht="15.75" hidden="1">
      <c r="A105" s="40">
        <v>1</v>
      </c>
      <c r="B105" s="26" t="s">
        <v>24</v>
      </c>
      <c r="C105" s="37" t="s">
        <v>9</v>
      </c>
      <c r="D105" s="65">
        <v>31223.66</v>
      </c>
      <c r="E105" s="74">
        <f t="shared" si="12"/>
        <v>53.972591080434</v>
      </c>
      <c r="F105" s="67">
        <v>22129.77</v>
      </c>
      <c r="G105" s="66">
        <f t="shared" si="13"/>
        <v>38.253075613623004</v>
      </c>
      <c r="H105" s="38">
        <f t="shared" si="14"/>
        <v>53353.43</v>
      </c>
      <c r="I105" s="66">
        <f t="shared" si="15"/>
        <v>92.225666694057</v>
      </c>
      <c r="J105" s="70">
        <v>1728.5799</v>
      </c>
    </row>
    <row r="106" spans="1:10" ht="15.75" hidden="1">
      <c r="A106" s="40">
        <v>1</v>
      </c>
      <c r="B106" s="26" t="s">
        <v>97</v>
      </c>
      <c r="C106" s="37" t="s">
        <v>9</v>
      </c>
      <c r="D106" s="65">
        <v>32282.87</v>
      </c>
      <c r="E106" s="74">
        <f t="shared" si="12"/>
        <v>55.803520196312995</v>
      </c>
      <c r="F106" s="67">
        <v>22517.31</v>
      </c>
      <c r="G106" s="66">
        <f t="shared" si="13"/>
        <v>38.922969468069</v>
      </c>
      <c r="H106" s="38">
        <f t="shared" si="14"/>
        <v>54800.18</v>
      </c>
      <c r="I106" s="66">
        <f t="shared" si="15"/>
        <v>94.726489664382</v>
      </c>
      <c r="J106" s="70">
        <v>1728.5799</v>
      </c>
    </row>
    <row r="107" spans="1:10" ht="15.75" hidden="1">
      <c r="A107" s="40">
        <v>1</v>
      </c>
      <c r="B107" s="26" t="s">
        <v>98</v>
      </c>
      <c r="C107" s="37" t="s">
        <v>9</v>
      </c>
      <c r="D107" s="65">
        <v>39144.71</v>
      </c>
      <c r="E107" s="74">
        <f t="shared" si="12"/>
        <v>67.66475889732901</v>
      </c>
      <c r="F107" s="67">
        <v>28184.19</v>
      </c>
      <c r="G107" s="66">
        <f t="shared" si="13"/>
        <v>48.718624331781</v>
      </c>
      <c r="H107" s="38">
        <f t="shared" si="14"/>
        <v>67328.9</v>
      </c>
      <c r="I107" s="66">
        <f t="shared" si="15"/>
        <v>116.38338322910998</v>
      </c>
      <c r="J107" s="70">
        <v>1728.5799</v>
      </c>
    </row>
    <row r="108" spans="1:10" ht="15.75" hidden="1">
      <c r="A108" s="40">
        <v>1</v>
      </c>
      <c r="B108" s="26" t="s">
        <v>99</v>
      </c>
      <c r="C108" s="37" t="s">
        <v>9</v>
      </c>
      <c r="D108" s="65">
        <v>41447.34</v>
      </c>
      <c r="E108" s="74">
        <f t="shared" si="12"/>
        <v>71.64503883246599</v>
      </c>
      <c r="F108" s="67">
        <v>30463.79</v>
      </c>
      <c r="G108" s="66">
        <f t="shared" si="13"/>
        <v>52.659095071821</v>
      </c>
      <c r="H108" s="38">
        <f t="shared" si="14"/>
        <v>71911.13</v>
      </c>
      <c r="I108" s="66">
        <f t="shared" si="15"/>
        <v>124.30413390428701</v>
      </c>
      <c r="J108" s="70">
        <v>1728.5799</v>
      </c>
    </row>
    <row r="109" spans="1:10" ht="15.75" hidden="1">
      <c r="A109" s="40">
        <v>1</v>
      </c>
      <c r="B109" s="26" t="s">
        <v>28</v>
      </c>
      <c r="C109" s="37" t="s">
        <v>9</v>
      </c>
      <c r="D109" s="65">
        <v>46050</v>
      </c>
      <c r="E109" s="74">
        <f t="shared" si="12"/>
        <v>79.601104395</v>
      </c>
      <c r="F109" s="67">
        <v>33674.06</v>
      </c>
      <c r="G109" s="66">
        <f t="shared" si="13"/>
        <v>58.208303267393994</v>
      </c>
      <c r="H109" s="38">
        <f t="shared" si="14"/>
        <v>79724.06</v>
      </c>
      <c r="I109" s="66">
        <f t="shared" si="15"/>
        <v>137.809407662394</v>
      </c>
      <c r="J109" s="70">
        <v>1728.5799</v>
      </c>
    </row>
    <row r="110" spans="1:10" ht="15.75" hidden="1">
      <c r="A110" s="40">
        <v>1</v>
      </c>
      <c r="B110" s="26" t="s">
        <v>29</v>
      </c>
      <c r="C110" s="37" t="s">
        <v>9</v>
      </c>
      <c r="D110" s="65">
        <v>36842.08</v>
      </c>
      <c r="E110" s="74">
        <f t="shared" si="12"/>
        <v>63.684478962191996</v>
      </c>
      <c r="F110" s="67">
        <v>27078.93</v>
      </c>
      <c r="G110" s="66">
        <f t="shared" si="13"/>
        <v>46.808094111506996</v>
      </c>
      <c r="H110" s="38">
        <f t="shared" si="14"/>
        <v>63921.01</v>
      </c>
      <c r="I110" s="66">
        <f t="shared" si="15"/>
        <v>110.49257307369899</v>
      </c>
      <c r="J110" s="70">
        <v>1728.5799</v>
      </c>
    </row>
    <row r="111" spans="1:10" ht="15.75" hidden="1">
      <c r="A111" s="40">
        <v>1</v>
      </c>
      <c r="B111" s="26" t="s">
        <v>100</v>
      </c>
      <c r="C111" s="37" t="s">
        <v>9</v>
      </c>
      <c r="D111" s="65">
        <v>23025</v>
      </c>
      <c r="E111" s="74">
        <f t="shared" si="12"/>
        <v>39.8005521975</v>
      </c>
      <c r="F111" s="67">
        <v>16923.38</v>
      </c>
      <c r="G111" s="66">
        <f t="shared" si="13"/>
        <v>29.253414508062</v>
      </c>
      <c r="H111" s="38">
        <f t="shared" si="14"/>
        <v>39948.380000000005</v>
      </c>
      <c r="I111" s="66">
        <f t="shared" si="15"/>
        <v>69.053966705562</v>
      </c>
      <c r="J111" s="70">
        <v>1728.5799</v>
      </c>
    </row>
    <row r="112" spans="1:10" ht="15.75" hidden="1">
      <c r="A112" s="40">
        <v>1</v>
      </c>
      <c r="B112" s="26" t="s">
        <v>110</v>
      </c>
      <c r="C112" s="37" t="s">
        <v>9</v>
      </c>
      <c r="D112" s="56">
        <v>0</v>
      </c>
      <c r="E112" s="74">
        <f t="shared" si="12"/>
        <v>0</v>
      </c>
      <c r="F112" s="67">
        <v>29662.5</v>
      </c>
      <c r="G112" s="66">
        <f t="shared" si="13"/>
        <v>51.274001283749996</v>
      </c>
      <c r="H112" s="38">
        <f t="shared" si="14"/>
        <v>29662.5</v>
      </c>
      <c r="I112" s="66">
        <f t="shared" si="15"/>
        <v>51.274001283749996</v>
      </c>
      <c r="J112" s="70">
        <v>1728.5799</v>
      </c>
    </row>
    <row r="113" spans="1:10" ht="15.75" hidden="1">
      <c r="A113" s="40">
        <v>1</v>
      </c>
      <c r="B113" s="26" t="s">
        <v>32</v>
      </c>
      <c r="C113" s="37" t="s">
        <v>9</v>
      </c>
      <c r="D113" s="55">
        <v>0</v>
      </c>
      <c r="E113" s="74">
        <f t="shared" si="12"/>
        <v>0</v>
      </c>
      <c r="F113" s="67">
        <v>15396.25</v>
      </c>
      <c r="G113" s="66">
        <f t="shared" si="13"/>
        <v>26.613648285375</v>
      </c>
      <c r="H113" s="38">
        <f t="shared" si="14"/>
        <v>15396.25</v>
      </c>
      <c r="I113" s="66">
        <f t="shared" si="15"/>
        <v>26.613648285375</v>
      </c>
      <c r="J113" s="70">
        <v>1728.5799</v>
      </c>
    </row>
    <row r="114" spans="1:10" ht="15.75" hidden="1">
      <c r="A114" s="40">
        <v>1</v>
      </c>
      <c r="B114" s="26" t="s">
        <v>33</v>
      </c>
      <c r="C114" s="37" t="s">
        <v>9</v>
      </c>
      <c r="D114" s="55">
        <v>0</v>
      </c>
      <c r="E114" s="74">
        <f t="shared" si="12"/>
        <v>0</v>
      </c>
      <c r="F114" s="67">
        <v>5314.29</v>
      </c>
      <c r="G114" s="66">
        <f t="shared" si="13"/>
        <v>9.186174876771</v>
      </c>
      <c r="H114" s="38">
        <f t="shared" si="14"/>
        <v>5314.29</v>
      </c>
      <c r="I114" s="66">
        <f t="shared" si="15"/>
        <v>9.186174876771</v>
      </c>
      <c r="J114" s="70">
        <v>1728.5799</v>
      </c>
    </row>
    <row r="115" spans="1:10" ht="15.75" hidden="1">
      <c r="A115" s="40">
        <v>1</v>
      </c>
      <c r="B115" s="26" t="s">
        <v>108</v>
      </c>
      <c r="C115" s="37" t="s">
        <v>9</v>
      </c>
      <c r="D115" s="71">
        <v>194749.49</v>
      </c>
      <c r="E115" s="74">
        <f t="shared" si="12"/>
        <v>336.640053949251</v>
      </c>
      <c r="F115" s="67">
        <v>36366.72</v>
      </c>
      <c r="G115" s="66">
        <f t="shared" si="13"/>
        <v>62.862781220928</v>
      </c>
      <c r="H115" s="38">
        <f t="shared" si="14"/>
        <v>231116.21</v>
      </c>
      <c r="I115" s="66">
        <f t="shared" si="15"/>
        <v>399.50283517017897</v>
      </c>
      <c r="J115" s="70">
        <v>1728.5799</v>
      </c>
    </row>
    <row r="116" spans="1:10" ht="15.75" hidden="1">
      <c r="A116" s="40">
        <v>1</v>
      </c>
      <c r="B116" s="26" t="s">
        <v>101</v>
      </c>
      <c r="C116" s="37" t="s">
        <v>9</v>
      </c>
      <c r="D116" s="65">
        <v>13277.56</v>
      </c>
      <c r="E116" s="74">
        <f t="shared" si="12"/>
        <v>22.951323337044</v>
      </c>
      <c r="F116" s="67">
        <v>932.84</v>
      </c>
      <c r="G116" s="66">
        <f t="shared" si="13"/>
        <v>1.612488473916</v>
      </c>
      <c r="H116" s="38">
        <f t="shared" si="14"/>
        <v>14210.4</v>
      </c>
      <c r="I116" s="66">
        <f t="shared" si="15"/>
        <v>24.563811810959997</v>
      </c>
      <c r="J116" s="70">
        <v>1728.5799</v>
      </c>
    </row>
    <row r="117" spans="1:10" ht="15.75" hidden="1">
      <c r="A117" s="40">
        <v>1</v>
      </c>
      <c r="B117" s="26" t="s">
        <v>89</v>
      </c>
      <c r="C117" s="37" t="s">
        <v>9</v>
      </c>
      <c r="D117" s="71">
        <v>50911.9</v>
      </c>
      <c r="E117" s="74">
        <f t="shared" si="12"/>
        <v>88.00528701081001</v>
      </c>
      <c r="F117" s="67">
        <v>17182.77</v>
      </c>
      <c r="G117" s="66">
        <f t="shared" si="13"/>
        <v>29.701790848323</v>
      </c>
      <c r="H117" s="38">
        <f t="shared" si="14"/>
        <v>68094.67</v>
      </c>
      <c r="I117" s="66">
        <f t="shared" si="15"/>
        <v>117.707077859133</v>
      </c>
      <c r="J117" s="70">
        <v>1728.5799</v>
      </c>
    </row>
    <row r="118" spans="1:10" ht="15.75" hidden="1">
      <c r="A118" s="40">
        <v>1</v>
      </c>
      <c r="B118" s="26" t="s">
        <v>90</v>
      </c>
      <c r="C118" s="37" t="s">
        <v>9</v>
      </c>
      <c r="D118" s="71">
        <v>70240.47</v>
      </c>
      <c r="E118" s="74">
        <f t="shared" si="12"/>
        <v>121.41626460855299</v>
      </c>
      <c r="F118" s="67">
        <v>24232.96</v>
      </c>
      <c r="G118" s="66">
        <f t="shared" si="13"/>
        <v>41.888607573504004</v>
      </c>
      <c r="H118" s="38">
        <f t="shared" si="14"/>
        <v>94473.43</v>
      </c>
      <c r="I118" s="66">
        <f t="shared" si="15"/>
        <v>163.30487218205698</v>
      </c>
      <c r="J118" s="70">
        <v>1728.5799</v>
      </c>
    </row>
    <row r="119" spans="1:10" ht="15.75" hidden="1">
      <c r="A119" s="40">
        <v>15</v>
      </c>
      <c r="B119" s="26" t="s">
        <v>91</v>
      </c>
      <c r="C119" s="37" t="s">
        <v>69</v>
      </c>
      <c r="D119" s="71">
        <v>49138</v>
      </c>
      <c r="E119" s="74">
        <f t="shared" si="12"/>
        <v>55.35739666</v>
      </c>
      <c r="F119" s="67">
        <v>7370.77</v>
      </c>
      <c r="G119" s="66">
        <f t="shared" si="13"/>
        <v>8.3036883589</v>
      </c>
      <c r="H119" s="38">
        <f t="shared" si="14"/>
        <v>56508.770000000004</v>
      </c>
      <c r="I119" s="66">
        <f t="shared" si="15"/>
        <v>63.661085018899996</v>
      </c>
      <c r="J119" s="50">
        <v>1126.57</v>
      </c>
    </row>
    <row r="120" spans="1:10" ht="15.75" hidden="1">
      <c r="A120" s="40">
        <v>15</v>
      </c>
      <c r="B120" s="26" t="s">
        <v>109</v>
      </c>
      <c r="C120" s="37" t="s">
        <v>69</v>
      </c>
      <c r="D120" s="71">
        <v>150000</v>
      </c>
      <c r="E120" s="74">
        <f t="shared" si="12"/>
        <v>168.9855</v>
      </c>
      <c r="F120" s="67">
        <v>21937.5</v>
      </c>
      <c r="G120" s="66">
        <f t="shared" si="13"/>
        <v>24.714129375</v>
      </c>
      <c r="H120" s="38">
        <f t="shared" si="14"/>
        <v>171937.5</v>
      </c>
      <c r="I120" s="66">
        <f t="shared" si="15"/>
        <v>193.699629375</v>
      </c>
      <c r="J120" s="50">
        <v>1126.57</v>
      </c>
    </row>
    <row r="121" spans="1:10" ht="15.75" hidden="1">
      <c r="A121" s="40">
        <v>15</v>
      </c>
      <c r="B121" s="26" t="s">
        <v>92</v>
      </c>
      <c r="C121" s="37" t="s">
        <v>69</v>
      </c>
      <c r="D121" s="71">
        <v>37500</v>
      </c>
      <c r="E121" s="74">
        <f t="shared" si="12"/>
        <v>42.246375</v>
      </c>
      <c r="F121" s="67">
        <v>6187.5</v>
      </c>
      <c r="G121" s="66">
        <f t="shared" si="13"/>
        <v>6.970651875</v>
      </c>
      <c r="H121" s="38">
        <f t="shared" si="14"/>
        <v>43687.5</v>
      </c>
      <c r="I121" s="66">
        <f t="shared" si="15"/>
        <v>49.217026875</v>
      </c>
      <c r="J121" s="50">
        <v>1126.57</v>
      </c>
    </row>
    <row r="122" spans="1:10" ht="15.75" hidden="1">
      <c r="A122" s="40">
        <v>15</v>
      </c>
      <c r="B122" s="26" t="s">
        <v>93</v>
      </c>
      <c r="C122" s="37" t="s">
        <v>69</v>
      </c>
      <c r="D122" s="71">
        <v>64500</v>
      </c>
      <c r="E122" s="74">
        <f t="shared" si="12"/>
        <v>72.663765</v>
      </c>
      <c r="F122" s="67">
        <v>10642.5</v>
      </c>
      <c r="G122" s="66">
        <f t="shared" si="13"/>
        <v>11.989521224999999</v>
      </c>
      <c r="H122" s="38">
        <f t="shared" si="14"/>
        <v>75142.5</v>
      </c>
      <c r="I122" s="66">
        <f t="shared" si="15"/>
        <v>84.65328622499999</v>
      </c>
      <c r="J122" s="50">
        <v>1126.57</v>
      </c>
    </row>
    <row r="123" spans="1:10" ht="15.75" hidden="1">
      <c r="A123" s="40">
        <v>15</v>
      </c>
      <c r="B123" s="26" t="s">
        <v>94</v>
      </c>
      <c r="C123" s="37" t="s">
        <v>9</v>
      </c>
      <c r="D123" s="71">
        <v>307500</v>
      </c>
      <c r="E123" s="74">
        <f t="shared" si="12"/>
        <v>538.09114425</v>
      </c>
      <c r="F123" s="67">
        <v>55357.41</v>
      </c>
      <c r="G123" s="66">
        <f t="shared" si="13"/>
        <v>96.869372649159</v>
      </c>
      <c r="H123" s="38">
        <f t="shared" si="14"/>
        <v>362857.41000000003</v>
      </c>
      <c r="I123" s="66">
        <f t="shared" si="15"/>
        <v>634.9605168991591</v>
      </c>
      <c r="J123" s="50">
        <v>1749.8899</v>
      </c>
    </row>
    <row r="124" spans="1:10" ht="15.75" hidden="1">
      <c r="A124" s="40">
        <v>15</v>
      </c>
      <c r="B124" s="26" t="s">
        <v>95</v>
      </c>
      <c r="C124" s="37" t="s">
        <v>9</v>
      </c>
      <c r="D124" s="71">
        <v>161457.42</v>
      </c>
      <c r="E124" s="74">
        <f t="shared" si="12"/>
        <v>282.532708538058</v>
      </c>
      <c r="F124" s="67">
        <v>33906.06</v>
      </c>
      <c r="G124" s="66">
        <f t="shared" si="13"/>
        <v>59.331871942793995</v>
      </c>
      <c r="H124" s="38">
        <f t="shared" si="14"/>
        <v>195363.48</v>
      </c>
      <c r="I124" s="66">
        <f t="shared" si="15"/>
        <v>341.864580480852</v>
      </c>
      <c r="J124" s="50">
        <v>1749.8899</v>
      </c>
    </row>
    <row r="125" spans="1:10" ht="15.75" hidden="1">
      <c r="A125" s="40">
        <v>15</v>
      </c>
      <c r="B125" s="26" t="s">
        <v>102</v>
      </c>
      <c r="C125" s="37" t="s">
        <v>69</v>
      </c>
      <c r="D125" s="71">
        <v>123031.02</v>
      </c>
      <c r="E125" s="74">
        <f t="shared" si="12"/>
        <v>138.6030562014</v>
      </c>
      <c r="F125" s="67">
        <v>1230.31</v>
      </c>
      <c r="G125" s="66">
        <f t="shared" si="13"/>
        <v>1.3860303367</v>
      </c>
      <c r="H125" s="38">
        <f t="shared" si="14"/>
        <v>124261.33</v>
      </c>
      <c r="I125" s="66">
        <f t="shared" si="15"/>
        <v>139.9890865381</v>
      </c>
      <c r="J125" s="50">
        <v>1126.57</v>
      </c>
    </row>
    <row r="126" spans="1:10" ht="15.75" hidden="1">
      <c r="A126" s="40">
        <v>15</v>
      </c>
      <c r="B126" s="26" t="s">
        <v>43</v>
      </c>
      <c r="C126" s="37" t="s">
        <v>69</v>
      </c>
      <c r="D126" s="55">
        <v>0</v>
      </c>
      <c r="E126" s="74">
        <f t="shared" si="12"/>
        <v>0</v>
      </c>
      <c r="F126" s="67">
        <v>30000</v>
      </c>
      <c r="G126" s="66">
        <f t="shared" si="13"/>
        <v>33.7971</v>
      </c>
      <c r="H126" s="38">
        <f t="shared" si="14"/>
        <v>30000</v>
      </c>
      <c r="I126" s="66">
        <f t="shared" si="15"/>
        <v>33.7971</v>
      </c>
      <c r="J126" s="50">
        <v>1126.57</v>
      </c>
    </row>
    <row r="127" spans="1:10" ht="15.75" hidden="1">
      <c r="A127" s="47"/>
      <c r="B127" s="31"/>
      <c r="C127" s="32"/>
      <c r="D127" s="68"/>
      <c r="E127" s="69"/>
      <c r="F127" s="54"/>
      <c r="G127" s="69"/>
      <c r="H127" s="33"/>
      <c r="I127" s="69"/>
      <c r="J127" s="48"/>
    </row>
    <row r="128" spans="1:10" ht="15.75" hidden="1">
      <c r="A128" s="40"/>
      <c r="B128" s="26" t="s">
        <v>16</v>
      </c>
      <c r="C128" s="25"/>
      <c r="D128" s="55"/>
      <c r="E128" s="66">
        <f>SUM(E98:E126)</f>
        <v>4319.471933077183</v>
      </c>
      <c r="F128" s="56"/>
      <c r="G128" s="66">
        <f>SUM(G98:G126)</f>
        <v>971.717795002895</v>
      </c>
      <c r="H128" s="38"/>
      <c r="I128" s="66">
        <f>SUM(I98:I127)</f>
        <v>5291.189728080077</v>
      </c>
      <c r="J128" s="50"/>
    </row>
    <row r="129" spans="1:10" ht="15.75" hidden="1">
      <c r="A129" s="47"/>
      <c r="B129" s="31"/>
      <c r="C129" s="30"/>
      <c r="D129" s="33"/>
      <c r="E129" s="34"/>
      <c r="F129" s="33"/>
      <c r="G129" s="34"/>
      <c r="H129" s="33"/>
      <c r="I129" s="34"/>
      <c r="J129" s="48"/>
    </row>
    <row r="130" spans="1:10" ht="15.75" hidden="1">
      <c r="A130" s="57"/>
      <c r="B130" s="7"/>
      <c r="C130" s="7"/>
      <c r="D130" s="8"/>
      <c r="E130" s="9"/>
      <c r="F130" s="8"/>
      <c r="G130" s="9"/>
      <c r="H130" s="8"/>
      <c r="I130" s="9"/>
      <c r="J130" s="10"/>
    </row>
    <row r="131" spans="1:10" ht="15.75" hidden="1">
      <c r="A131" s="25" t="s">
        <v>14</v>
      </c>
      <c r="B131" s="5"/>
      <c r="C131" s="5"/>
      <c r="D131" s="12"/>
      <c r="E131" s="13"/>
      <c r="F131" s="12"/>
      <c r="G131" s="13"/>
      <c r="H131" s="12"/>
      <c r="I131" s="13"/>
      <c r="J131" s="14"/>
    </row>
    <row r="132" spans="1:10" ht="15.75" hidden="1">
      <c r="A132" s="30"/>
      <c r="B132" s="16"/>
      <c r="C132" s="16"/>
      <c r="D132" s="17"/>
      <c r="E132" s="18"/>
      <c r="F132" s="17"/>
      <c r="G132" s="18"/>
      <c r="H132" s="17"/>
      <c r="I132" s="18"/>
      <c r="J132" s="19"/>
    </row>
    <row r="133" spans="1:10" ht="15.75" hidden="1">
      <c r="A133" s="61" t="s">
        <v>111</v>
      </c>
      <c r="B133" s="72"/>
      <c r="C133" s="20"/>
      <c r="D133" s="62"/>
      <c r="E133" s="63"/>
      <c r="F133" s="45"/>
      <c r="G133" s="63"/>
      <c r="H133" s="45"/>
      <c r="I133" s="63"/>
      <c r="J133" s="46"/>
    </row>
    <row r="134" spans="1:10" ht="15.75" hidden="1">
      <c r="A134" s="49"/>
      <c r="B134" s="26"/>
      <c r="C134" s="37"/>
      <c r="D134" s="64"/>
      <c r="E134" s="39"/>
      <c r="F134" s="38"/>
      <c r="G134" s="39"/>
      <c r="H134" s="38"/>
      <c r="I134" s="39"/>
      <c r="J134" s="50"/>
    </row>
    <row r="135" spans="1:10" ht="15.75" hidden="1">
      <c r="A135" s="40">
        <v>1</v>
      </c>
      <c r="B135" s="26" t="s">
        <v>113</v>
      </c>
      <c r="C135" s="37" t="s">
        <v>69</v>
      </c>
      <c r="D135" s="71">
        <v>28935.29</v>
      </c>
      <c r="E135" s="74">
        <f aca="true" t="shared" si="16" ref="E135:E147">+D135*J135/1000000</f>
        <v>32.8343203275</v>
      </c>
      <c r="F135" s="67">
        <v>2461.48</v>
      </c>
      <c r="G135" s="66">
        <f aca="true" t="shared" si="17" ref="G135:G147">+F135*J135/1000000</f>
        <v>2.79316443</v>
      </c>
      <c r="H135" s="38">
        <f aca="true" t="shared" si="18" ref="H135:H147">+D135+F135</f>
        <v>31396.77</v>
      </c>
      <c r="I135" s="66">
        <f aca="true" t="shared" si="19" ref="I135:I147">+H135*J135/1000000</f>
        <v>35.6274847575</v>
      </c>
      <c r="J135" s="70">
        <v>1134.75</v>
      </c>
    </row>
    <row r="136" spans="1:10" ht="15.75" hidden="1">
      <c r="A136" s="40">
        <v>1</v>
      </c>
      <c r="B136" s="26" t="s">
        <v>112</v>
      </c>
      <c r="C136" s="37" t="s">
        <v>69</v>
      </c>
      <c r="D136" s="71">
        <v>18000</v>
      </c>
      <c r="E136" s="74">
        <f t="shared" si="16"/>
        <v>20.4255</v>
      </c>
      <c r="F136" s="67">
        <v>2973.53</v>
      </c>
      <c r="G136" s="66">
        <f t="shared" si="17"/>
        <v>3.3742131675000007</v>
      </c>
      <c r="H136" s="38">
        <f t="shared" si="18"/>
        <v>20973.53</v>
      </c>
      <c r="I136" s="66">
        <f t="shared" si="19"/>
        <v>23.799713167500002</v>
      </c>
      <c r="J136" s="70">
        <v>1134.75</v>
      </c>
    </row>
    <row r="137" spans="1:10" ht="15.75" hidden="1">
      <c r="A137" s="40">
        <v>1</v>
      </c>
      <c r="B137" s="26" t="s">
        <v>114</v>
      </c>
      <c r="C137" s="37" t="s">
        <v>9</v>
      </c>
      <c r="D137" s="71">
        <v>214500</v>
      </c>
      <c r="E137" s="74">
        <f t="shared" si="16"/>
        <v>381.86416125</v>
      </c>
      <c r="F137" s="67">
        <v>46653.75</v>
      </c>
      <c r="G137" s="66">
        <f t="shared" si="17"/>
        <v>83.055455071875</v>
      </c>
      <c r="H137" s="38">
        <f t="shared" si="18"/>
        <v>261153.75</v>
      </c>
      <c r="I137" s="66">
        <f t="shared" si="19"/>
        <v>464.919616321875</v>
      </c>
      <c r="J137" s="50">
        <v>1780.2525</v>
      </c>
    </row>
    <row r="138" spans="1:10" ht="15.75" hidden="1">
      <c r="A138" s="40">
        <v>1</v>
      </c>
      <c r="B138" s="26" t="s">
        <v>115</v>
      </c>
      <c r="C138" s="37" t="s">
        <v>9</v>
      </c>
      <c r="D138" s="71">
        <v>198000</v>
      </c>
      <c r="E138" s="74">
        <f t="shared" si="16"/>
        <v>352.489995</v>
      </c>
      <c r="F138" s="67">
        <v>43065</v>
      </c>
      <c r="G138" s="66">
        <f t="shared" si="17"/>
        <v>76.66657391250001</v>
      </c>
      <c r="H138" s="38">
        <f t="shared" si="18"/>
        <v>241065</v>
      </c>
      <c r="I138" s="66">
        <f t="shared" si="19"/>
        <v>429.1565689125</v>
      </c>
      <c r="J138" s="50">
        <v>1780.2525</v>
      </c>
    </row>
    <row r="139" spans="1:10" ht="15.75" hidden="1">
      <c r="A139" s="40">
        <v>1</v>
      </c>
      <c r="B139" s="26" t="s">
        <v>116</v>
      </c>
      <c r="C139" s="37" t="s">
        <v>9</v>
      </c>
      <c r="D139" s="71">
        <v>649000</v>
      </c>
      <c r="E139" s="74">
        <f t="shared" si="16"/>
        <v>1155.3838725</v>
      </c>
      <c r="F139" s="67">
        <v>199567.5</v>
      </c>
      <c r="G139" s="66">
        <f t="shared" si="17"/>
        <v>355.28054079375</v>
      </c>
      <c r="H139" s="38">
        <f t="shared" si="18"/>
        <v>848567.5</v>
      </c>
      <c r="I139" s="66">
        <f t="shared" si="19"/>
        <v>1510.6644132937502</v>
      </c>
      <c r="J139" s="50">
        <v>1780.2525</v>
      </c>
    </row>
    <row r="140" spans="1:10" ht="15.75" hidden="1">
      <c r="A140" s="40">
        <v>15</v>
      </c>
      <c r="B140" s="26" t="s">
        <v>117</v>
      </c>
      <c r="C140" s="37" t="s">
        <v>9</v>
      </c>
      <c r="D140" s="71">
        <v>83490.54</v>
      </c>
      <c r="E140" s="74">
        <f t="shared" si="16"/>
        <v>150.75223058006998</v>
      </c>
      <c r="F140" s="67">
        <v>18472.28</v>
      </c>
      <c r="G140" s="66">
        <f t="shared" si="17"/>
        <v>33.35392744974</v>
      </c>
      <c r="H140" s="38">
        <f t="shared" si="18"/>
        <v>101962.81999999999</v>
      </c>
      <c r="I140" s="66">
        <f t="shared" si="19"/>
        <v>184.10615802981</v>
      </c>
      <c r="J140" s="50">
        <v>1805.6205</v>
      </c>
    </row>
    <row r="141" spans="1:10" ht="15.75" hidden="1">
      <c r="A141" s="40">
        <v>15</v>
      </c>
      <c r="B141" s="26" t="s">
        <v>118</v>
      </c>
      <c r="C141" s="37" t="s">
        <v>9</v>
      </c>
      <c r="D141" s="71">
        <v>54817</v>
      </c>
      <c r="E141" s="74">
        <f t="shared" si="16"/>
        <v>98.9786989485</v>
      </c>
      <c r="F141" s="67">
        <v>16650.68</v>
      </c>
      <c r="G141" s="66">
        <f t="shared" si="17"/>
        <v>30.06480914694</v>
      </c>
      <c r="H141" s="38">
        <f t="shared" si="18"/>
        <v>71467.68</v>
      </c>
      <c r="I141" s="66">
        <f t="shared" si="19"/>
        <v>129.04350809544</v>
      </c>
      <c r="J141" s="50">
        <v>1805.6205</v>
      </c>
    </row>
    <row r="142" spans="1:10" ht="15.75" hidden="1">
      <c r="A142" s="40">
        <v>15</v>
      </c>
      <c r="B142" s="26" t="s">
        <v>121</v>
      </c>
      <c r="C142" s="37" t="s">
        <v>9</v>
      </c>
      <c r="D142" s="71">
        <v>103767</v>
      </c>
      <c r="E142" s="74">
        <f t="shared" si="16"/>
        <v>187.3638224235</v>
      </c>
      <c r="F142" s="67">
        <v>31908.49</v>
      </c>
      <c r="G142" s="66">
        <f t="shared" si="17"/>
        <v>57.614623668045</v>
      </c>
      <c r="H142" s="38">
        <f t="shared" si="18"/>
        <v>135675.49</v>
      </c>
      <c r="I142" s="66">
        <f t="shared" si="19"/>
        <v>244.97844609154498</v>
      </c>
      <c r="J142" s="50">
        <v>1805.6205</v>
      </c>
    </row>
    <row r="143" spans="1:10" ht="15.75" hidden="1">
      <c r="A143" s="40">
        <v>15</v>
      </c>
      <c r="B143" s="26" t="s">
        <v>119</v>
      </c>
      <c r="C143" s="37" t="s">
        <v>69</v>
      </c>
      <c r="D143" s="71">
        <v>59460</v>
      </c>
      <c r="E143" s="74">
        <f t="shared" si="16"/>
        <v>107.36219492999999</v>
      </c>
      <c r="F143" s="67">
        <v>8248.65</v>
      </c>
      <c r="G143" s="66">
        <f t="shared" si="17"/>
        <v>14.893931537324999</v>
      </c>
      <c r="H143" s="38">
        <f t="shared" si="18"/>
        <v>67708.65</v>
      </c>
      <c r="I143" s="66">
        <f t="shared" si="19"/>
        <v>122.25612646732499</v>
      </c>
      <c r="J143" s="50">
        <v>1805.6205</v>
      </c>
    </row>
    <row r="144" spans="1:10" ht="15.75" hidden="1">
      <c r="A144" s="40">
        <v>15</v>
      </c>
      <c r="B144" s="26" t="s">
        <v>120</v>
      </c>
      <c r="C144" s="37" t="s">
        <v>9</v>
      </c>
      <c r="D144" s="71">
        <v>155971</v>
      </c>
      <c r="E144" s="74">
        <f t="shared" si="16"/>
        <v>281.6244350055</v>
      </c>
      <c r="F144" s="67">
        <v>48847.49</v>
      </c>
      <c r="G144" s="66">
        <f t="shared" si="17"/>
        <v>88.200029317545</v>
      </c>
      <c r="H144" s="38">
        <f t="shared" si="18"/>
        <v>204818.49</v>
      </c>
      <c r="I144" s="66">
        <f t="shared" si="19"/>
        <v>369.82446432304494</v>
      </c>
      <c r="J144" s="50">
        <v>1805.6205</v>
      </c>
    </row>
    <row r="145" spans="1:10" ht="15.75" hidden="1">
      <c r="A145" s="40">
        <v>15</v>
      </c>
      <c r="B145" s="26" t="s">
        <v>122</v>
      </c>
      <c r="C145" s="37" t="s">
        <v>9</v>
      </c>
      <c r="D145" s="71">
        <v>50792.33</v>
      </c>
      <c r="E145" s="74">
        <f t="shared" si="16"/>
        <v>91.71167229076501</v>
      </c>
      <c r="F145" s="67">
        <v>14428.28</v>
      </c>
      <c r="G145" s="66">
        <f t="shared" si="17"/>
        <v>26.051998147740004</v>
      </c>
      <c r="H145" s="38">
        <f t="shared" si="18"/>
        <v>65220.61</v>
      </c>
      <c r="I145" s="66">
        <f t="shared" si="19"/>
        <v>117.76367043850499</v>
      </c>
      <c r="J145" s="50">
        <v>1805.6205</v>
      </c>
    </row>
    <row r="146" spans="1:10" ht="15.75" hidden="1">
      <c r="A146" s="40">
        <v>15</v>
      </c>
      <c r="B146" s="26" t="s">
        <v>123</v>
      </c>
      <c r="C146" s="37" t="s">
        <v>67</v>
      </c>
      <c r="D146" s="71">
        <v>465232.44</v>
      </c>
      <c r="E146" s="74">
        <f t="shared" si="16"/>
        <v>777.11333481366</v>
      </c>
      <c r="F146" s="67">
        <v>47400.96</v>
      </c>
      <c r="G146" s="66">
        <f t="shared" si="17"/>
        <v>79.17744966144</v>
      </c>
      <c r="H146" s="38">
        <f t="shared" si="18"/>
        <v>512633.4</v>
      </c>
      <c r="I146" s="66">
        <f t="shared" si="19"/>
        <v>856.2907844751</v>
      </c>
      <c r="J146" s="50">
        <v>1670.3765</v>
      </c>
    </row>
    <row r="147" spans="1:10" ht="15.75" hidden="1">
      <c r="A147" s="40">
        <v>25</v>
      </c>
      <c r="B147" s="26" t="s">
        <v>124</v>
      </c>
      <c r="C147" s="37" t="s">
        <v>67</v>
      </c>
      <c r="D147" s="71">
        <v>307500</v>
      </c>
      <c r="E147" s="74">
        <f t="shared" si="16"/>
        <v>528.90119925</v>
      </c>
      <c r="F147" s="67">
        <v>12737.33</v>
      </c>
      <c r="G147" s="66">
        <f t="shared" si="17"/>
        <v>21.908257275587</v>
      </c>
      <c r="H147" s="38">
        <f t="shared" si="18"/>
        <v>320237.33</v>
      </c>
      <c r="I147" s="66">
        <f t="shared" si="19"/>
        <v>550.8094565255869</v>
      </c>
      <c r="J147" s="50">
        <v>1720.0039</v>
      </c>
    </row>
    <row r="148" spans="1:10" ht="15.75" hidden="1">
      <c r="A148" s="47"/>
      <c r="B148" s="31"/>
      <c r="C148" s="32"/>
      <c r="D148" s="68"/>
      <c r="E148" s="69"/>
      <c r="F148" s="54"/>
      <c r="G148" s="69"/>
      <c r="H148" s="33"/>
      <c r="I148" s="69"/>
      <c r="J148" s="48"/>
    </row>
    <row r="149" spans="1:10" ht="15.75" hidden="1">
      <c r="A149" s="40"/>
      <c r="B149" s="26" t="s">
        <v>16</v>
      </c>
      <c r="C149" s="25"/>
      <c r="D149" s="55"/>
      <c r="E149" s="66">
        <f>SUM(E135:E147)</f>
        <v>4166.8054373194955</v>
      </c>
      <c r="F149" s="56"/>
      <c r="G149" s="66">
        <f>SUM(G135:G147)</f>
        <v>872.434973579987</v>
      </c>
      <c r="H149" s="38"/>
      <c r="I149" s="66">
        <f>SUM(I135:I148)</f>
        <v>5039.240410899482</v>
      </c>
      <c r="J149" s="50"/>
    </row>
    <row r="150" spans="1:10" ht="15.75" hidden="1">
      <c r="A150" s="47"/>
      <c r="B150" s="31"/>
      <c r="C150" s="30"/>
      <c r="D150" s="33"/>
      <c r="E150" s="34"/>
      <c r="F150" s="33"/>
      <c r="G150" s="34"/>
      <c r="H150" s="33"/>
      <c r="I150" s="34"/>
      <c r="J150" s="48"/>
    </row>
    <row r="151" spans="1:10" ht="15.75" hidden="1">
      <c r="A151" s="57"/>
      <c r="B151" s="7"/>
      <c r="C151" s="7"/>
      <c r="D151" s="8"/>
      <c r="E151" s="9"/>
      <c r="F151" s="8"/>
      <c r="G151" s="9"/>
      <c r="H151" s="8"/>
      <c r="I151" s="9"/>
      <c r="J151" s="10"/>
    </row>
    <row r="152" spans="1:10" ht="15.75" hidden="1">
      <c r="A152" s="25" t="s">
        <v>14</v>
      </c>
      <c r="B152" s="5"/>
      <c r="C152" s="5"/>
      <c r="D152" s="12"/>
      <c r="E152" s="13"/>
      <c r="F152" s="12"/>
      <c r="G152" s="13"/>
      <c r="H152" s="12"/>
      <c r="I152" s="13"/>
      <c r="J152" s="14"/>
    </row>
    <row r="153" spans="1:10" ht="15.75" hidden="1">
      <c r="A153" s="30"/>
      <c r="B153" s="16"/>
      <c r="C153" s="16"/>
      <c r="D153" s="17"/>
      <c r="E153" s="18"/>
      <c r="F153" s="17"/>
      <c r="G153" s="18"/>
      <c r="H153" s="17"/>
      <c r="I153" s="18"/>
      <c r="J153" s="19"/>
    </row>
    <row r="154" spans="1:10" ht="15.75" hidden="1">
      <c r="A154" s="61" t="s">
        <v>125</v>
      </c>
      <c r="B154" s="72"/>
      <c r="C154" s="20"/>
      <c r="D154" s="62"/>
      <c r="E154" s="63"/>
      <c r="F154" s="45"/>
      <c r="G154" s="63"/>
      <c r="H154" s="45"/>
      <c r="I154" s="63"/>
      <c r="J154" s="46"/>
    </row>
    <row r="155" spans="1:10" ht="15.75" hidden="1">
      <c r="A155" s="49"/>
      <c r="B155" s="26"/>
      <c r="C155" s="37"/>
      <c r="D155" s="64"/>
      <c r="E155" s="39"/>
      <c r="F155" s="38"/>
      <c r="G155" s="39"/>
      <c r="H155" s="38"/>
      <c r="I155" s="39"/>
      <c r="J155" s="50"/>
    </row>
    <row r="156" spans="1:10" ht="15.75" hidden="1">
      <c r="A156" s="49">
        <v>1</v>
      </c>
      <c r="B156" s="26" t="s">
        <v>126</v>
      </c>
      <c r="C156" s="37" t="s">
        <v>69</v>
      </c>
      <c r="D156" s="73"/>
      <c r="E156" s="74" t="s">
        <v>136</v>
      </c>
      <c r="F156" s="12">
        <v>66351</v>
      </c>
      <c r="G156" s="66">
        <f aca="true" t="shared" si="20" ref="G156:G166">+F156*J156/1000000</f>
        <v>74.28259854</v>
      </c>
      <c r="H156" s="38">
        <f aca="true" t="shared" si="21" ref="H156:H166">+D156+F156</f>
        <v>66351</v>
      </c>
      <c r="I156" s="66">
        <f aca="true" t="shared" si="22" ref="I156:I166">+H156*J156/1000000</f>
        <v>74.28259854</v>
      </c>
      <c r="J156" s="50">
        <v>1119.54</v>
      </c>
    </row>
    <row r="157" spans="1:10" ht="15.75" hidden="1">
      <c r="A157" s="49">
        <v>1</v>
      </c>
      <c r="B157" s="26" t="s">
        <v>62</v>
      </c>
      <c r="C157" s="37" t="s">
        <v>68</v>
      </c>
      <c r="D157" s="71"/>
      <c r="E157" s="74" t="s">
        <v>136</v>
      </c>
      <c r="F157" s="67">
        <v>7408128</v>
      </c>
      <c r="G157" s="66">
        <f t="shared" si="20"/>
        <v>74.06720455680001</v>
      </c>
      <c r="H157" s="38">
        <f t="shared" si="21"/>
        <v>7408128</v>
      </c>
      <c r="I157" s="66">
        <f t="shared" si="22"/>
        <v>74.06720455680001</v>
      </c>
      <c r="J157" s="50">
        <v>9.9981</v>
      </c>
    </row>
    <row r="158" spans="1:10" ht="15.75" hidden="1">
      <c r="A158" s="49">
        <v>1</v>
      </c>
      <c r="B158" s="26" t="s">
        <v>127</v>
      </c>
      <c r="C158" s="37" t="s">
        <v>9</v>
      </c>
      <c r="D158" s="71">
        <v>106985</v>
      </c>
      <c r="E158" s="74">
        <f aca="true" t="shared" si="23" ref="E158:E166">+D158*J158/1000000</f>
        <v>189.06084292749998</v>
      </c>
      <c r="F158" s="67">
        <v>23536.82</v>
      </c>
      <c r="G158" s="66">
        <f t="shared" si="20"/>
        <v>41.59359750463</v>
      </c>
      <c r="H158" s="38">
        <f t="shared" si="21"/>
        <v>130521.82</v>
      </c>
      <c r="I158" s="66">
        <f t="shared" si="22"/>
        <v>230.65444043213</v>
      </c>
      <c r="J158" s="50">
        <v>1767.1715</v>
      </c>
    </row>
    <row r="159" spans="1:10" ht="15.75" hidden="1">
      <c r="A159" s="49">
        <v>1</v>
      </c>
      <c r="B159" s="26" t="s">
        <v>128</v>
      </c>
      <c r="C159" s="37" t="s">
        <v>67</v>
      </c>
      <c r="D159" s="71">
        <v>149460</v>
      </c>
      <c r="E159" s="74">
        <f t="shared" si="23"/>
        <v>246.731213442</v>
      </c>
      <c r="F159" s="67">
        <v>190477.3</v>
      </c>
      <c r="G159" s="66">
        <f t="shared" si="20"/>
        <v>314.44329828821</v>
      </c>
      <c r="H159" s="38">
        <f t="shared" si="21"/>
        <v>339937.3</v>
      </c>
      <c r="I159" s="66">
        <f t="shared" si="22"/>
        <v>561.1745117302099</v>
      </c>
      <c r="J159" s="50">
        <v>1650.8177</v>
      </c>
    </row>
    <row r="160" spans="1:10" ht="15.75" hidden="1">
      <c r="A160" s="40">
        <v>15</v>
      </c>
      <c r="B160" s="26" t="s">
        <v>129</v>
      </c>
      <c r="C160" s="37" t="s">
        <v>69</v>
      </c>
      <c r="D160" s="71">
        <v>78000</v>
      </c>
      <c r="E160" s="74">
        <f t="shared" si="23"/>
        <v>88.5378</v>
      </c>
      <c r="F160" s="67">
        <v>10530</v>
      </c>
      <c r="G160" s="66">
        <f t="shared" si="20"/>
        <v>11.952602999999998</v>
      </c>
      <c r="H160" s="38">
        <f t="shared" si="21"/>
        <v>88530</v>
      </c>
      <c r="I160" s="66">
        <f t="shared" si="22"/>
        <v>100.49040299999999</v>
      </c>
      <c r="J160" s="50">
        <v>1135.1</v>
      </c>
    </row>
    <row r="161" spans="1:10" ht="15.75" hidden="1">
      <c r="A161" s="40">
        <v>15</v>
      </c>
      <c r="B161" s="26" t="s">
        <v>130</v>
      </c>
      <c r="C161" s="37" t="s">
        <v>9</v>
      </c>
      <c r="D161" s="71">
        <v>62000</v>
      </c>
      <c r="E161" s="74">
        <f t="shared" si="23"/>
        <v>111.99035076</v>
      </c>
      <c r="F161" s="67">
        <v>18255.34</v>
      </c>
      <c r="G161" s="66">
        <f t="shared" si="20"/>
        <v>32.9745472555332</v>
      </c>
      <c r="H161" s="38">
        <f t="shared" si="21"/>
        <v>80255.34</v>
      </c>
      <c r="I161" s="66">
        <f t="shared" si="22"/>
        <v>144.9648980155332</v>
      </c>
      <c r="J161" s="50">
        <v>1806.29598</v>
      </c>
    </row>
    <row r="162" spans="1:10" ht="15.75" hidden="1">
      <c r="A162" s="40">
        <v>15</v>
      </c>
      <c r="B162" s="26" t="s">
        <v>131</v>
      </c>
      <c r="C162" s="37" t="s">
        <v>9</v>
      </c>
      <c r="D162" s="71"/>
      <c r="E162" s="74" t="s">
        <v>136</v>
      </c>
      <c r="F162" s="67">
        <v>102425.28</v>
      </c>
      <c r="G162" s="66">
        <f t="shared" si="20"/>
        <v>185.0103715143744</v>
      </c>
      <c r="H162" s="38">
        <f t="shared" si="21"/>
        <v>102425.28</v>
      </c>
      <c r="I162" s="66">
        <f t="shared" si="22"/>
        <v>185.0103715143744</v>
      </c>
      <c r="J162" s="50">
        <v>1806.29598</v>
      </c>
    </row>
    <row r="163" spans="1:10" ht="15.75" hidden="1">
      <c r="A163" s="40">
        <v>15</v>
      </c>
      <c r="B163" s="26" t="s">
        <v>132</v>
      </c>
      <c r="C163" s="37" t="s">
        <v>9</v>
      </c>
      <c r="D163" s="71"/>
      <c r="E163" s="74" t="s">
        <v>136</v>
      </c>
      <c r="F163" s="67">
        <v>25062.11</v>
      </c>
      <c r="G163" s="66">
        <f t="shared" si="20"/>
        <v>45.2695885433178</v>
      </c>
      <c r="H163" s="38">
        <f t="shared" si="21"/>
        <v>25062.11</v>
      </c>
      <c r="I163" s="66">
        <f t="shared" si="22"/>
        <v>45.2695885433178</v>
      </c>
      <c r="J163" s="50">
        <v>1806.29598</v>
      </c>
    </row>
    <row r="164" spans="1:10" ht="15.75" hidden="1">
      <c r="A164" s="40">
        <v>15</v>
      </c>
      <c r="B164" s="26" t="s">
        <v>133</v>
      </c>
      <c r="C164" s="37" t="s">
        <v>9</v>
      </c>
      <c r="D164" s="71">
        <v>205635.4</v>
      </c>
      <c r="E164" s="74">
        <f t="shared" si="23"/>
        <v>371.43839636569203</v>
      </c>
      <c r="F164" s="67">
        <v>42412.29</v>
      </c>
      <c r="G164" s="66">
        <f t="shared" si="20"/>
        <v>76.6091489295942</v>
      </c>
      <c r="H164" s="38">
        <f t="shared" si="21"/>
        <v>248047.69</v>
      </c>
      <c r="I164" s="66">
        <f t="shared" si="22"/>
        <v>448.0475452952862</v>
      </c>
      <c r="J164" s="50">
        <v>1806.29598</v>
      </c>
    </row>
    <row r="165" spans="1:10" ht="15.75" hidden="1">
      <c r="A165" s="40">
        <v>15</v>
      </c>
      <c r="B165" s="26" t="s">
        <v>134</v>
      </c>
      <c r="C165" s="37" t="s">
        <v>9</v>
      </c>
      <c r="D165" s="71">
        <v>133135.6</v>
      </c>
      <c r="E165" s="74">
        <f t="shared" si="23"/>
        <v>240.48229907488803</v>
      </c>
      <c r="F165" s="67">
        <v>27459.23</v>
      </c>
      <c r="G165" s="66">
        <f t="shared" si="20"/>
        <v>49.599496762895406</v>
      </c>
      <c r="H165" s="38">
        <f t="shared" si="21"/>
        <v>160594.83000000002</v>
      </c>
      <c r="I165" s="66">
        <f t="shared" si="22"/>
        <v>290.08179583778343</v>
      </c>
      <c r="J165" s="50">
        <v>1806.29598</v>
      </c>
    </row>
    <row r="166" spans="1:10" ht="15.75" hidden="1">
      <c r="A166" s="40">
        <v>15</v>
      </c>
      <c r="B166" s="26" t="s">
        <v>135</v>
      </c>
      <c r="C166" s="37" t="s">
        <v>9</v>
      </c>
      <c r="D166" s="71">
        <v>154006</v>
      </c>
      <c r="E166" s="74">
        <f t="shared" si="23"/>
        <v>278.18041869588</v>
      </c>
      <c r="F166" s="67">
        <v>50244.73</v>
      </c>
      <c r="G166" s="66">
        <f t="shared" si="20"/>
        <v>90.75685381518541</v>
      </c>
      <c r="H166" s="38">
        <f t="shared" si="21"/>
        <v>204250.73</v>
      </c>
      <c r="I166" s="66">
        <f t="shared" si="22"/>
        <v>368.93727251106543</v>
      </c>
      <c r="J166" s="50">
        <v>1806.29598</v>
      </c>
    </row>
    <row r="167" spans="1:10" ht="15.75" hidden="1">
      <c r="A167" s="47"/>
      <c r="B167" s="31"/>
      <c r="C167" s="32"/>
      <c r="D167" s="68"/>
      <c r="E167" s="69"/>
      <c r="F167" s="54"/>
      <c r="G167" s="69"/>
      <c r="H167" s="33"/>
      <c r="I167" s="69"/>
      <c r="J167" s="48"/>
    </row>
    <row r="168" spans="1:10" ht="15.75" hidden="1">
      <c r="A168" s="40"/>
      <c r="B168" s="26" t="s">
        <v>16</v>
      </c>
      <c r="C168" s="25"/>
      <c r="D168" s="55"/>
      <c r="E168" s="66">
        <f>SUM(E157:E165)</f>
        <v>1248.24090257008</v>
      </c>
      <c r="F168" s="56"/>
      <c r="G168" s="66">
        <f>SUM(G157:G165)</f>
        <v>831.519856355355</v>
      </c>
      <c r="H168" s="38"/>
      <c r="I168" s="66">
        <f>SUM(I157:I167)</f>
        <v>2448.6980314365</v>
      </c>
      <c r="J168" s="50"/>
    </row>
    <row r="169" spans="1:10" ht="15.75" hidden="1">
      <c r="A169" s="47"/>
      <c r="B169" s="31"/>
      <c r="C169" s="30"/>
      <c r="D169" s="33"/>
      <c r="E169" s="34"/>
      <c r="F169" s="33"/>
      <c r="G169" s="34"/>
      <c r="H169" s="33"/>
      <c r="I169" s="34"/>
      <c r="J169" s="48"/>
    </row>
    <row r="170" spans="1:10" ht="15.75" hidden="1">
      <c r="A170" s="57"/>
      <c r="B170" s="7"/>
      <c r="C170" s="7"/>
      <c r="D170" s="8"/>
      <c r="E170" s="9"/>
      <c r="F170" s="8"/>
      <c r="G170" s="9"/>
      <c r="H170" s="8"/>
      <c r="I170" s="9"/>
      <c r="J170" s="10"/>
    </row>
    <row r="171" spans="1:10" ht="15.75" hidden="1">
      <c r="A171" s="25" t="s">
        <v>14</v>
      </c>
      <c r="B171" s="5"/>
      <c r="C171" s="5"/>
      <c r="D171" s="12"/>
      <c r="E171" s="13"/>
      <c r="F171" s="12"/>
      <c r="G171" s="13"/>
      <c r="H171" s="12"/>
      <c r="I171" s="13"/>
      <c r="J171" s="14"/>
    </row>
    <row r="172" spans="1:10" ht="15.75" hidden="1">
      <c r="A172" s="25"/>
      <c r="B172" s="16"/>
      <c r="C172" s="16"/>
      <c r="D172" s="17"/>
      <c r="E172" s="18"/>
      <c r="F172" s="17"/>
      <c r="G172" s="18"/>
      <c r="H172" s="17"/>
      <c r="I172" s="18"/>
      <c r="J172" s="19"/>
    </row>
    <row r="173" spans="1:10" ht="15.75" hidden="1">
      <c r="A173" s="49"/>
      <c r="B173" s="72"/>
      <c r="C173" s="20"/>
      <c r="D173" s="62"/>
      <c r="E173" s="63"/>
      <c r="F173" s="45"/>
      <c r="G173" s="63"/>
      <c r="H173" s="45"/>
      <c r="I173" s="63"/>
      <c r="J173" s="46"/>
    </row>
    <row r="174" spans="1:10" ht="15.75" hidden="1">
      <c r="A174" s="49" t="s">
        <v>137</v>
      </c>
      <c r="B174" s="26"/>
      <c r="C174" s="37"/>
      <c r="D174" s="64"/>
      <c r="E174" s="39"/>
      <c r="F174" s="38"/>
      <c r="G174" s="39"/>
      <c r="H174" s="38"/>
      <c r="I174" s="39"/>
      <c r="J174" s="50"/>
    </row>
    <row r="175" spans="1:10" ht="15.75" hidden="1">
      <c r="A175" s="49"/>
      <c r="B175" s="26"/>
      <c r="C175" s="37"/>
      <c r="D175" s="73"/>
      <c r="E175" s="39"/>
      <c r="F175" s="12"/>
      <c r="G175" s="39"/>
      <c r="H175" s="38"/>
      <c r="I175" s="39"/>
      <c r="J175" s="50"/>
    </row>
    <row r="176" spans="1:10" ht="15.75" hidden="1">
      <c r="A176" s="40">
        <v>1</v>
      </c>
      <c r="B176" s="26" t="s">
        <v>138</v>
      </c>
      <c r="C176" s="37" t="s">
        <v>69</v>
      </c>
      <c r="D176" s="71">
        <v>19375.55</v>
      </c>
      <c r="E176" s="74">
        <f>+D176*J176/1000000</f>
        <v>22.490169662499998</v>
      </c>
      <c r="F176" s="67">
        <v>1235.19</v>
      </c>
      <c r="G176" s="66">
        <f aca="true" t="shared" si="24" ref="G176:G241">+F176*J176/1000000</f>
        <v>1.4337467925</v>
      </c>
      <c r="H176" s="38">
        <f aca="true" t="shared" si="25" ref="H176:H241">+D176+F176</f>
        <v>20610.739999999998</v>
      </c>
      <c r="I176" s="66">
        <f aca="true" t="shared" si="26" ref="I176:I241">+H176*J176/1000000</f>
        <v>23.923916454999997</v>
      </c>
      <c r="J176" s="50">
        <v>1160.75</v>
      </c>
    </row>
    <row r="177" spans="1:10" ht="15.75" hidden="1">
      <c r="A177" s="40">
        <v>1</v>
      </c>
      <c r="B177" s="26" t="s">
        <v>139</v>
      </c>
      <c r="C177" s="37" t="s">
        <v>9</v>
      </c>
      <c r="D177" s="71">
        <v>452022.78</v>
      </c>
      <c r="E177" s="74">
        <f>+D177*J177/1000000</f>
        <v>837.0149663469662</v>
      </c>
      <c r="F177" s="67">
        <v>67803.51</v>
      </c>
      <c r="G177" s="66">
        <f t="shared" si="24"/>
        <v>125.552417161047</v>
      </c>
      <c r="H177" s="38">
        <f t="shared" si="25"/>
        <v>519826.29000000004</v>
      </c>
      <c r="I177" s="66">
        <f t="shared" si="26"/>
        <v>962.5673835080131</v>
      </c>
      <c r="J177" s="50">
        <v>1851.7097</v>
      </c>
    </row>
    <row r="178" spans="1:10" ht="15.75" hidden="1">
      <c r="A178" s="40">
        <v>1</v>
      </c>
      <c r="B178" s="25" t="s">
        <v>140</v>
      </c>
      <c r="C178" s="37" t="s">
        <v>9</v>
      </c>
      <c r="D178" s="71">
        <v>2536.75</v>
      </c>
      <c r="E178" s="74">
        <f>+D178*J178/1000000</f>
        <v>4.697324581475</v>
      </c>
      <c r="F178" s="67">
        <v>856.03</v>
      </c>
      <c r="G178" s="66">
        <f t="shared" si="24"/>
        <v>1.585119054491</v>
      </c>
      <c r="H178" s="38">
        <f t="shared" si="25"/>
        <v>3392.7799999999997</v>
      </c>
      <c r="I178" s="66">
        <f t="shared" si="26"/>
        <v>6.2824436359660005</v>
      </c>
      <c r="J178" s="50">
        <v>1851.7097</v>
      </c>
    </row>
    <row r="179" spans="1:10" ht="15.75" hidden="1">
      <c r="A179" s="40">
        <v>1</v>
      </c>
      <c r="B179" s="25" t="s">
        <v>141</v>
      </c>
      <c r="C179" s="37" t="s">
        <v>9</v>
      </c>
      <c r="D179" s="71">
        <v>92454.04</v>
      </c>
      <c r="E179" s="74">
        <f>+D179*J179/1000000</f>
        <v>171.198042672188</v>
      </c>
      <c r="F179" s="67">
        <v>13868.11</v>
      </c>
      <c r="G179" s="66">
        <f t="shared" si="24"/>
        <v>25.679713807667003</v>
      </c>
      <c r="H179" s="38">
        <f t="shared" si="25"/>
        <v>106322.15</v>
      </c>
      <c r="I179" s="66">
        <f t="shared" si="26"/>
        <v>196.877756479855</v>
      </c>
      <c r="J179" s="50">
        <v>1851.7097</v>
      </c>
    </row>
    <row r="180" spans="1:10" ht="15.75" hidden="1">
      <c r="A180" s="40">
        <v>1</v>
      </c>
      <c r="B180" s="25" t="s">
        <v>142</v>
      </c>
      <c r="C180" s="37" t="s">
        <v>143</v>
      </c>
      <c r="D180" s="71">
        <v>30594.94</v>
      </c>
      <c r="E180" s="74">
        <f aca="true" t="shared" si="27" ref="E180:E247">+D180*J180/1000000</f>
        <v>7.0779833348059995</v>
      </c>
      <c r="F180" s="67">
        <v>4130.32</v>
      </c>
      <c r="G180" s="66">
        <f t="shared" si="24"/>
        <v>0.9555284673679999</v>
      </c>
      <c r="H180" s="38">
        <f t="shared" si="25"/>
        <v>34725.259999999995</v>
      </c>
      <c r="I180" s="66">
        <f t="shared" si="26"/>
        <v>8.033511802173999</v>
      </c>
      <c r="J180" s="50">
        <v>231.3449</v>
      </c>
    </row>
    <row r="181" spans="1:10" ht="15.75" hidden="1">
      <c r="A181" s="40"/>
      <c r="B181" s="25"/>
      <c r="C181" s="37" t="s">
        <v>67</v>
      </c>
      <c r="D181" s="71">
        <v>27128.45</v>
      </c>
      <c r="E181" s="74">
        <f t="shared" si="27"/>
        <v>46.797894692670006</v>
      </c>
      <c r="F181" s="67">
        <v>3662.34</v>
      </c>
      <c r="G181" s="66">
        <f t="shared" si="24"/>
        <v>6.3177144897240005</v>
      </c>
      <c r="H181" s="38">
        <f t="shared" si="25"/>
        <v>30790.79</v>
      </c>
      <c r="I181" s="66">
        <f t="shared" si="26"/>
        <v>53.115609182394</v>
      </c>
      <c r="J181" s="50">
        <v>1725.0486</v>
      </c>
    </row>
    <row r="182" spans="1:10" ht="15.75" hidden="1">
      <c r="A182" s="40"/>
      <c r="B182" s="25"/>
      <c r="C182" s="37" t="s">
        <v>69</v>
      </c>
      <c r="D182" s="71">
        <v>2241.52</v>
      </c>
      <c r="E182" s="74">
        <f t="shared" si="27"/>
        <v>2.60184434</v>
      </c>
      <c r="F182" s="67">
        <v>302.61</v>
      </c>
      <c r="G182" s="66">
        <f t="shared" si="24"/>
        <v>0.3512545575</v>
      </c>
      <c r="H182" s="38">
        <f t="shared" si="25"/>
        <v>2544.13</v>
      </c>
      <c r="I182" s="66">
        <f t="shared" si="26"/>
        <v>2.9530988975</v>
      </c>
      <c r="J182" s="50">
        <v>1160.75</v>
      </c>
    </row>
    <row r="183" spans="1:10" ht="15.75" hidden="1">
      <c r="A183" s="40"/>
      <c r="B183" s="25"/>
      <c r="C183" s="37"/>
      <c r="D183" s="71"/>
      <c r="E183" s="74"/>
      <c r="F183" s="67"/>
      <c r="G183" s="66"/>
      <c r="H183" s="38"/>
      <c r="I183" s="66"/>
      <c r="J183" s="50"/>
    </row>
    <row r="184" spans="1:10" ht="15.75" hidden="1">
      <c r="A184" s="40">
        <v>1</v>
      </c>
      <c r="B184" s="25" t="s">
        <v>144</v>
      </c>
      <c r="C184" s="37" t="s">
        <v>145</v>
      </c>
      <c r="D184" s="71">
        <v>2521.15</v>
      </c>
      <c r="E184" s="74">
        <f t="shared" si="27"/>
        <v>2.7041441431399997</v>
      </c>
      <c r="F184" s="67">
        <v>368.72</v>
      </c>
      <c r="G184" s="66">
        <f t="shared" si="24"/>
        <v>0.395483024992</v>
      </c>
      <c r="H184" s="38">
        <f t="shared" si="25"/>
        <v>2889.87</v>
      </c>
      <c r="I184" s="66">
        <f t="shared" si="26"/>
        <v>3.099627168132</v>
      </c>
      <c r="J184" s="50">
        <v>1072.5836</v>
      </c>
    </row>
    <row r="185" spans="1:10" ht="15.75" hidden="1">
      <c r="A185" s="40"/>
      <c r="B185" s="25"/>
      <c r="C185" s="37" t="s">
        <v>143</v>
      </c>
      <c r="D185" s="71">
        <v>20722.3</v>
      </c>
      <c r="E185" s="74">
        <f t="shared" si="27"/>
        <v>4.7939984212699995</v>
      </c>
      <c r="F185" s="67">
        <v>3030.64</v>
      </c>
      <c r="G185" s="66">
        <f t="shared" si="24"/>
        <v>0.701123107736</v>
      </c>
      <c r="H185" s="38">
        <f t="shared" si="25"/>
        <v>23752.94</v>
      </c>
      <c r="I185" s="66">
        <f t="shared" si="26"/>
        <v>5.495121529006</v>
      </c>
      <c r="J185" s="50">
        <v>231.3449</v>
      </c>
    </row>
    <row r="186" spans="1:10" ht="15.75" hidden="1">
      <c r="A186" s="40"/>
      <c r="B186" s="25"/>
      <c r="C186" s="37" t="s">
        <v>67</v>
      </c>
      <c r="D186" s="71">
        <v>49490.58</v>
      </c>
      <c r="E186" s="74">
        <f t="shared" si="27"/>
        <v>85.373655742188</v>
      </c>
      <c r="F186" s="67">
        <v>7052.41</v>
      </c>
      <c r="G186" s="66">
        <f t="shared" si="24"/>
        <v>12.165749997126</v>
      </c>
      <c r="H186" s="38">
        <f t="shared" si="25"/>
        <v>56542.990000000005</v>
      </c>
      <c r="I186" s="66">
        <f t="shared" si="26"/>
        <v>97.53940573931402</v>
      </c>
      <c r="J186" s="50">
        <v>1725.0486</v>
      </c>
    </row>
    <row r="187" spans="1:10" ht="15.75" hidden="1">
      <c r="A187" s="40"/>
      <c r="B187" s="25"/>
      <c r="C187" s="37" t="s">
        <v>68</v>
      </c>
      <c r="D187" s="71">
        <v>386258.76</v>
      </c>
      <c r="E187" s="74">
        <f t="shared" si="27"/>
        <v>4.214392078607999</v>
      </c>
      <c r="F187" s="67">
        <v>56490.34</v>
      </c>
      <c r="G187" s="66">
        <f t="shared" si="24"/>
        <v>0.616354801672</v>
      </c>
      <c r="H187" s="38">
        <f t="shared" si="25"/>
        <v>442749.1</v>
      </c>
      <c r="I187" s="66">
        <f t="shared" si="26"/>
        <v>4.83074688028</v>
      </c>
      <c r="J187" s="50">
        <v>10.9108</v>
      </c>
    </row>
    <row r="188" spans="1:10" ht="15.75" hidden="1">
      <c r="A188" s="40"/>
      <c r="B188" s="25"/>
      <c r="C188" s="37" t="s">
        <v>146</v>
      </c>
      <c r="D188" s="71">
        <v>38300.67</v>
      </c>
      <c r="E188" s="74">
        <f t="shared" si="27"/>
        <v>8.215374982923</v>
      </c>
      <c r="F188" s="67">
        <v>5601.47</v>
      </c>
      <c r="G188" s="66">
        <f t="shared" si="24"/>
        <v>1.2014979504430001</v>
      </c>
      <c r="H188" s="38">
        <f t="shared" si="25"/>
        <v>43902.14</v>
      </c>
      <c r="I188" s="66">
        <f t="shared" si="26"/>
        <v>9.416872933366001</v>
      </c>
      <c r="J188" s="50">
        <v>214.4969</v>
      </c>
    </row>
    <row r="189" spans="1:10" ht="15.75" hidden="1">
      <c r="A189" s="40"/>
      <c r="B189" s="25"/>
      <c r="C189" s="37" t="s">
        <v>147</v>
      </c>
      <c r="D189" s="71">
        <v>8882.79</v>
      </c>
      <c r="E189" s="74">
        <f t="shared" si="27"/>
        <v>1.6193077451880002</v>
      </c>
      <c r="F189" s="67">
        <v>1299.11</v>
      </c>
      <c r="G189" s="66">
        <f t="shared" si="24"/>
        <v>0.23682411549199997</v>
      </c>
      <c r="H189" s="38">
        <f t="shared" si="25"/>
        <v>10181.900000000001</v>
      </c>
      <c r="I189" s="66">
        <f t="shared" si="26"/>
        <v>1.8561318606800004</v>
      </c>
      <c r="J189" s="50">
        <v>182.2972</v>
      </c>
    </row>
    <row r="190" spans="1:10" ht="15.75" hidden="1">
      <c r="A190" s="40"/>
      <c r="B190" s="25"/>
      <c r="C190" s="37" t="s">
        <v>69</v>
      </c>
      <c r="D190" s="71">
        <v>15230.18</v>
      </c>
      <c r="E190" s="74">
        <f t="shared" si="27"/>
        <v>17.678431435</v>
      </c>
      <c r="F190" s="67">
        <v>2227.41</v>
      </c>
      <c r="G190" s="66">
        <f t="shared" si="24"/>
        <v>2.5854661574999995</v>
      </c>
      <c r="H190" s="38">
        <f t="shared" si="25"/>
        <v>17457.59</v>
      </c>
      <c r="I190" s="66">
        <f t="shared" si="26"/>
        <v>20.2638975925</v>
      </c>
      <c r="J190" s="50">
        <v>1160.75</v>
      </c>
    </row>
    <row r="191" spans="1:10" ht="15.75" hidden="1">
      <c r="A191" s="40"/>
      <c r="B191" s="25"/>
      <c r="C191" s="37"/>
      <c r="D191" s="71"/>
      <c r="E191" s="74"/>
      <c r="F191" s="67"/>
      <c r="G191" s="66"/>
      <c r="H191" s="38"/>
      <c r="I191" s="66"/>
      <c r="J191" s="50"/>
    </row>
    <row r="192" spans="1:10" ht="15.75" hidden="1">
      <c r="A192" s="40">
        <v>1</v>
      </c>
      <c r="B192" s="25" t="s">
        <v>148</v>
      </c>
      <c r="C192" s="37" t="s">
        <v>145</v>
      </c>
      <c r="D192" s="71">
        <v>2723.46</v>
      </c>
      <c r="E192" s="74">
        <f t="shared" si="27"/>
        <v>2.921138531256</v>
      </c>
      <c r="F192" s="67">
        <v>469.8</v>
      </c>
      <c r="G192" s="66">
        <f t="shared" si="24"/>
        <v>0.50389977528</v>
      </c>
      <c r="H192" s="38">
        <f t="shared" si="25"/>
        <v>3193.26</v>
      </c>
      <c r="I192" s="66">
        <f t="shared" si="26"/>
        <v>3.4250383065360004</v>
      </c>
      <c r="J192" s="50">
        <v>1072.5836</v>
      </c>
    </row>
    <row r="193" spans="1:10" ht="15.75" hidden="1">
      <c r="A193" s="40"/>
      <c r="B193" s="25"/>
      <c r="C193" s="37" t="s">
        <v>143</v>
      </c>
      <c r="D193" s="71">
        <v>10042.9</v>
      </c>
      <c r="E193" s="74">
        <f t="shared" si="27"/>
        <v>2.3233736962099996</v>
      </c>
      <c r="F193" s="67">
        <v>1732.4</v>
      </c>
      <c r="G193" s="66">
        <f t="shared" si="24"/>
        <v>0.40078190476000003</v>
      </c>
      <c r="H193" s="38">
        <f t="shared" si="25"/>
        <v>11775.3</v>
      </c>
      <c r="I193" s="66">
        <f t="shared" si="26"/>
        <v>2.7241556009699996</v>
      </c>
      <c r="J193" s="50">
        <v>231.3449</v>
      </c>
    </row>
    <row r="194" spans="1:10" ht="15.75" hidden="1">
      <c r="A194" s="40"/>
      <c r="B194" s="25"/>
      <c r="C194" s="37" t="s">
        <v>67</v>
      </c>
      <c r="D194" s="71">
        <v>31549.3</v>
      </c>
      <c r="E194" s="74">
        <f t="shared" si="27"/>
        <v>54.42407579598</v>
      </c>
      <c r="F194" s="67">
        <v>5442.25</v>
      </c>
      <c r="G194" s="66">
        <f t="shared" si="24"/>
        <v>9.388145743350002</v>
      </c>
      <c r="H194" s="38">
        <f t="shared" si="25"/>
        <v>36991.55</v>
      </c>
      <c r="I194" s="66">
        <f t="shared" si="26"/>
        <v>63.812221539330004</v>
      </c>
      <c r="J194" s="50">
        <v>1725.0486</v>
      </c>
    </row>
    <row r="195" spans="1:10" ht="15.75" hidden="1">
      <c r="A195" s="40"/>
      <c r="B195" s="25"/>
      <c r="C195" s="37" t="s">
        <v>68</v>
      </c>
      <c r="D195" s="71">
        <v>1077161.73</v>
      </c>
      <c r="E195" s="74">
        <f t="shared" si="27"/>
        <v>11.752696203684</v>
      </c>
      <c r="F195" s="67">
        <v>185810.4</v>
      </c>
      <c r="G195" s="66">
        <f t="shared" si="24"/>
        <v>2.0273401123199997</v>
      </c>
      <c r="H195" s="38">
        <f t="shared" si="25"/>
        <v>1262972.13</v>
      </c>
      <c r="I195" s="66">
        <f t="shared" si="26"/>
        <v>13.780036316003999</v>
      </c>
      <c r="J195" s="50">
        <v>10.9108</v>
      </c>
    </row>
    <row r="196" spans="1:10" ht="15.75" hidden="1">
      <c r="A196" s="40"/>
      <c r="B196" s="25"/>
      <c r="C196" s="37" t="s">
        <v>146</v>
      </c>
      <c r="D196" s="71">
        <v>7018.55</v>
      </c>
      <c r="E196" s="74">
        <f t="shared" si="27"/>
        <v>1.5054572174950003</v>
      </c>
      <c r="F196" s="67">
        <v>1210.7</v>
      </c>
      <c r="G196" s="66">
        <f t="shared" si="24"/>
        <v>0.25969139683000003</v>
      </c>
      <c r="H196" s="38">
        <f t="shared" si="25"/>
        <v>8229.25</v>
      </c>
      <c r="I196" s="66">
        <f t="shared" si="26"/>
        <v>1.765148614325</v>
      </c>
      <c r="J196" s="50">
        <v>214.4969</v>
      </c>
    </row>
    <row r="197" spans="1:10" ht="15.75" hidden="1">
      <c r="A197" s="40"/>
      <c r="B197" s="25"/>
      <c r="C197" s="37" t="s">
        <v>147</v>
      </c>
      <c r="D197" s="71">
        <v>9057.15</v>
      </c>
      <c r="E197" s="74">
        <f t="shared" si="27"/>
        <v>1.65109308498</v>
      </c>
      <c r="F197" s="67">
        <v>1562.36</v>
      </c>
      <c r="G197" s="66">
        <f t="shared" si="24"/>
        <v>0.28481385339199994</v>
      </c>
      <c r="H197" s="38">
        <f t="shared" si="25"/>
        <v>10619.51</v>
      </c>
      <c r="I197" s="66">
        <f t="shared" si="26"/>
        <v>1.9359069383720002</v>
      </c>
      <c r="J197" s="50">
        <v>182.2972</v>
      </c>
    </row>
    <row r="198" spans="1:10" ht="15.75" hidden="1">
      <c r="A198" s="40"/>
      <c r="B198" s="25"/>
      <c r="C198" s="37" t="s">
        <v>69</v>
      </c>
      <c r="D198" s="71">
        <v>44980.68</v>
      </c>
      <c r="E198" s="74">
        <f t="shared" si="27"/>
        <v>52.21132431</v>
      </c>
      <c r="F198" s="67">
        <v>7759.17</v>
      </c>
      <c r="G198" s="66">
        <f t="shared" si="24"/>
        <v>9.0064565775</v>
      </c>
      <c r="H198" s="38">
        <f t="shared" si="25"/>
        <v>52739.85</v>
      </c>
      <c r="I198" s="66">
        <f t="shared" si="26"/>
        <v>61.2177808875</v>
      </c>
      <c r="J198" s="50">
        <v>1160.75</v>
      </c>
    </row>
    <row r="199" spans="1:10" ht="15.75" hidden="1">
      <c r="A199" s="40"/>
      <c r="B199" s="25"/>
      <c r="C199" s="37"/>
      <c r="D199" s="71"/>
      <c r="E199" s="74"/>
      <c r="F199" s="67"/>
      <c r="G199" s="66"/>
      <c r="H199" s="38"/>
      <c r="I199" s="66"/>
      <c r="J199" s="50"/>
    </row>
    <row r="200" spans="1:10" ht="15.75" hidden="1">
      <c r="A200" s="40">
        <v>1</v>
      </c>
      <c r="B200" s="25" t="s">
        <v>149</v>
      </c>
      <c r="C200" s="37" t="s">
        <v>145</v>
      </c>
      <c r="D200" s="71">
        <v>998.75</v>
      </c>
      <c r="E200" s="74">
        <f t="shared" si="27"/>
        <v>1.0712428704999999</v>
      </c>
      <c r="F200" s="67">
        <v>0</v>
      </c>
      <c r="G200" s="66">
        <f t="shared" si="24"/>
        <v>0</v>
      </c>
      <c r="H200" s="38">
        <f t="shared" si="25"/>
        <v>998.75</v>
      </c>
      <c r="I200" s="66">
        <f t="shared" si="26"/>
        <v>1.0712428704999999</v>
      </c>
      <c r="J200" s="50">
        <v>1072.5836</v>
      </c>
    </row>
    <row r="201" spans="1:10" ht="15.75" hidden="1">
      <c r="A201" s="40"/>
      <c r="B201" s="25"/>
      <c r="C201" s="37" t="s">
        <v>67</v>
      </c>
      <c r="D201" s="71">
        <v>1792.05</v>
      </c>
      <c r="E201" s="74">
        <f t="shared" si="27"/>
        <v>3.09137334363</v>
      </c>
      <c r="F201" s="67">
        <v>0</v>
      </c>
      <c r="G201" s="66">
        <f t="shared" si="24"/>
        <v>0</v>
      </c>
      <c r="H201" s="38">
        <f t="shared" si="25"/>
        <v>1792.05</v>
      </c>
      <c r="I201" s="66">
        <f t="shared" si="26"/>
        <v>3.09137334363</v>
      </c>
      <c r="J201" s="50">
        <v>1725.0486</v>
      </c>
    </row>
    <row r="202" spans="1:10" ht="15.75" hidden="1">
      <c r="A202" s="40"/>
      <c r="B202" s="25"/>
      <c r="C202" s="37" t="s">
        <v>68</v>
      </c>
      <c r="D202" s="71">
        <v>151113.08</v>
      </c>
      <c r="E202" s="74">
        <f t="shared" si="27"/>
        <v>1.6487645932639998</v>
      </c>
      <c r="F202" s="67">
        <v>0</v>
      </c>
      <c r="G202" s="66">
        <f t="shared" si="24"/>
        <v>0</v>
      </c>
      <c r="H202" s="38">
        <f t="shared" si="25"/>
        <v>151113.08</v>
      </c>
      <c r="I202" s="66">
        <f t="shared" si="26"/>
        <v>1.6487645932639998</v>
      </c>
      <c r="J202" s="50">
        <v>10.9108</v>
      </c>
    </row>
    <row r="203" spans="1:10" ht="15.75" hidden="1">
      <c r="A203" s="40"/>
      <c r="B203" s="25"/>
      <c r="C203" s="37" t="s">
        <v>69</v>
      </c>
      <c r="D203" s="71">
        <v>10015.56</v>
      </c>
      <c r="E203" s="74">
        <f t="shared" si="27"/>
        <v>11.62556127</v>
      </c>
      <c r="F203" s="67">
        <v>0</v>
      </c>
      <c r="G203" s="66">
        <f t="shared" si="24"/>
        <v>0</v>
      </c>
      <c r="H203" s="38">
        <f t="shared" si="25"/>
        <v>10015.56</v>
      </c>
      <c r="I203" s="66">
        <f t="shared" si="26"/>
        <v>11.62556127</v>
      </c>
      <c r="J203" s="50">
        <v>1160.75</v>
      </c>
    </row>
    <row r="204" spans="1:10" ht="15.75" hidden="1">
      <c r="A204" s="40"/>
      <c r="B204" s="25"/>
      <c r="C204" s="37"/>
      <c r="D204" s="71"/>
      <c r="E204" s="74"/>
      <c r="F204" s="67"/>
      <c r="G204" s="66"/>
      <c r="H204" s="38"/>
      <c r="I204" s="66"/>
      <c r="J204" s="50"/>
    </row>
    <row r="205" spans="1:10" ht="15.75" hidden="1">
      <c r="A205" s="40">
        <v>1</v>
      </c>
      <c r="B205" s="25" t="s">
        <v>176</v>
      </c>
      <c r="C205" s="37" t="s">
        <v>145</v>
      </c>
      <c r="D205" s="71">
        <v>17428.85</v>
      </c>
      <c r="E205" s="74">
        <f t="shared" si="27"/>
        <v>18.693898676859998</v>
      </c>
      <c r="F205" s="67">
        <v>3660.06</v>
      </c>
      <c r="G205" s="66">
        <f t="shared" si="24"/>
        <v>3.925720331016</v>
      </c>
      <c r="H205" s="38">
        <f t="shared" si="25"/>
        <v>21088.91</v>
      </c>
      <c r="I205" s="66">
        <f t="shared" si="26"/>
        <v>22.619619007875997</v>
      </c>
      <c r="J205" s="50">
        <v>1072.5836</v>
      </c>
    </row>
    <row r="206" spans="1:10" ht="15.75" hidden="1">
      <c r="A206" s="40"/>
      <c r="B206" s="25"/>
      <c r="C206" s="37" t="s">
        <v>67</v>
      </c>
      <c r="D206" s="71">
        <v>50143.59</v>
      </c>
      <c r="E206" s="74">
        <f t="shared" si="27"/>
        <v>86.500129728474</v>
      </c>
      <c r="F206" s="67">
        <v>10530.15</v>
      </c>
      <c r="G206" s="66">
        <f t="shared" si="24"/>
        <v>18.16502051529</v>
      </c>
      <c r="H206" s="38">
        <f t="shared" si="25"/>
        <v>60673.74</v>
      </c>
      <c r="I206" s="66">
        <f t="shared" si="26"/>
        <v>104.665150243764</v>
      </c>
      <c r="J206" s="50">
        <v>1725.0486</v>
      </c>
    </row>
    <row r="207" spans="1:10" ht="15.75" hidden="1">
      <c r="A207" s="40"/>
      <c r="B207" s="25"/>
      <c r="C207" s="37" t="s">
        <v>68</v>
      </c>
      <c r="D207" s="71">
        <v>437191.62</v>
      </c>
      <c r="E207" s="74">
        <f t="shared" si="27"/>
        <v>4.770110327496</v>
      </c>
      <c r="F207" s="67">
        <v>91810.24</v>
      </c>
      <c r="G207" s="66">
        <f t="shared" si="24"/>
        <v>1.0017231665920001</v>
      </c>
      <c r="H207" s="38">
        <f t="shared" si="25"/>
        <v>529001.86</v>
      </c>
      <c r="I207" s="66">
        <f t="shared" si="26"/>
        <v>5.771833494088</v>
      </c>
      <c r="J207" s="50">
        <v>10.9108</v>
      </c>
    </row>
    <row r="208" spans="1:10" ht="15.75" hidden="1">
      <c r="A208" s="40"/>
      <c r="B208" s="25"/>
      <c r="C208" s="37" t="s">
        <v>146</v>
      </c>
      <c r="D208" s="71">
        <v>1683.59</v>
      </c>
      <c r="E208" s="74">
        <f t="shared" si="27"/>
        <v>0.361124835871</v>
      </c>
      <c r="F208" s="67">
        <v>353.55</v>
      </c>
      <c r="G208" s="66">
        <f t="shared" si="24"/>
        <v>0.07583537899500001</v>
      </c>
      <c r="H208" s="38">
        <f t="shared" si="25"/>
        <v>2037.1399999999999</v>
      </c>
      <c r="I208" s="66">
        <f t="shared" si="26"/>
        <v>0.436960214866</v>
      </c>
      <c r="J208" s="50">
        <v>214.4969</v>
      </c>
    </row>
    <row r="209" spans="1:10" ht="15.75" hidden="1">
      <c r="A209" s="40"/>
      <c r="B209" s="25"/>
      <c r="C209" s="37" t="s">
        <v>147</v>
      </c>
      <c r="D209" s="71">
        <v>43.33</v>
      </c>
      <c r="E209" s="74">
        <f t="shared" si="27"/>
        <v>0.007898937675999999</v>
      </c>
      <c r="F209" s="67">
        <v>9.1</v>
      </c>
      <c r="G209" s="66">
        <f t="shared" si="24"/>
        <v>0.00165890452</v>
      </c>
      <c r="H209" s="38">
        <f t="shared" si="25"/>
        <v>52.43</v>
      </c>
      <c r="I209" s="66">
        <f t="shared" si="26"/>
        <v>0.009557842196</v>
      </c>
      <c r="J209" s="50">
        <v>182.2972</v>
      </c>
    </row>
    <row r="210" spans="1:10" ht="15.75" hidden="1">
      <c r="A210" s="40"/>
      <c r="B210" s="25"/>
      <c r="C210" s="37" t="s">
        <v>69</v>
      </c>
      <c r="D210" s="71">
        <v>111051.05</v>
      </c>
      <c r="E210" s="74">
        <f t="shared" si="27"/>
        <v>128.90250628750002</v>
      </c>
      <c r="F210" s="67">
        <v>22320.72</v>
      </c>
      <c r="G210" s="66">
        <f t="shared" si="24"/>
        <v>25.908775740000003</v>
      </c>
      <c r="H210" s="38">
        <f t="shared" si="25"/>
        <v>133371.77000000002</v>
      </c>
      <c r="I210" s="66">
        <f t="shared" si="26"/>
        <v>154.81128202750003</v>
      </c>
      <c r="J210" s="50">
        <v>1160.75</v>
      </c>
    </row>
    <row r="211" spans="1:10" ht="15.75" hidden="1">
      <c r="A211" s="40"/>
      <c r="B211" s="25"/>
      <c r="C211" s="37"/>
      <c r="D211" s="71"/>
      <c r="E211" s="74"/>
      <c r="F211" s="67"/>
      <c r="G211" s="66"/>
      <c r="H211" s="38"/>
      <c r="I211" s="66"/>
      <c r="J211" s="50"/>
    </row>
    <row r="212" spans="1:10" ht="15.75" hidden="1">
      <c r="A212" s="40">
        <v>1</v>
      </c>
      <c r="B212" s="25" t="s">
        <v>150</v>
      </c>
      <c r="C212" s="37" t="s">
        <v>143</v>
      </c>
      <c r="D212" s="71">
        <v>4502.69</v>
      </c>
      <c r="E212" s="74">
        <f t="shared" si="27"/>
        <v>1.0416743677809999</v>
      </c>
      <c r="F212" s="67">
        <v>996.22</v>
      </c>
      <c r="G212" s="66">
        <f t="shared" si="24"/>
        <v>0.230470416278</v>
      </c>
      <c r="H212" s="38">
        <f t="shared" si="25"/>
        <v>5498.91</v>
      </c>
      <c r="I212" s="66">
        <f t="shared" si="26"/>
        <v>1.272144784059</v>
      </c>
      <c r="J212" s="50">
        <v>231.3449</v>
      </c>
    </row>
    <row r="213" spans="1:10" ht="15.75" hidden="1">
      <c r="A213" s="40"/>
      <c r="B213" s="25"/>
      <c r="C213" s="37" t="s">
        <v>67</v>
      </c>
      <c r="D213" s="71">
        <v>4849.2</v>
      </c>
      <c r="E213" s="74">
        <f t="shared" si="27"/>
        <v>8.36510567112</v>
      </c>
      <c r="F213" s="67">
        <v>1072.89</v>
      </c>
      <c r="G213" s="66">
        <f t="shared" si="24"/>
        <v>1.8507873924540001</v>
      </c>
      <c r="H213" s="38">
        <f t="shared" si="25"/>
        <v>5922.09</v>
      </c>
      <c r="I213" s="66">
        <f t="shared" si="26"/>
        <v>10.215893063574</v>
      </c>
      <c r="J213" s="50">
        <v>1725.0486</v>
      </c>
    </row>
    <row r="214" spans="1:10" ht="15.75" hidden="1">
      <c r="A214" s="40"/>
      <c r="B214" s="25"/>
      <c r="C214" s="37" t="s">
        <v>68</v>
      </c>
      <c r="D214" s="71">
        <v>21090.17</v>
      </c>
      <c r="E214" s="74">
        <f t="shared" si="27"/>
        <v>0.23011062683599998</v>
      </c>
      <c r="F214" s="67">
        <v>4666.2</v>
      </c>
      <c r="G214" s="66">
        <f t="shared" si="24"/>
        <v>0.05091197496</v>
      </c>
      <c r="H214" s="38">
        <f t="shared" si="25"/>
        <v>25756.37</v>
      </c>
      <c r="I214" s="66">
        <f t="shared" si="26"/>
        <v>0.28102260179599997</v>
      </c>
      <c r="J214" s="50">
        <v>10.9108</v>
      </c>
    </row>
    <row r="215" spans="1:10" ht="15.75" hidden="1">
      <c r="A215" s="40"/>
      <c r="B215" s="25"/>
      <c r="C215" s="37" t="s">
        <v>69</v>
      </c>
      <c r="D215" s="71">
        <v>6986.34</v>
      </c>
      <c r="E215" s="74">
        <f t="shared" si="27"/>
        <v>8.109394155</v>
      </c>
      <c r="F215" s="67">
        <v>1545.73</v>
      </c>
      <c r="G215" s="66">
        <f t="shared" si="24"/>
        <v>1.7942060974999998</v>
      </c>
      <c r="H215" s="38">
        <f t="shared" si="25"/>
        <v>8532.07</v>
      </c>
      <c r="I215" s="66">
        <f t="shared" si="26"/>
        <v>9.903600252499999</v>
      </c>
      <c r="J215" s="50">
        <v>1160.75</v>
      </c>
    </row>
    <row r="216" spans="1:10" ht="15.75" hidden="1">
      <c r="A216" s="40"/>
      <c r="B216" s="25"/>
      <c r="C216" s="37"/>
      <c r="D216" s="71"/>
      <c r="E216" s="74"/>
      <c r="F216" s="67"/>
      <c r="G216" s="66"/>
      <c r="H216" s="38"/>
      <c r="I216" s="66"/>
      <c r="J216" s="50"/>
    </row>
    <row r="217" spans="1:10" ht="15.75" hidden="1">
      <c r="A217" s="40">
        <v>1</v>
      </c>
      <c r="B217" s="25" t="s">
        <v>151</v>
      </c>
      <c r="C217" s="37" t="s">
        <v>145</v>
      </c>
      <c r="D217" s="71">
        <v>1942.98</v>
      </c>
      <c r="E217" s="74">
        <f t="shared" si="27"/>
        <v>2.0840084831279997</v>
      </c>
      <c r="F217" s="67">
        <v>422.6</v>
      </c>
      <c r="G217" s="66">
        <f t="shared" si="24"/>
        <v>0.45327382936</v>
      </c>
      <c r="H217" s="38">
        <f t="shared" si="25"/>
        <v>2365.58</v>
      </c>
      <c r="I217" s="66">
        <f t="shared" si="26"/>
        <v>2.5372823124879997</v>
      </c>
      <c r="J217" s="50">
        <v>1072.5836</v>
      </c>
    </row>
    <row r="218" spans="1:10" ht="15.75" hidden="1">
      <c r="A218" s="40"/>
      <c r="B218" s="25"/>
      <c r="C218" s="37" t="s">
        <v>67</v>
      </c>
      <c r="D218" s="71">
        <v>82746.63</v>
      </c>
      <c r="E218" s="74">
        <f t="shared" si="27"/>
        <v>142.741958236218</v>
      </c>
      <c r="F218" s="67">
        <v>17997.39</v>
      </c>
      <c r="G218" s="66">
        <f t="shared" si="24"/>
        <v>31.046372423154</v>
      </c>
      <c r="H218" s="38">
        <f t="shared" si="25"/>
        <v>100744.02</v>
      </c>
      <c r="I218" s="66">
        <f t="shared" si="26"/>
        <v>173.788330659372</v>
      </c>
      <c r="J218" s="50">
        <v>1725.0486</v>
      </c>
    </row>
    <row r="219" spans="1:10" ht="15.75" hidden="1">
      <c r="A219" s="40"/>
      <c r="B219" s="25"/>
      <c r="C219" s="37" t="s">
        <v>152</v>
      </c>
      <c r="D219" s="71">
        <v>53.12</v>
      </c>
      <c r="E219" s="74">
        <f t="shared" si="27"/>
        <v>0.122670658752</v>
      </c>
      <c r="F219" s="67">
        <v>11.55</v>
      </c>
      <c r="G219" s="66">
        <f t="shared" si="24"/>
        <v>0.026672554755</v>
      </c>
      <c r="H219" s="38">
        <f t="shared" si="25"/>
        <v>64.67</v>
      </c>
      <c r="I219" s="66">
        <f t="shared" si="26"/>
        <v>0.149343213507</v>
      </c>
      <c r="J219" s="50">
        <v>2309.3121</v>
      </c>
    </row>
    <row r="220" spans="1:10" ht="15.75" hidden="1">
      <c r="A220" s="40"/>
      <c r="B220" s="25"/>
      <c r="C220" s="37" t="s">
        <v>68</v>
      </c>
      <c r="D220" s="67">
        <v>632150.42</v>
      </c>
      <c r="E220" s="74">
        <f t="shared" si="27"/>
        <v>6.897266802536</v>
      </c>
      <c r="F220" s="67">
        <v>137492.72</v>
      </c>
      <c r="G220" s="66">
        <f t="shared" si="24"/>
        <v>1.500155569376</v>
      </c>
      <c r="H220" s="38">
        <f t="shared" si="25"/>
        <v>769643.14</v>
      </c>
      <c r="I220" s="66">
        <f t="shared" si="26"/>
        <v>8.397422371912</v>
      </c>
      <c r="J220" s="50">
        <v>10.9108</v>
      </c>
    </row>
    <row r="221" spans="1:10" ht="15.75" hidden="1">
      <c r="A221" s="40"/>
      <c r="B221" s="25"/>
      <c r="C221" s="37" t="s">
        <v>146</v>
      </c>
      <c r="D221" s="71">
        <v>51.57</v>
      </c>
      <c r="E221" s="74">
        <f t="shared" si="27"/>
        <v>0.011061605133</v>
      </c>
      <c r="F221" s="67">
        <v>11.57</v>
      </c>
      <c r="G221" s="66">
        <f t="shared" si="24"/>
        <v>0.002481729133</v>
      </c>
      <c r="H221" s="38">
        <f t="shared" si="25"/>
        <v>63.14</v>
      </c>
      <c r="I221" s="66">
        <f t="shared" si="26"/>
        <v>0.013543334266000002</v>
      </c>
      <c r="J221" s="50">
        <v>214.4969</v>
      </c>
    </row>
    <row r="222" spans="1:10" ht="15.75" hidden="1">
      <c r="A222" s="40"/>
      <c r="B222" s="25"/>
      <c r="C222" s="37" t="s">
        <v>69</v>
      </c>
      <c r="D222" s="71">
        <v>71614.1</v>
      </c>
      <c r="E222" s="74">
        <f t="shared" si="27"/>
        <v>83.12606657500001</v>
      </c>
      <c r="F222" s="67">
        <v>15576.07</v>
      </c>
      <c r="G222" s="66">
        <f t="shared" si="24"/>
        <v>18.079923252500002</v>
      </c>
      <c r="H222" s="38">
        <f t="shared" si="25"/>
        <v>87190.17000000001</v>
      </c>
      <c r="I222" s="66">
        <f t="shared" si="26"/>
        <v>101.20598982750002</v>
      </c>
      <c r="J222" s="50">
        <v>1160.75</v>
      </c>
    </row>
    <row r="223" spans="1:10" ht="15.75" hidden="1">
      <c r="A223" s="40"/>
      <c r="B223" s="25"/>
      <c r="C223" s="37"/>
      <c r="D223" s="71"/>
      <c r="E223" s="74"/>
      <c r="F223" s="67"/>
      <c r="G223" s="66"/>
      <c r="H223" s="38"/>
      <c r="I223" s="66"/>
      <c r="J223" s="50"/>
    </row>
    <row r="224" spans="1:10" ht="15.75" hidden="1">
      <c r="A224" s="40">
        <v>1</v>
      </c>
      <c r="B224" s="25" t="s">
        <v>153</v>
      </c>
      <c r="C224" s="37" t="s">
        <v>145</v>
      </c>
      <c r="D224" s="71">
        <v>3336.41</v>
      </c>
      <c r="E224" s="74">
        <f t="shared" si="27"/>
        <v>3.578578648876</v>
      </c>
      <c r="F224" s="67">
        <v>1568.11</v>
      </c>
      <c r="G224" s="66">
        <f t="shared" si="24"/>
        <v>1.6819290689959998</v>
      </c>
      <c r="H224" s="38">
        <f t="shared" si="25"/>
        <v>4904.5199999999995</v>
      </c>
      <c r="I224" s="66">
        <f t="shared" si="26"/>
        <v>5.260507717872</v>
      </c>
      <c r="J224" s="50">
        <v>1072.5836</v>
      </c>
    </row>
    <row r="225" spans="1:10" ht="15.75" hidden="1">
      <c r="A225" s="40"/>
      <c r="B225" s="25"/>
      <c r="C225" s="37" t="s">
        <v>67</v>
      </c>
      <c r="D225" s="71">
        <v>9129.88</v>
      </c>
      <c r="E225" s="74">
        <f t="shared" si="27"/>
        <v>15.749486712167998</v>
      </c>
      <c r="F225" s="67">
        <v>4291.04</v>
      </c>
      <c r="G225" s="66">
        <f t="shared" si="24"/>
        <v>7.402252544544</v>
      </c>
      <c r="H225" s="38">
        <f t="shared" si="25"/>
        <v>13420.919999999998</v>
      </c>
      <c r="I225" s="66">
        <f t="shared" si="26"/>
        <v>23.151739256712</v>
      </c>
      <c r="J225" s="50">
        <v>1725.0486</v>
      </c>
    </row>
    <row r="226" spans="1:10" ht="15.75" hidden="1">
      <c r="A226" s="40"/>
      <c r="B226" s="25"/>
      <c r="C226" s="37" t="s">
        <v>68</v>
      </c>
      <c r="D226" s="71">
        <v>927926.81</v>
      </c>
      <c r="E226" s="74">
        <f t="shared" si="27"/>
        <v>10.124423838548001</v>
      </c>
      <c r="F226" s="67">
        <v>436125.6</v>
      </c>
      <c r="G226" s="66">
        <f t="shared" si="24"/>
        <v>4.75847919648</v>
      </c>
      <c r="H226" s="38">
        <f t="shared" si="25"/>
        <v>1364052.4100000001</v>
      </c>
      <c r="I226" s="66">
        <f t="shared" si="26"/>
        <v>14.882903035028</v>
      </c>
      <c r="J226" s="50">
        <v>10.9108</v>
      </c>
    </row>
    <row r="227" spans="1:10" ht="15.75" hidden="1">
      <c r="A227" s="40"/>
      <c r="B227" s="25"/>
      <c r="C227" s="37" t="s">
        <v>69</v>
      </c>
      <c r="D227" s="71">
        <v>14025.21</v>
      </c>
      <c r="E227" s="74">
        <f t="shared" si="27"/>
        <v>16.2797625075</v>
      </c>
      <c r="F227" s="67">
        <v>6591.85</v>
      </c>
      <c r="G227" s="66">
        <f t="shared" si="24"/>
        <v>7.6514898875</v>
      </c>
      <c r="H227" s="38">
        <f t="shared" si="25"/>
        <v>20617.059999999998</v>
      </c>
      <c r="I227" s="66">
        <f t="shared" si="26"/>
        <v>23.931252394999994</v>
      </c>
      <c r="J227" s="50">
        <v>1160.75</v>
      </c>
    </row>
    <row r="228" spans="1:10" ht="15.75" hidden="1">
      <c r="A228" s="47"/>
      <c r="B228" s="30"/>
      <c r="C228" s="32"/>
      <c r="D228" s="68"/>
      <c r="E228" s="75"/>
      <c r="F228" s="76"/>
      <c r="G228" s="69"/>
      <c r="H228" s="33"/>
      <c r="I228" s="69"/>
      <c r="J228" s="48"/>
    </row>
    <row r="229" spans="1:10" ht="15.75" hidden="1">
      <c r="A229" s="49" t="s">
        <v>137</v>
      </c>
      <c r="B229" s="25"/>
      <c r="C229" s="37"/>
      <c r="D229" s="71"/>
      <c r="E229" s="74"/>
      <c r="F229" s="67"/>
      <c r="G229" s="66"/>
      <c r="H229" s="38"/>
      <c r="I229" s="66"/>
      <c r="J229" s="50"/>
    </row>
    <row r="230" spans="1:10" ht="15.75" hidden="1">
      <c r="A230" s="40" t="s">
        <v>177</v>
      </c>
      <c r="B230" s="25"/>
      <c r="C230" s="37"/>
      <c r="D230" s="71"/>
      <c r="E230" s="74"/>
      <c r="F230" s="67"/>
      <c r="G230" s="66"/>
      <c r="H230" s="38"/>
      <c r="I230" s="66"/>
      <c r="J230" s="50"/>
    </row>
    <row r="231" spans="1:10" ht="15.75" hidden="1">
      <c r="A231" s="40">
        <v>1</v>
      </c>
      <c r="B231" s="25" t="s">
        <v>154</v>
      </c>
      <c r="C231" s="37" t="s">
        <v>145</v>
      </c>
      <c r="D231" s="71">
        <v>11575.29</v>
      </c>
      <c r="E231" s="74">
        <f t="shared" si="27"/>
        <v>12.415466219244</v>
      </c>
      <c r="F231" s="67">
        <v>2083.55</v>
      </c>
      <c r="G231" s="66">
        <f t="shared" si="24"/>
        <v>2.23478155978</v>
      </c>
      <c r="H231" s="38">
        <f t="shared" si="25"/>
        <v>13658.84</v>
      </c>
      <c r="I231" s="66">
        <f t="shared" si="26"/>
        <v>14.650247779024</v>
      </c>
      <c r="J231" s="50">
        <v>1072.5836</v>
      </c>
    </row>
    <row r="232" spans="1:10" ht="15.75" hidden="1">
      <c r="A232" s="40"/>
      <c r="B232" s="25"/>
      <c r="C232" s="37" t="s">
        <v>143</v>
      </c>
      <c r="D232" s="71">
        <v>23904.68</v>
      </c>
      <c r="E232" s="74">
        <f t="shared" si="27"/>
        <v>5.530225804132</v>
      </c>
      <c r="F232" s="67">
        <v>4302.84</v>
      </c>
      <c r="G232" s="66">
        <f t="shared" si="24"/>
        <v>0.995440089516</v>
      </c>
      <c r="H232" s="38">
        <f t="shared" si="25"/>
        <v>28207.52</v>
      </c>
      <c r="I232" s="66">
        <f t="shared" si="26"/>
        <v>6.525665893648</v>
      </c>
      <c r="J232" s="50">
        <v>231.3449</v>
      </c>
    </row>
    <row r="233" spans="1:10" ht="15.75" hidden="1">
      <c r="A233" s="40"/>
      <c r="B233" s="25"/>
      <c r="C233" s="37" t="s">
        <v>67</v>
      </c>
      <c r="D233" s="71">
        <v>32968.1</v>
      </c>
      <c r="E233" s="74">
        <f t="shared" si="27"/>
        <v>56.87157474966</v>
      </c>
      <c r="F233" s="67">
        <v>5934.26</v>
      </c>
      <c r="G233" s="66">
        <f t="shared" si="24"/>
        <v>10.236886905036</v>
      </c>
      <c r="H233" s="38">
        <f t="shared" si="25"/>
        <v>38902.36</v>
      </c>
      <c r="I233" s="66">
        <f t="shared" si="26"/>
        <v>67.108461654696</v>
      </c>
      <c r="J233" s="50">
        <v>1725.0486</v>
      </c>
    </row>
    <row r="234" spans="1:10" ht="15.75" hidden="1">
      <c r="A234" s="40"/>
      <c r="B234" s="25"/>
      <c r="C234" s="37" t="s">
        <v>68</v>
      </c>
      <c r="D234" s="71">
        <v>3699153.02</v>
      </c>
      <c r="E234" s="74">
        <f t="shared" si="27"/>
        <v>40.360718770616</v>
      </c>
      <c r="F234" s="67">
        <v>665847.54</v>
      </c>
      <c r="G234" s="66">
        <f t="shared" si="24"/>
        <v>7.264929339432</v>
      </c>
      <c r="H234" s="38">
        <f t="shared" si="25"/>
        <v>4365000.5600000005</v>
      </c>
      <c r="I234" s="66">
        <f t="shared" si="26"/>
        <v>47.625648110048004</v>
      </c>
      <c r="J234" s="50">
        <v>10.9108</v>
      </c>
    </row>
    <row r="235" spans="1:10" ht="15.75" hidden="1">
      <c r="A235" s="40"/>
      <c r="B235" s="25"/>
      <c r="C235" s="37" t="s">
        <v>146</v>
      </c>
      <c r="D235" s="71">
        <v>20316.63</v>
      </c>
      <c r="E235" s="74">
        <f t="shared" si="27"/>
        <v>4.3578541534470006</v>
      </c>
      <c r="F235" s="67">
        <v>3656.99</v>
      </c>
      <c r="G235" s="66">
        <f t="shared" si="24"/>
        <v>0.784413018331</v>
      </c>
      <c r="H235" s="38">
        <f t="shared" si="25"/>
        <v>23973.620000000003</v>
      </c>
      <c r="I235" s="66">
        <f t="shared" si="26"/>
        <v>5.142267171778001</v>
      </c>
      <c r="J235" s="50">
        <v>214.4969</v>
      </c>
    </row>
    <row r="236" spans="1:10" ht="15.75" hidden="1">
      <c r="A236" s="40"/>
      <c r="B236" s="25"/>
      <c r="C236" s="37" t="s">
        <v>147</v>
      </c>
      <c r="D236" s="71">
        <v>3653.35</v>
      </c>
      <c r="E236" s="74">
        <f t="shared" si="27"/>
        <v>0.66599547562</v>
      </c>
      <c r="F236" s="67">
        <v>657.6</v>
      </c>
      <c r="G236" s="66">
        <f t="shared" si="24"/>
        <v>0.11987863872</v>
      </c>
      <c r="H236" s="38">
        <f t="shared" si="25"/>
        <v>4310.95</v>
      </c>
      <c r="I236" s="66">
        <f t="shared" si="26"/>
        <v>0.78587411434</v>
      </c>
      <c r="J236" s="50">
        <v>182.2972</v>
      </c>
    </row>
    <row r="237" spans="1:10" ht="15.75" hidden="1">
      <c r="A237" s="40"/>
      <c r="B237" s="25"/>
      <c r="C237" s="37" t="s">
        <v>69</v>
      </c>
      <c r="D237" s="71">
        <v>103391.03</v>
      </c>
      <c r="E237" s="74">
        <f t="shared" si="27"/>
        <v>120.0111380725</v>
      </c>
      <c r="F237" s="67">
        <v>18610.38</v>
      </c>
      <c r="G237" s="66">
        <f t="shared" si="24"/>
        <v>21.601998585</v>
      </c>
      <c r="H237" s="38">
        <f t="shared" si="25"/>
        <v>122001.41</v>
      </c>
      <c r="I237" s="66">
        <f t="shared" si="26"/>
        <v>141.6131366575</v>
      </c>
      <c r="J237" s="50">
        <v>1160.75</v>
      </c>
    </row>
    <row r="238" spans="1:10" ht="15.75" hidden="1">
      <c r="A238" s="40"/>
      <c r="B238" s="25"/>
      <c r="C238" s="37"/>
      <c r="D238" s="71"/>
      <c r="E238" s="74"/>
      <c r="F238" s="67"/>
      <c r="G238" s="66"/>
      <c r="H238" s="38"/>
      <c r="I238" s="66"/>
      <c r="J238" s="50"/>
    </row>
    <row r="239" spans="1:10" ht="15.75" hidden="1">
      <c r="A239" s="40">
        <v>1</v>
      </c>
      <c r="B239" s="25" t="s">
        <v>155</v>
      </c>
      <c r="C239" s="37" t="s">
        <v>67</v>
      </c>
      <c r="D239" s="71">
        <v>6366.08</v>
      </c>
      <c r="E239" s="74">
        <f t="shared" si="27"/>
        <v>10.981797391488001</v>
      </c>
      <c r="F239" s="67">
        <v>4440.34</v>
      </c>
      <c r="G239" s="66">
        <f t="shared" si="24"/>
        <v>7.659802300524001</v>
      </c>
      <c r="H239" s="38">
        <f t="shared" si="25"/>
        <v>10806.42</v>
      </c>
      <c r="I239" s="66">
        <f t="shared" si="26"/>
        <v>18.641599692012</v>
      </c>
      <c r="J239" s="50">
        <v>1725.0486</v>
      </c>
    </row>
    <row r="240" spans="1:10" ht="15.75" hidden="1">
      <c r="A240" s="40"/>
      <c r="B240" s="25"/>
      <c r="C240" s="37" t="s">
        <v>68</v>
      </c>
      <c r="D240" s="71">
        <v>4235786.73</v>
      </c>
      <c r="E240" s="74">
        <f t="shared" si="27"/>
        <v>46.215821853684005</v>
      </c>
      <c r="F240" s="67">
        <v>2954461.24</v>
      </c>
      <c r="G240" s="66">
        <f t="shared" si="24"/>
        <v>32.235535697392</v>
      </c>
      <c r="H240" s="38">
        <f t="shared" si="25"/>
        <v>7190247.970000001</v>
      </c>
      <c r="I240" s="66">
        <f t="shared" si="26"/>
        <v>78.45135755107601</v>
      </c>
      <c r="J240" s="50">
        <v>10.9108</v>
      </c>
    </row>
    <row r="241" spans="1:10" ht="15.75" hidden="1">
      <c r="A241" s="40"/>
      <c r="B241" s="25"/>
      <c r="C241" s="37" t="s">
        <v>69</v>
      </c>
      <c r="D241" s="71">
        <v>34109.6</v>
      </c>
      <c r="E241" s="74">
        <f t="shared" si="27"/>
        <v>39.59271819999999</v>
      </c>
      <c r="F241" s="67">
        <v>23791.45</v>
      </c>
      <c r="G241" s="66">
        <f t="shared" si="24"/>
        <v>27.6159255875</v>
      </c>
      <c r="H241" s="38">
        <f t="shared" si="25"/>
        <v>57901.05</v>
      </c>
      <c r="I241" s="66">
        <f t="shared" si="26"/>
        <v>67.20864378750001</v>
      </c>
      <c r="J241" s="50">
        <v>1160.75</v>
      </c>
    </row>
    <row r="242" spans="1:10" ht="15.75" hidden="1">
      <c r="A242" s="40"/>
      <c r="B242" s="25"/>
      <c r="C242" s="37"/>
      <c r="D242" s="71"/>
      <c r="E242" s="74"/>
      <c r="F242" s="67"/>
      <c r="G242" s="66"/>
      <c r="H242" s="38"/>
      <c r="I242" s="66"/>
      <c r="J242" s="50"/>
    </row>
    <row r="243" spans="1:10" ht="15.75" hidden="1">
      <c r="A243" s="40">
        <v>1</v>
      </c>
      <c r="B243" s="25" t="s">
        <v>156</v>
      </c>
      <c r="C243" s="37" t="s">
        <v>67</v>
      </c>
      <c r="D243" s="71">
        <v>2215.65</v>
      </c>
      <c r="E243" s="74">
        <f t="shared" si="27"/>
        <v>3.8221039305900004</v>
      </c>
      <c r="F243" s="67">
        <v>1578.65</v>
      </c>
      <c r="G243" s="66">
        <f aca="true" t="shared" si="28" ref="G243:G275">+F243*J243/1000000</f>
        <v>2.7232479723900003</v>
      </c>
      <c r="H243" s="38">
        <f aca="true" t="shared" si="29" ref="H243:H275">+D243+F243</f>
        <v>3794.3</v>
      </c>
      <c r="I243" s="66">
        <f aca="true" t="shared" si="30" ref="I243:I275">+H243*J243/1000000</f>
        <v>6.545351902980001</v>
      </c>
      <c r="J243" s="50">
        <v>1725.0486</v>
      </c>
    </row>
    <row r="244" spans="1:10" ht="15.75" hidden="1">
      <c r="A244" s="40"/>
      <c r="B244" s="25"/>
      <c r="C244" s="37" t="s">
        <v>68</v>
      </c>
      <c r="D244" s="71">
        <v>1408613.38</v>
      </c>
      <c r="E244" s="74">
        <f t="shared" si="27"/>
        <v>15.369098866503998</v>
      </c>
      <c r="F244" s="71">
        <v>1003637.03</v>
      </c>
      <c r="G244" s="66">
        <f t="shared" si="28"/>
        <v>10.950482906924</v>
      </c>
      <c r="H244" s="38">
        <f t="shared" si="29"/>
        <v>2412250.41</v>
      </c>
      <c r="I244" s="66">
        <f t="shared" si="30"/>
        <v>26.319581773428002</v>
      </c>
      <c r="J244" s="50">
        <v>10.9108</v>
      </c>
    </row>
    <row r="245" spans="1:10" ht="15.75" hidden="1">
      <c r="A245" s="40"/>
      <c r="B245" s="25"/>
      <c r="C245" s="37" t="s">
        <v>69</v>
      </c>
      <c r="D245" s="71">
        <v>16354.53</v>
      </c>
      <c r="E245" s="74">
        <f t="shared" si="27"/>
        <v>18.9835206975</v>
      </c>
      <c r="F245" s="67">
        <v>11652.6</v>
      </c>
      <c r="G245" s="66">
        <f t="shared" si="28"/>
        <v>13.525755450000002</v>
      </c>
      <c r="H245" s="38">
        <f t="shared" si="29"/>
        <v>28007.13</v>
      </c>
      <c r="I245" s="66">
        <f t="shared" si="30"/>
        <v>32.5092761475</v>
      </c>
      <c r="J245" s="50">
        <v>1160.75</v>
      </c>
    </row>
    <row r="246" spans="1:10" ht="15.75" hidden="1">
      <c r="A246" s="40"/>
      <c r="B246" s="25"/>
      <c r="C246" s="37"/>
      <c r="D246" s="71"/>
      <c r="E246" s="74"/>
      <c r="F246" s="67"/>
      <c r="G246" s="66"/>
      <c r="H246" s="38"/>
      <c r="I246" s="66"/>
      <c r="J246" s="50"/>
    </row>
    <row r="247" spans="1:10" ht="15.75" hidden="1">
      <c r="A247" s="40">
        <v>1</v>
      </c>
      <c r="B247" s="25" t="s">
        <v>157</v>
      </c>
      <c r="C247" s="37" t="s">
        <v>145</v>
      </c>
      <c r="D247" s="71">
        <v>1032.01</v>
      </c>
      <c r="E247" s="74">
        <f t="shared" si="27"/>
        <v>1.1069170010359999</v>
      </c>
      <c r="F247" s="67">
        <v>739.17</v>
      </c>
      <c r="G247" s="66">
        <f t="shared" si="28"/>
        <v>0.7928216196119999</v>
      </c>
      <c r="H247" s="38">
        <f t="shared" si="29"/>
        <v>1771.1799999999998</v>
      </c>
      <c r="I247" s="66">
        <f t="shared" si="30"/>
        <v>1.8997386206479996</v>
      </c>
      <c r="J247" s="50">
        <v>1072.5836</v>
      </c>
    </row>
    <row r="248" spans="1:10" ht="15.75" hidden="1">
      <c r="A248" s="40"/>
      <c r="B248" s="25"/>
      <c r="C248" s="37" t="s">
        <v>67</v>
      </c>
      <c r="D248" s="71">
        <v>1440.09</v>
      </c>
      <c r="E248" s="74">
        <f>+D248*J248/1000000</f>
        <v>2.484225238374</v>
      </c>
      <c r="F248" s="67">
        <v>1031.46</v>
      </c>
      <c r="G248" s="66">
        <f t="shared" si="28"/>
        <v>1.7793186289560001</v>
      </c>
      <c r="H248" s="38">
        <f t="shared" si="29"/>
        <v>2471.55</v>
      </c>
      <c r="I248" s="66">
        <f t="shared" si="30"/>
        <v>4.263543867330001</v>
      </c>
      <c r="J248" s="50">
        <v>1725.0486</v>
      </c>
    </row>
    <row r="249" spans="1:10" ht="15.75" hidden="1">
      <c r="A249" s="40"/>
      <c r="B249" s="25"/>
      <c r="C249" s="37" t="s">
        <v>68</v>
      </c>
      <c r="D249" s="71">
        <v>803605.22</v>
      </c>
      <c r="E249" s="74">
        <f>+D249*J249/1000000</f>
        <v>8.767975834376</v>
      </c>
      <c r="F249" s="67">
        <v>575582.24</v>
      </c>
      <c r="G249" s="66">
        <f t="shared" si="28"/>
        <v>6.280062704192</v>
      </c>
      <c r="H249" s="38">
        <f t="shared" si="29"/>
        <v>1379187.46</v>
      </c>
      <c r="I249" s="66">
        <f t="shared" si="30"/>
        <v>15.048038538567999</v>
      </c>
      <c r="J249" s="50">
        <v>10.9108</v>
      </c>
    </row>
    <row r="250" spans="1:10" ht="15.75" hidden="1">
      <c r="A250" s="40"/>
      <c r="B250" s="25"/>
      <c r="C250" s="37" t="s">
        <v>69</v>
      </c>
      <c r="D250" s="71">
        <v>528.37</v>
      </c>
      <c r="E250" s="74">
        <f>+D250*J250/1000000</f>
        <v>0.6133054775000001</v>
      </c>
      <c r="F250" s="67">
        <v>378.44</v>
      </c>
      <c r="G250" s="66">
        <f t="shared" si="28"/>
        <v>0.43927423</v>
      </c>
      <c r="H250" s="38">
        <f t="shared" si="29"/>
        <v>906.81</v>
      </c>
      <c r="I250" s="66">
        <f t="shared" si="30"/>
        <v>1.0525797075</v>
      </c>
      <c r="J250" s="50">
        <v>1160.75</v>
      </c>
    </row>
    <row r="251" spans="1:10" ht="15.75" hidden="1">
      <c r="A251" s="40"/>
      <c r="B251" s="25"/>
      <c r="C251" s="37"/>
      <c r="D251" s="71"/>
      <c r="E251" s="74"/>
      <c r="F251" s="67"/>
      <c r="G251" s="66"/>
      <c r="H251" s="38"/>
      <c r="I251" s="66"/>
      <c r="J251" s="50"/>
    </row>
    <row r="252" spans="1:10" ht="15.75" hidden="1">
      <c r="A252" s="40">
        <v>1</v>
      </c>
      <c r="B252" s="25" t="s">
        <v>158</v>
      </c>
      <c r="C252" s="37" t="s">
        <v>145</v>
      </c>
      <c r="D252" s="71">
        <v>90.83</v>
      </c>
      <c r="E252" s="74">
        <f>+D252*J252/1000000</f>
        <v>0.097422768388</v>
      </c>
      <c r="F252" s="67">
        <v>64.38</v>
      </c>
      <c r="G252" s="66">
        <f t="shared" si="28"/>
        <v>0.06905293216799999</v>
      </c>
      <c r="H252" s="38">
        <f t="shared" si="29"/>
        <v>155.20999999999998</v>
      </c>
      <c r="I252" s="66">
        <f t="shared" si="30"/>
        <v>0.16647570055599997</v>
      </c>
      <c r="J252" s="50">
        <v>1072.5836</v>
      </c>
    </row>
    <row r="253" spans="1:10" ht="15.75" hidden="1">
      <c r="A253" s="40"/>
      <c r="B253" s="25"/>
      <c r="C253" s="37" t="s">
        <v>67</v>
      </c>
      <c r="D253" s="71">
        <v>9086.5</v>
      </c>
      <c r="E253" s="74">
        <f>+D253*J253/1000000</f>
        <v>15.6746541039</v>
      </c>
      <c r="F253" s="67">
        <v>6440.06</v>
      </c>
      <c r="G253" s="66">
        <f t="shared" si="28"/>
        <v>11.109416486916002</v>
      </c>
      <c r="H253" s="38">
        <f t="shared" si="29"/>
        <v>15526.560000000001</v>
      </c>
      <c r="I253" s="66">
        <f t="shared" si="30"/>
        <v>26.784070590816004</v>
      </c>
      <c r="J253" s="50">
        <v>1725.0486</v>
      </c>
    </row>
    <row r="254" spans="1:10" ht="15.75" hidden="1">
      <c r="A254" s="40"/>
      <c r="B254" s="25"/>
      <c r="C254" s="37" t="s">
        <v>68</v>
      </c>
      <c r="D254" s="71">
        <v>850691.41</v>
      </c>
      <c r="E254" s="74">
        <f>+D254*J254/1000000</f>
        <v>9.281723836228</v>
      </c>
      <c r="F254" s="67">
        <v>602927.53</v>
      </c>
      <c r="G254" s="66">
        <f t="shared" si="28"/>
        <v>6.578421694324001</v>
      </c>
      <c r="H254" s="38">
        <f t="shared" si="29"/>
        <v>1453618.94</v>
      </c>
      <c r="I254" s="66">
        <f t="shared" si="30"/>
        <v>15.860145530552</v>
      </c>
      <c r="J254" s="50">
        <v>10.9108</v>
      </c>
    </row>
    <row r="255" spans="1:10" ht="15.75" hidden="1">
      <c r="A255" s="40"/>
      <c r="B255" s="25"/>
      <c r="C255" s="37" t="s">
        <v>69</v>
      </c>
      <c r="D255" s="71">
        <v>4676.49</v>
      </c>
      <c r="E255" s="74">
        <f>+D255*J255/1000000</f>
        <v>5.4282357675</v>
      </c>
      <c r="F255" s="67">
        <v>3314.46</v>
      </c>
      <c r="G255" s="66">
        <f t="shared" si="28"/>
        <v>3.8472594449999997</v>
      </c>
      <c r="H255" s="38">
        <f t="shared" si="29"/>
        <v>7990.95</v>
      </c>
      <c r="I255" s="66">
        <f t="shared" si="30"/>
        <v>9.275495212500001</v>
      </c>
      <c r="J255" s="50">
        <v>1160.75</v>
      </c>
    </row>
    <row r="256" spans="1:10" ht="15.75" hidden="1">
      <c r="A256" s="40"/>
      <c r="B256" s="25"/>
      <c r="C256" s="37"/>
      <c r="D256" s="71"/>
      <c r="E256" s="74"/>
      <c r="F256" s="67"/>
      <c r="G256" s="66"/>
      <c r="H256" s="38"/>
      <c r="I256" s="66"/>
      <c r="J256" s="50"/>
    </row>
    <row r="257" spans="1:10" ht="15.75" hidden="1">
      <c r="A257" s="40">
        <v>1</v>
      </c>
      <c r="B257" s="25" t="s">
        <v>159</v>
      </c>
      <c r="C257" s="37" t="s">
        <v>145</v>
      </c>
      <c r="D257" s="71">
        <v>621.31</v>
      </c>
      <c r="E257" s="74">
        <f>+D257*J257/1000000</f>
        <v>0.6664069165159999</v>
      </c>
      <c r="F257" s="67">
        <v>447.34</v>
      </c>
      <c r="G257" s="66">
        <f t="shared" si="28"/>
        <v>0.47980954762399997</v>
      </c>
      <c r="H257" s="38">
        <f t="shared" si="29"/>
        <v>1068.6499999999999</v>
      </c>
      <c r="I257" s="66">
        <f t="shared" si="30"/>
        <v>1.14621646414</v>
      </c>
      <c r="J257" s="50">
        <v>1072.5836</v>
      </c>
    </row>
    <row r="258" spans="1:10" ht="15.75" hidden="1">
      <c r="A258" s="40"/>
      <c r="B258" s="25"/>
      <c r="C258" s="37" t="s">
        <v>67</v>
      </c>
      <c r="D258" s="71">
        <v>4253.07</v>
      </c>
      <c r="E258" s="74">
        <f>+D258*J258/1000000</f>
        <v>7.336752449202</v>
      </c>
      <c r="F258" s="67">
        <v>3062.21</v>
      </c>
      <c r="G258" s="66">
        <f t="shared" si="28"/>
        <v>5.282461073406001</v>
      </c>
      <c r="H258" s="38">
        <f t="shared" si="29"/>
        <v>7315.28</v>
      </c>
      <c r="I258" s="66">
        <f t="shared" si="30"/>
        <v>12.619213522608002</v>
      </c>
      <c r="J258" s="50">
        <v>1725.0486</v>
      </c>
    </row>
    <row r="259" spans="1:10" ht="15.75" hidden="1">
      <c r="A259" s="40"/>
      <c r="B259" s="25"/>
      <c r="C259" s="37" t="s">
        <v>68</v>
      </c>
      <c r="D259" s="71">
        <v>1921072.36</v>
      </c>
      <c r="E259" s="74">
        <f>+D259*J259/1000000</f>
        <v>20.960436305488003</v>
      </c>
      <c r="F259" s="67">
        <v>1383172.02</v>
      </c>
      <c r="G259" s="66">
        <f t="shared" si="28"/>
        <v>15.091513275816</v>
      </c>
      <c r="H259" s="38">
        <f t="shared" si="29"/>
        <v>3304244.38</v>
      </c>
      <c r="I259" s="66">
        <f t="shared" si="30"/>
        <v>36.051949581304</v>
      </c>
      <c r="J259" s="50">
        <v>10.9108</v>
      </c>
    </row>
    <row r="260" spans="1:10" ht="15.75" hidden="1">
      <c r="A260" s="40"/>
      <c r="B260" s="25"/>
      <c r="C260" s="37" t="s">
        <v>69</v>
      </c>
      <c r="D260" s="71">
        <v>41948.53</v>
      </c>
      <c r="E260" s="74">
        <f>+D260*J260/1000000</f>
        <v>48.6917561975</v>
      </c>
      <c r="F260" s="67">
        <v>30202.94</v>
      </c>
      <c r="G260" s="66">
        <f t="shared" si="28"/>
        <v>35.058062604999996</v>
      </c>
      <c r="H260" s="38">
        <f t="shared" si="29"/>
        <v>72151.47</v>
      </c>
      <c r="I260" s="66">
        <f t="shared" si="30"/>
        <v>83.74981880249999</v>
      </c>
      <c r="J260" s="50">
        <v>1160.75</v>
      </c>
    </row>
    <row r="261" spans="1:10" ht="15.75" hidden="1">
      <c r="A261" s="40"/>
      <c r="B261" s="25"/>
      <c r="C261" s="37"/>
      <c r="D261" s="71"/>
      <c r="E261" s="74"/>
      <c r="F261" s="67"/>
      <c r="G261" s="66"/>
      <c r="H261" s="38"/>
      <c r="I261" s="66"/>
      <c r="J261" s="50"/>
    </row>
    <row r="262" spans="1:10" ht="15.75" hidden="1">
      <c r="A262" s="40">
        <v>1</v>
      </c>
      <c r="B262" s="25" t="s">
        <v>160</v>
      </c>
      <c r="C262" s="37" t="s">
        <v>69</v>
      </c>
      <c r="D262" s="71">
        <v>0</v>
      </c>
      <c r="E262" s="74">
        <f aca="true" t="shared" si="31" ref="E262:E275">+D262*J262/1000000</f>
        <v>0</v>
      </c>
      <c r="F262" s="67">
        <v>36506.23</v>
      </c>
      <c r="G262" s="66">
        <f t="shared" si="28"/>
        <v>42.374606472500005</v>
      </c>
      <c r="H262" s="38">
        <f t="shared" si="29"/>
        <v>36506.23</v>
      </c>
      <c r="I262" s="66">
        <f t="shared" si="30"/>
        <v>42.374606472500005</v>
      </c>
      <c r="J262" s="50">
        <v>1160.75</v>
      </c>
    </row>
    <row r="263" spans="1:10" ht="15.75" hidden="1">
      <c r="A263" s="40">
        <v>1</v>
      </c>
      <c r="B263" s="25" t="s">
        <v>161</v>
      </c>
      <c r="C263" s="37" t="s">
        <v>69</v>
      </c>
      <c r="D263" s="71">
        <v>61201.83</v>
      </c>
      <c r="E263" s="74">
        <f t="shared" si="31"/>
        <v>71.0400241725</v>
      </c>
      <c r="F263" s="67">
        <v>2448.07</v>
      </c>
      <c r="G263" s="66">
        <f t="shared" si="28"/>
        <v>2.8415972525000006</v>
      </c>
      <c r="H263" s="38">
        <f t="shared" si="29"/>
        <v>63649.9</v>
      </c>
      <c r="I263" s="66">
        <f t="shared" si="30"/>
        <v>73.88162142499999</v>
      </c>
      <c r="J263" s="50">
        <v>1160.75</v>
      </c>
    </row>
    <row r="264" spans="1:10" ht="15.75" hidden="1">
      <c r="A264" s="40">
        <v>1</v>
      </c>
      <c r="B264" s="25" t="s">
        <v>162</v>
      </c>
      <c r="C264" s="37" t="s">
        <v>69</v>
      </c>
      <c r="D264" s="71">
        <v>6639.66</v>
      </c>
      <c r="E264" s="74">
        <f t="shared" si="31"/>
        <v>7.706985345</v>
      </c>
      <c r="F264" s="67">
        <v>265.59</v>
      </c>
      <c r="G264" s="66">
        <f t="shared" si="28"/>
        <v>0.3082835925</v>
      </c>
      <c r="H264" s="38">
        <f t="shared" si="29"/>
        <v>6905.25</v>
      </c>
      <c r="I264" s="66">
        <f t="shared" si="30"/>
        <v>8.0152689375</v>
      </c>
      <c r="J264" s="50">
        <v>1160.75</v>
      </c>
    </row>
    <row r="265" spans="1:10" ht="15.75" hidden="1">
      <c r="A265" s="40">
        <v>1</v>
      </c>
      <c r="B265" s="25" t="s">
        <v>163</v>
      </c>
      <c r="C265" s="37" t="s">
        <v>67</v>
      </c>
      <c r="D265" s="71">
        <v>198392.66</v>
      </c>
      <c r="E265" s="74">
        <f t="shared" si="31"/>
        <v>342.23698038327603</v>
      </c>
      <c r="F265" s="67">
        <v>27511.06</v>
      </c>
      <c r="G265" s="66">
        <f t="shared" si="28"/>
        <v>47.45791553751601</v>
      </c>
      <c r="H265" s="38">
        <f t="shared" si="29"/>
        <v>225903.72</v>
      </c>
      <c r="I265" s="66">
        <f t="shared" si="30"/>
        <v>389.694895920792</v>
      </c>
      <c r="J265" s="50">
        <v>1725.0486</v>
      </c>
    </row>
    <row r="266" spans="1:10" ht="15.75" hidden="1">
      <c r="A266" s="40">
        <v>1</v>
      </c>
      <c r="B266" s="25" t="s">
        <v>175</v>
      </c>
      <c r="C266" s="37" t="s">
        <v>67</v>
      </c>
      <c r="D266" s="71">
        <v>141751.21</v>
      </c>
      <c r="E266" s="74">
        <f t="shared" si="31"/>
        <v>244.52772635880598</v>
      </c>
      <c r="F266" s="67">
        <v>18608.07</v>
      </c>
      <c r="G266" s="66">
        <f t="shared" si="28"/>
        <v>32.099825102202004</v>
      </c>
      <c r="H266" s="38">
        <f t="shared" si="29"/>
        <v>160359.28</v>
      </c>
      <c r="I266" s="66">
        <f t="shared" si="30"/>
        <v>276.627551461008</v>
      </c>
      <c r="J266" s="50">
        <v>1725.0486</v>
      </c>
    </row>
    <row r="267" spans="1:10" ht="15.75" hidden="1">
      <c r="A267" s="40">
        <v>15</v>
      </c>
      <c r="B267" s="25" t="s">
        <v>164</v>
      </c>
      <c r="C267" s="37" t="s">
        <v>69</v>
      </c>
      <c r="D267" s="71">
        <v>225000</v>
      </c>
      <c r="E267" s="74">
        <f t="shared" si="31"/>
        <v>261.5895</v>
      </c>
      <c r="F267" s="67">
        <v>37125</v>
      </c>
      <c r="G267" s="66">
        <f t="shared" si="28"/>
        <v>43.16226749999999</v>
      </c>
      <c r="H267" s="38">
        <f t="shared" si="29"/>
        <v>262125</v>
      </c>
      <c r="I267" s="66">
        <f t="shared" si="30"/>
        <v>304.7517675</v>
      </c>
      <c r="J267" s="50">
        <v>1162.62</v>
      </c>
    </row>
    <row r="268" spans="1:10" ht="15.75" hidden="1">
      <c r="A268" s="40">
        <v>15</v>
      </c>
      <c r="B268" s="25" t="s">
        <v>165</v>
      </c>
      <c r="C268" s="37" t="s">
        <v>69</v>
      </c>
      <c r="D268" s="71">
        <v>225000</v>
      </c>
      <c r="E268" s="74">
        <f t="shared" si="31"/>
        <v>261.5895</v>
      </c>
      <c r="F268" s="67">
        <v>37968.75</v>
      </c>
      <c r="G268" s="66">
        <f t="shared" si="28"/>
        <v>44.14322812499999</v>
      </c>
      <c r="H268" s="38">
        <f t="shared" si="29"/>
        <v>262968.75</v>
      </c>
      <c r="I268" s="66">
        <f t="shared" si="30"/>
        <v>305.732728125</v>
      </c>
      <c r="J268" s="50">
        <v>1162.62</v>
      </c>
    </row>
    <row r="269" spans="1:10" ht="15.75" hidden="1">
      <c r="A269" s="40">
        <v>15</v>
      </c>
      <c r="B269" s="25" t="s">
        <v>174</v>
      </c>
      <c r="C269" s="37" t="s">
        <v>69</v>
      </c>
      <c r="D269" s="71">
        <v>115452.41</v>
      </c>
      <c r="E269" s="74">
        <f t="shared" si="31"/>
        <v>134.22728091419998</v>
      </c>
      <c r="F269" s="67">
        <v>19482.62</v>
      </c>
      <c r="G269" s="66">
        <f t="shared" si="28"/>
        <v>22.650883664399995</v>
      </c>
      <c r="H269" s="38">
        <f t="shared" si="29"/>
        <v>134935.03</v>
      </c>
      <c r="I269" s="66">
        <f t="shared" si="30"/>
        <v>156.87816457859998</v>
      </c>
      <c r="J269" s="50">
        <v>1162.62</v>
      </c>
    </row>
    <row r="270" spans="1:10" ht="15.75" hidden="1">
      <c r="A270" s="40">
        <v>15</v>
      </c>
      <c r="B270" s="25" t="s">
        <v>166</v>
      </c>
      <c r="C270" s="37" t="s">
        <v>9</v>
      </c>
      <c r="D270" s="71">
        <v>48796</v>
      </c>
      <c r="E270" s="74">
        <f t="shared" si="31"/>
        <v>89.56268651439999</v>
      </c>
      <c r="F270" s="67">
        <v>8966.32</v>
      </c>
      <c r="G270" s="66">
        <f t="shared" si="28"/>
        <v>16.457244596848</v>
      </c>
      <c r="H270" s="38">
        <f t="shared" si="29"/>
        <v>57762.32</v>
      </c>
      <c r="I270" s="66">
        <f t="shared" si="30"/>
        <v>106.019931111248</v>
      </c>
      <c r="J270" s="50">
        <v>1835.4514</v>
      </c>
    </row>
    <row r="271" spans="1:10" ht="15.75" hidden="1">
      <c r="A271" s="40">
        <v>15</v>
      </c>
      <c r="B271" s="25" t="s">
        <v>167</v>
      </c>
      <c r="C271" s="37" t="s">
        <v>9</v>
      </c>
      <c r="D271" s="71">
        <v>64662.68</v>
      </c>
      <c r="E271" s="74">
        <f t="shared" si="31"/>
        <v>118.685206533752</v>
      </c>
      <c r="F271" s="67">
        <v>12851.71</v>
      </c>
      <c r="G271" s="66">
        <f t="shared" si="28"/>
        <v>23.588689111893995</v>
      </c>
      <c r="H271" s="38">
        <f t="shared" si="29"/>
        <v>77514.39</v>
      </c>
      <c r="I271" s="66">
        <f t="shared" si="30"/>
        <v>142.273895645646</v>
      </c>
      <c r="J271" s="50">
        <v>1835.4514</v>
      </c>
    </row>
    <row r="272" spans="1:10" ht="15.75" hidden="1">
      <c r="A272" s="40">
        <v>15</v>
      </c>
      <c r="B272" s="25" t="s">
        <v>168</v>
      </c>
      <c r="C272" s="37" t="s">
        <v>9</v>
      </c>
      <c r="D272" s="71">
        <v>277906.7</v>
      </c>
      <c r="E272" s="74">
        <f t="shared" si="31"/>
        <v>510.08424158438</v>
      </c>
      <c r="F272" s="67">
        <v>57318.26</v>
      </c>
      <c r="G272" s="66">
        <f t="shared" si="28"/>
        <v>105.204880562564</v>
      </c>
      <c r="H272" s="38">
        <f t="shared" si="29"/>
        <v>335224.96</v>
      </c>
      <c r="I272" s="66">
        <f t="shared" si="30"/>
        <v>615.289122146944</v>
      </c>
      <c r="J272" s="50">
        <v>1835.4514</v>
      </c>
    </row>
    <row r="273" spans="1:10" ht="15.75" hidden="1">
      <c r="A273" s="40">
        <v>15</v>
      </c>
      <c r="B273" s="25" t="s">
        <v>169</v>
      </c>
      <c r="C273" s="37" t="s">
        <v>9</v>
      </c>
      <c r="D273" s="71">
        <v>144000</v>
      </c>
      <c r="E273" s="74">
        <f t="shared" si="31"/>
        <v>264.30500159999997</v>
      </c>
      <c r="F273" s="67">
        <v>30240</v>
      </c>
      <c r="G273" s="66">
        <f t="shared" si="28"/>
        <v>55.504050336</v>
      </c>
      <c r="H273" s="38">
        <f t="shared" si="29"/>
        <v>174240</v>
      </c>
      <c r="I273" s="66">
        <f t="shared" si="30"/>
        <v>319.809051936</v>
      </c>
      <c r="J273" s="50">
        <v>1835.4514</v>
      </c>
    </row>
    <row r="274" spans="1:10" ht="15.75" hidden="1">
      <c r="A274" s="40">
        <v>15</v>
      </c>
      <c r="B274" s="25" t="s">
        <v>170</v>
      </c>
      <c r="C274" s="37" t="s">
        <v>9</v>
      </c>
      <c r="D274" s="71">
        <v>143000</v>
      </c>
      <c r="E274" s="74">
        <f t="shared" si="31"/>
        <v>262.4695502</v>
      </c>
      <c r="F274" s="67">
        <v>50936.14</v>
      </c>
      <c r="G274" s="66">
        <f t="shared" si="28"/>
        <v>93.49080947359599</v>
      </c>
      <c r="H274" s="38">
        <f t="shared" si="29"/>
        <v>193936.14</v>
      </c>
      <c r="I274" s="66">
        <f t="shared" si="30"/>
        <v>355.96035967359603</v>
      </c>
      <c r="J274" s="50">
        <v>1835.4514</v>
      </c>
    </row>
    <row r="275" spans="1:10" ht="15.75" hidden="1">
      <c r="A275" s="40">
        <v>15</v>
      </c>
      <c r="B275" s="25" t="s">
        <v>171</v>
      </c>
      <c r="C275" s="37" t="s">
        <v>9</v>
      </c>
      <c r="D275" s="71">
        <v>0</v>
      </c>
      <c r="E275" s="74">
        <f t="shared" si="31"/>
        <v>0</v>
      </c>
      <c r="F275" s="67">
        <v>153000</v>
      </c>
      <c r="G275" s="66">
        <f t="shared" si="28"/>
        <v>280.8240642</v>
      </c>
      <c r="H275" s="38">
        <f t="shared" si="29"/>
        <v>153000</v>
      </c>
      <c r="I275" s="66">
        <f t="shared" si="30"/>
        <v>280.8240642</v>
      </c>
      <c r="J275" s="50">
        <v>1835.4514</v>
      </c>
    </row>
    <row r="276" spans="1:10" ht="15.75" hidden="1">
      <c r="A276" s="40">
        <v>28</v>
      </c>
      <c r="B276" s="25" t="s">
        <v>172</v>
      </c>
      <c r="C276" s="37" t="s">
        <v>173</v>
      </c>
      <c r="D276" s="71"/>
      <c r="E276" s="74">
        <f>2194424494/1000000</f>
        <v>2194.424494</v>
      </c>
      <c r="F276" s="67"/>
      <c r="G276" s="66"/>
      <c r="H276" s="38"/>
      <c r="I276" s="66"/>
      <c r="J276" s="50"/>
    </row>
    <row r="277" spans="1:10" ht="15.75" hidden="1">
      <c r="A277" s="47"/>
      <c r="B277" s="30"/>
      <c r="C277" s="32"/>
      <c r="D277" s="68"/>
      <c r="E277" s="69"/>
      <c r="F277" s="54"/>
      <c r="G277" s="69"/>
      <c r="H277" s="33"/>
      <c r="I277" s="69"/>
      <c r="J277" s="48"/>
    </row>
    <row r="278" spans="1:10" ht="15.75" hidden="1">
      <c r="A278" s="40"/>
      <c r="B278" s="25" t="s">
        <v>16</v>
      </c>
      <c r="C278" s="25"/>
      <c r="D278" s="55"/>
      <c r="E278" s="66">
        <f>SUM(E176:E181)</f>
        <v>1089.2763812906053</v>
      </c>
      <c r="F278" s="56"/>
      <c r="G278" s="66">
        <f>SUM(G176:G181)</f>
        <v>161.52423977279702</v>
      </c>
      <c r="H278" s="38"/>
      <c r="I278" s="66">
        <f>SUM(I176:I277)</f>
        <v>6324.835559108876</v>
      </c>
      <c r="J278" s="50"/>
    </row>
    <row r="279" spans="1:10" ht="15.75" hidden="1">
      <c r="A279" s="47"/>
      <c r="B279" s="30"/>
      <c r="C279" s="30"/>
      <c r="D279" s="33"/>
      <c r="E279" s="34"/>
      <c r="F279" s="33"/>
      <c r="G279" s="34"/>
      <c r="H279" s="33"/>
      <c r="I279" s="34"/>
      <c r="J279" s="48"/>
    </row>
    <row r="280" spans="1:10" ht="15.75" hidden="1">
      <c r="A280" s="6"/>
      <c r="B280" s="7"/>
      <c r="C280" s="7"/>
      <c r="D280" s="8"/>
      <c r="E280" s="9"/>
      <c r="F280" s="8"/>
      <c r="G280" s="9"/>
      <c r="H280" s="8"/>
      <c r="I280" s="9"/>
      <c r="J280" s="10"/>
    </row>
    <row r="281" spans="1:10" ht="15.75" hidden="1">
      <c r="A281" s="11" t="s">
        <v>14</v>
      </c>
      <c r="B281" s="5"/>
      <c r="C281" s="5"/>
      <c r="D281" s="12"/>
      <c r="E281" s="13"/>
      <c r="F281" s="12"/>
      <c r="G281" s="13"/>
      <c r="H281" s="12"/>
      <c r="I281" s="13"/>
      <c r="J281" s="14"/>
    </row>
    <row r="282" spans="1:10" ht="15.75" hidden="1">
      <c r="A282" s="15"/>
      <c r="B282" s="16"/>
      <c r="C282" s="16"/>
      <c r="D282" s="17"/>
      <c r="E282" s="18"/>
      <c r="F282" s="17"/>
      <c r="G282" s="18"/>
      <c r="H282" s="17"/>
      <c r="I282" s="18"/>
      <c r="J282" s="19"/>
    </row>
    <row r="283" spans="1:10" ht="15.75" hidden="1">
      <c r="A283" s="11"/>
      <c r="B283" s="5"/>
      <c r="C283" s="5"/>
      <c r="D283" s="12"/>
      <c r="E283" s="13"/>
      <c r="F283" s="12"/>
      <c r="G283" s="13"/>
      <c r="H283" s="12"/>
      <c r="I283" s="13"/>
      <c r="J283" s="14"/>
    </row>
    <row r="284" spans="1:10" ht="15.75" hidden="1">
      <c r="A284" s="5"/>
      <c r="B284" s="5"/>
      <c r="C284" s="5"/>
      <c r="D284" s="12"/>
      <c r="E284" s="13"/>
      <c r="F284" s="12"/>
      <c r="G284" s="13"/>
      <c r="H284" s="12"/>
      <c r="I284" s="13"/>
      <c r="J284" s="78"/>
    </row>
    <row r="285" spans="1:10" ht="15.75">
      <c r="A285" s="79"/>
      <c r="B285" s="80"/>
      <c r="C285" s="80"/>
      <c r="D285" s="80"/>
      <c r="E285" s="9"/>
      <c r="F285" s="80"/>
      <c r="G285" s="9"/>
      <c r="H285" s="80"/>
      <c r="I285" s="9"/>
      <c r="J285" s="10" t="s">
        <v>13</v>
      </c>
    </row>
    <row r="286" spans="1:10" ht="15.75">
      <c r="A286" s="431" t="s">
        <v>15</v>
      </c>
      <c r="B286" s="432"/>
      <c r="C286" s="432"/>
      <c r="D286" s="432"/>
      <c r="E286" s="432"/>
      <c r="F286" s="432"/>
      <c r="G286" s="432"/>
      <c r="H286" s="432"/>
      <c r="I286" s="432"/>
      <c r="J286" s="433"/>
    </row>
    <row r="287" spans="1:10" ht="15.75">
      <c r="A287" s="81"/>
      <c r="B287" s="82"/>
      <c r="C287" s="82"/>
      <c r="D287" s="82"/>
      <c r="E287" s="13"/>
      <c r="F287" s="82"/>
      <c r="G287" s="13"/>
      <c r="H287" s="82"/>
      <c r="I287" s="13"/>
      <c r="J287" s="14"/>
    </row>
    <row r="288" spans="1:10" ht="15.75">
      <c r="A288" s="84"/>
      <c r="B288" s="85"/>
      <c r="C288" s="85"/>
      <c r="D288" s="85"/>
      <c r="E288" s="18"/>
      <c r="F288" s="85"/>
      <c r="G288" s="18"/>
      <c r="H288" s="85"/>
      <c r="I288" s="18"/>
      <c r="J288" s="19"/>
    </row>
    <row r="289" spans="1:10" ht="15.75">
      <c r="A289" s="87" t="s">
        <v>0</v>
      </c>
      <c r="B289" s="88" t="s">
        <v>1</v>
      </c>
      <c r="C289" s="87" t="s">
        <v>2</v>
      </c>
      <c r="D289" s="87" t="s">
        <v>4</v>
      </c>
      <c r="E289" s="23" t="s">
        <v>11</v>
      </c>
      <c r="F289" s="87" t="s">
        <v>3</v>
      </c>
      <c r="G289" s="23" t="s">
        <v>11</v>
      </c>
      <c r="H289" s="87" t="s">
        <v>6</v>
      </c>
      <c r="I289" s="23" t="s">
        <v>11</v>
      </c>
      <c r="J289" s="24" t="s">
        <v>7</v>
      </c>
    </row>
    <row r="290" spans="1:10" ht="15.75">
      <c r="A290" s="89"/>
      <c r="B290" s="83"/>
      <c r="C290" s="89"/>
      <c r="D290" s="90" t="s">
        <v>5</v>
      </c>
      <c r="E290" s="28" t="s">
        <v>12</v>
      </c>
      <c r="F290" s="90" t="s">
        <v>5</v>
      </c>
      <c r="G290" s="28" t="s">
        <v>12</v>
      </c>
      <c r="H290" s="90" t="s">
        <v>5</v>
      </c>
      <c r="I290" s="28" t="s">
        <v>12</v>
      </c>
      <c r="J290" s="29" t="s">
        <v>8</v>
      </c>
    </row>
    <row r="291" spans="1:10" ht="15.75">
      <c r="A291" s="91"/>
      <c r="B291" s="86"/>
      <c r="C291" s="92"/>
      <c r="D291" s="91"/>
      <c r="E291" s="34"/>
      <c r="F291" s="91"/>
      <c r="G291" s="34"/>
      <c r="H291" s="91"/>
      <c r="I291" s="34"/>
      <c r="J291" s="35"/>
    </row>
    <row r="292" spans="1:10" ht="19.5">
      <c r="A292" s="93" t="s">
        <v>207</v>
      </c>
      <c r="B292" s="98"/>
      <c r="C292" s="90"/>
      <c r="D292" s="94"/>
      <c r="E292" s="39"/>
      <c r="F292" s="82"/>
      <c r="G292" s="39"/>
      <c r="H292" s="89"/>
      <c r="I292" s="39"/>
      <c r="J292" s="50"/>
    </row>
    <row r="293" spans="1:10" ht="19.5">
      <c r="A293" s="93"/>
      <c r="B293" s="83"/>
      <c r="C293" s="90"/>
      <c r="D293" s="99"/>
      <c r="E293" s="104"/>
      <c r="F293" s="101"/>
      <c r="G293" s="104"/>
      <c r="H293" s="100"/>
      <c r="I293" s="104"/>
      <c r="J293" s="102"/>
    </row>
    <row r="294" spans="1:10" ht="15.75">
      <c r="A294" s="95">
        <v>1</v>
      </c>
      <c r="B294" s="89" t="s">
        <v>179</v>
      </c>
      <c r="C294" s="90" t="s">
        <v>67</v>
      </c>
      <c r="D294" s="71">
        <v>198377.66</v>
      </c>
      <c r="E294" s="74">
        <f aca="true" t="shared" si="32" ref="E294:E377">+D294*J294/1000000</f>
        <v>367.10252170501</v>
      </c>
      <c r="F294" s="67">
        <v>26898.8</v>
      </c>
      <c r="G294" s="66">
        <f aca="true" t="shared" si="33" ref="G294:G300">+F294*J294/1000000</f>
        <v>49.776861521799994</v>
      </c>
      <c r="H294" s="38">
        <f>+D294+F294</f>
        <v>225276.46</v>
      </c>
      <c r="I294" s="66">
        <f>+H294*J294/1000000</f>
        <v>416.87938322681</v>
      </c>
      <c r="J294" s="106">
        <v>1850.5235</v>
      </c>
    </row>
    <row r="295" spans="1:10" ht="18" customHeight="1">
      <c r="A295" s="95">
        <v>1</v>
      </c>
      <c r="B295" s="89" t="s">
        <v>189</v>
      </c>
      <c r="C295" s="90" t="s">
        <v>67</v>
      </c>
      <c r="D295" s="71">
        <v>141751.21</v>
      </c>
      <c r="E295" s="74">
        <f t="shared" si="32"/>
        <v>262.31394525843496</v>
      </c>
      <c r="F295" s="67">
        <v>1235.19</v>
      </c>
      <c r="G295" s="66">
        <f t="shared" si="33"/>
        <v>2.2857481219649998</v>
      </c>
      <c r="H295" s="38">
        <f>+D295+F295</f>
        <v>142986.4</v>
      </c>
      <c r="I295" s="66">
        <f aca="true" t="shared" si="34" ref="I295:I300">+H295*J295/1000000</f>
        <v>264.5996933804</v>
      </c>
      <c r="J295" s="106">
        <v>1850.5235</v>
      </c>
    </row>
    <row r="296" spans="1:10" ht="18" customHeight="1">
      <c r="A296" s="95">
        <v>1</v>
      </c>
      <c r="B296" s="89" t="s">
        <v>178</v>
      </c>
      <c r="C296" s="90" t="s">
        <v>69</v>
      </c>
      <c r="D296" s="71">
        <v>19376.55</v>
      </c>
      <c r="E296" s="74">
        <f>+D296*J296/1000000</f>
        <v>23.049375052499997</v>
      </c>
      <c r="F296" s="67">
        <v>18076.5</v>
      </c>
      <c r="G296" s="66">
        <f t="shared" si="33"/>
        <v>21.502900574999998</v>
      </c>
      <c r="H296" s="38">
        <f>+D296+F296</f>
        <v>37453.05</v>
      </c>
      <c r="I296" s="66">
        <f t="shared" si="34"/>
        <v>44.5522756275</v>
      </c>
      <c r="J296" s="106">
        <v>1189.55</v>
      </c>
    </row>
    <row r="297" spans="1:10" ht="15.75">
      <c r="A297" s="95">
        <v>1</v>
      </c>
      <c r="B297" s="89" t="s">
        <v>139</v>
      </c>
      <c r="C297" s="90" t="s">
        <v>9</v>
      </c>
      <c r="D297" s="71">
        <v>452022.78</v>
      </c>
      <c r="E297" s="74">
        <f t="shared" si="32"/>
        <v>871.553168123484</v>
      </c>
      <c r="F297" s="67">
        <v>66108.43</v>
      </c>
      <c r="G297" s="66">
        <f t="shared" si="33"/>
        <v>127.464840613054</v>
      </c>
      <c r="H297" s="38">
        <f aca="true" t="shared" si="35" ref="H297:H360">+D297+F297</f>
        <v>518131.21</v>
      </c>
      <c r="I297" s="66">
        <f t="shared" si="34"/>
        <v>999.018008736538</v>
      </c>
      <c r="J297" s="106">
        <v>1928.1178</v>
      </c>
    </row>
    <row r="298" spans="1:10" ht="15.75">
      <c r="A298" s="95">
        <v>1</v>
      </c>
      <c r="B298" s="89" t="s">
        <v>180</v>
      </c>
      <c r="C298" s="90" t="s">
        <v>9</v>
      </c>
      <c r="D298" s="65">
        <v>2536.75</v>
      </c>
      <c r="E298" s="74">
        <f t="shared" si="32"/>
        <v>4.891152829149999</v>
      </c>
      <c r="F298" s="67">
        <v>846.52</v>
      </c>
      <c r="G298" s="66">
        <f t="shared" si="33"/>
        <v>1.632190280056</v>
      </c>
      <c r="H298" s="38">
        <f t="shared" si="35"/>
        <v>3383.27</v>
      </c>
      <c r="I298" s="66">
        <f t="shared" si="34"/>
        <v>6.523343109206</v>
      </c>
      <c r="J298" s="106">
        <v>1928.1178</v>
      </c>
    </row>
    <row r="299" spans="1:10" ht="15.75">
      <c r="A299" s="95">
        <v>1</v>
      </c>
      <c r="B299" s="89" t="s">
        <v>181</v>
      </c>
      <c r="C299" s="90" t="s">
        <v>9</v>
      </c>
      <c r="D299" s="65">
        <v>92454.04</v>
      </c>
      <c r="E299" s="74">
        <f t="shared" si="32"/>
        <v>178.262280205912</v>
      </c>
      <c r="F299" s="67">
        <v>13521.4</v>
      </c>
      <c r="G299" s="66">
        <f t="shared" si="33"/>
        <v>26.07085202092</v>
      </c>
      <c r="H299" s="38">
        <f t="shared" si="35"/>
        <v>105975.43999999999</v>
      </c>
      <c r="I299" s="66">
        <f t="shared" si="34"/>
        <v>204.33313222683196</v>
      </c>
      <c r="J299" s="106">
        <v>1928.1178</v>
      </c>
    </row>
    <row r="300" spans="1:10" ht="15.75">
      <c r="A300" s="95">
        <v>1</v>
      </c>
      <c r="B300" s="89" t="s">
        <v>191</v>
      </c>
      <c r="C300" s="90" t="s">
        <v>143</v>
      </c>
      <c r="D300" s="71">
        <v>30594.94</v>
      </c>
      <c r="E300" s="74">
        <f t="shared" si="32"/>
        <v>7.653634684168911</v>
      </c>
      <c r="F300" s="67">
        <v>4015.59</v>
      </c>
      <c r="G300" s="66">
        <f t="shared" si="33"/>
        <v>1.0045405842077757</v>
      </c>
      <c r="H300" s="38">
        <f t="shared" si="35"/>
        <v>34610.53</v>
      </c>
      <c r="I300" s="66">
        <f t="shared" si="34"/>
        <v>8.658175268376688</v>
      </c>
      <c r="J300" s="106">
        <f>1866.67/7.4619</f>
        <v>250.16014687948112</v>
      </c>
    </row>
    <row r="301" spans="1:10" ht="15.75">
      <c r="A301" s="95">
        <v>1</v>
      </c>
      <c r="B301" s="89" t="s">
        <v>191</v>
      </c>
      <c r="C301" s="90" t="s">
        <v>67</v>
      </c>
      <c r="D301" s="71">
        <v>27128.45</v>
      </c>
      <c r="E301" s="74">
        <f t="shared" si="32"/>
        <v>50.201834243575</v>
      </c>
      <c r="F301" s="67">
        <v>3560.61</v>
      </c>
      <c r="G301" s="66">
        <f aca="true" t="shared" si="36" ref="G301:G364">+F301*J301/1000000</f>
        <v>6.588992479335</v>
      </c>
      <c r="H301" s="38">
        <f t="shared" si="35"/>
        <v>30689.06</v>
      </c>
      <c r="I301" s="66">
        <f aca="true" t="shared" si="37" ref="I301:I364">+H301*J301/1000000</f>
        <v>56.790826722910005</v>
      </c>
      <c r="J301" s="106">
        <v>1850.5235</v>
      </c>
    </row>
    <row r="302" spans="1:10" ht="15.75">
      <c r="A302" s="95">
        <v>1</v>
      </c>
      <c r="B302" s="89" t="s">
        <v>191</v>
      </c>
      <c r="C302" s="90" t="s">
        <v>69</v>
      </c>
      <c r="D302" s="71">
        <v>2241.52</v>
      </c>
      <c r="E302" s="74">
        <f>+D302*J304/1000000</f>
        <v>0.5607389724332945</v>
      </c>
      <c r="F302" s="67">
        <v>294.2</v>
      </c>
      <c r="G302" s="66">
        <f>+F302*J304/1000000</f>
        <v>0.07359711521194334</v>
      </c>
      <c r="H302" s="38">
        <f t="shared" si="35"/>
        <v>2535.72</v>
      </c>
      <c r="I302" s="66">
        <f>+H302*J304/1000000</f>
        <v>0.6343360876452377</v>
      </c>
      <c r="J302" s="106">
        <v>1189.55</v>
      </c>
    </row>
    <row r="303" spans="1:10" ht="15.75">
      <c r="A303" s="95">
        <v>1</v>
      </c>
      <c r="B303" s="89" t="s">
        <v>192</v>
      </c>
      <c r="C303" s="90" t="s">
        <v>145</v>
      </c>
      <c r="D303" s="71">
        <v>2521.15</v>
      </c>
      <c r="E303" s="74">
        <f t="shared" si="32"/>
        <v>2.921625943940899</v>
      </c>
      <c r="F303" s="67">
        <v>359.26</v>
      </c>
      <c r="G303" s="66">
        <f t="shared" si="36"/>
        <v>0.41632720648125154</v>
      </c>
      <c r="H303" s="38">
        <f t="shared" si="35"/>
        <v>2880.41</v>
      </c>
      <c r="I303" s="66">
        <f t="shared" si="37"/>
        <v>3.3379531504221505</v>
      </c>
      <c r="J303" s="106">
        <f>1866.67/1.6108</f>
        <v>1158.8465358827912</v>
      </c>
    </row>
    <row r="304" spans="1:10" ht="15.75">
      <c r="A304" s="95">
        <v>1</v>
      </c>
      <c r="B304" s="89" t="s">
        <v>192</v>
      </c>
      <c r="C304" s="90" t="s">
        <v>143</v>
      </c>
      <c r="D304" s="71">
        <v>20722.3</v>
      </c>
      <c r="E304" s="74">
        <f t="shared" si="32"/>
        <v>5.183893611680672</v>
      </c>
      <c r="F304" s="67">
        <v>2952.93</v>
      </c>
      <c r="G304" s="66">
        <f t="shared" si="36"/>
        <v>0.7387054025248261</v>
      </c>
      <c r="H304" s="38">
        <f t="shared" si="35"/>
        <v>23675.23</v>
      </c>
      <c r="I304" s="66">
        <f t="shared" si="37"/>
        <v>5.922599014205498</v>
      </c>
      <c r="J304" s="106">
        <f>1866.67/7.4619</f>
        <v>250.16014687948112</v>
      </c>
    </row>
    <row r="305" spans="1:10" ht="15.75">
      <c r="A305" s="95">
        <v>1</v>
      </c>
      <c r="B305" s="89" t="s">
        <v>192</v>
      </c>
      <c r="C305" s="90" t="s">
        <v>67</v>
      </c>
      <c r="D305" s="71">
        <v>49490.58</v>
      </c>
      <c r="E305" s="74">
        <f t="shared" si="32"/>
        <v>91.58348131863</v>
      </c>
      <c r="F305" s="67">
        <v>6866.82</v>
      </c>
      <c r="G305" s="66">
        <f t="shared" si="36"/>
        <v>12.707211780269999</v>
      </c>
      <c r="H305" s="38">
        <f t="shared" si="35"/>
        <v>56357.4</v>
      </c>
      <c r="I305" s="66">
        <f t="shared" si="37"/>
        <v>104.29069309890001</v>
      </c>
      <c r="J305" s="106">
        <v>1850.5235</v>
      </c>
    </row>
    <row r="306" spans="1:10" ht="15.75">
      <c r="A306" s="95">
        <v>1</v>
      </c>
      <c r="B306" s="89" t="s">
        <v>192</v>
      </c>
      <c r="C306" s="90" t="s">
        <v>68</v>
      </c>
      <c r="D306" s="71">
        <v>386258.76</v>
      </c>
      <c r="E306" s="74">
        <f t="shared" si="32"/>
        <v>4.273991805276</v>
      </c>
      <c r="F306" s="67">
        <v>6866.82</v>
      </c>
      <c r="G306" s="66">
        <f t="shared" si="36"/>
        <v>0.07598204998199999</v>
      </c>
      <c r="H306" s="38">
        <f t="shared" si="35"/>
        <v>393125.58</v>
      </c>
      <c r="I306" s="66">
        <f t="shared" si="37"/>
        <v>4.349973855258</v>
      </c>
      <c r="J306" s="106">
        <v>11.0651</v>
      </c>
    </row>
    <row r="307" spans="1:10" ht="15.75">
      <c r="A307" s="95">
        <v>1</v>
      </c>
      <c r="B307" s="89" t="s">
        <v>192</v>
      </c>
      <c r="C307" s="90" t="s">
        <v>146</v>
      </c>
      <c r="D307" s="71">
        <v>38300.67</v>
      </c>
      <c r="E307" s="74">
        <f t="shared" si="32"/>
        <v>8.889060259716524</v>
      </c>
      <c r="F307" s="67">
        <v>5457.85</v>
      </c>
      <c r="G307" s="66">
        <f t="shared" si="36"/>
        <v>1.2666921372000501</v>
      </c>
      <c r="H307" s="38">
        <f t="shared" si="35"/>
        <v>43758.52</v>
      </c>
      <c r="I307" s="66">
        <f t="shared" si="37"/>
        <v>10.155752396916574</v>
      </c>
      <c r="J307" s="106">
        <f>1866.67/8.043</f>
        <v>232.08628621161262</v>
      </c>
    </row>
    <row r="308" spans="1:10" ht="15.75">
      <c r="A308" s="95">
        <v>1</v>
      </c>
      <c r="B308" s="89" t="s">
        <v>192</v>
      </c>
      <c r="C308" s="90" t="s">
        <v>147</v>
      </c>
      <c r="D308" s="71">
        <v>8882.79</v>
      </c>
      <c r="E308" s="74">
        <f t="shared" si="32"/>
        <v>1.754814013049</v>
      </c>
      <c r="F308" s="67">
        <v>1265.8</v>
      </c>
      <c r="G308" s="66">
        <f t="shared" si="36"/>
        <v>0.25006147592337813</v>
      </c>
      <c r="H308" s="38">
        <f t="shared" si="35"/>
        <v>10148.59</v>
      </c>
      <c r="I308" s="66">
        <f t="shared" si="37"/>
        <v>2.004875488972378</v>
      </c>
      <c r="J308" s="106">
        <f>1866.67/9.449</f>
        <v>197.55212191766324</v>
      </c>
    </row>
    <row r="309" spans="1:10" ht="15.75">
      <c r="A309" s="95">
        <v>1</v>
      </c>
      <c r="B309" s="89" t="s">
        <v>192</v>
      </c>
      <c r="C309" s="90" t="s">
        <v>69</v>
      </c>
      <c r="D309" s="71">
        <v>15230.18</v>
      </c>
      <c r="E309" s="74">
        <f t="shared" si="32"/>
        <v>18.117060619</v>
      </c>
      <c r="F309" s="67">
        <v>15230.17</v>
      </c>
      <c r="G309" s="66">
        <f t="shared" si="36"/>
        <v>18.117048723499998</v>
      </c>
      <c r="H309" s="38">
        <f t="shared" si="35"/>
        <v>30460.35</v>
      </c>
      <c r="I309" s="66">
        <f t="shared" si="37"/>
        <v>36.23410934249999</v>
      </c>
      <c r="J309" s="106">
        <v>1189.55</v>
      </c>
    </row>
    <row r="310" spans="1:10" ht="15.75">
      <c r="A310" s="95">
        <v>1</v>
      </c>
      <c r="B310" s="89" t="s">
        <v>193</v>
      </c>
      <c r="C310" s="90" t="s">
        <v>145</v>
      </c>
      <c r="D310" s="71">
        <v>2723.46</v>
      </c>
      <c r="E310" s="74">
        <f t="shared" si="32"/>
        <v>3.1560721866153463</v>
      </c>
      <c r="F310" s="67">
        <v>459.58</v>
      </c>
      <c r="G310" s="66">
        <f t="shared" si="36"/>
        <v>0.5325826909610132</v>
      </c>
      <c r="H310" s="38">
        <f t="shared" si="35"/>
        <v>3183.04</v>
      </c>
      <c r="I310" s="66">
        <f t="shared" si="37"/>
        <v>3.6886548775763597</v>
      </c>
      <c r="J310" s="106">
        <f>1866.67/1.6108</f>
        <v>1158.8465358827912</v>
      </c>
    </row>
    <row r="311" spans="1:10" ht="15.75">
      <c r="A311" s="95">
        <v>1</v>
      </c>
      <c r="B311" s="89" t="s">
        <v>193</v>
      </c>
      <c r="C311" s="90" t="s">
        <v>143</v>
      </c>
      <c r="D311" s="71">
        <v>10042.9</v>
      </c>
      <c r="E311" s="74">
        <f t="shared" si="32"/>
        <v>2.512333339095941</v>
      </c>
      <c r="F311" s="67">
        <v>1694.74</v>
      </c>
      <c r="G311" s="66">
        <f t="shared" si="36"/>
        <v>0.42395640732253187</v>
      </c>
      <c r="H311" s="38">
        <f t="shared" si="35"/>
        <v>11737.64</v>
      </c>
      <c r="I311" s="66">
        <f t="shared" si="37"/>
        <v>2.9362897464184723</v>
      </c>
      <c r="J311" s="106">
        <f>1866.67/7.4619</f>
        <v>250.16014687948112</v>
      </c>
    </row>
    <row r="312" spans="1:10" ht="15.75">
      <c r="A312" s="95">
        <v>1</v>
      </c>
      <c r="B312" s="89" t="s">
        <v>193</v>
      </c>
      <c r="C312" s="90" t="s">
        <v>67</v>
      </c>
      <c r="D312" s="71">
        <v>31549.3</v>
      </c>
      <c r="E312" s="74">
        <f t="shared" si="32"/>
        <v>58.38272105855</v>
      </c>
      <c r="F312" s="67">
        <v>5323.94</v>
      </c>
      <c r="G312" s="66">
        <f t="shared" si="36"/>
        <v>9.85207608259</v>
      </c>
      <c r="H312" s="38">
        <f t="shared" si="35"/>
        <v>36873.24</v>
      </c>
      <c r="I312" s="66">
        <f t="shared" si="37"/>
        <v>68.23479714113999</v>
      </c>
      <c r="J312" s="106">
        <v>1850.5235</v>
      </c>
    </row>
    <row r="313" spans="1:10" ht="15.75">
      <c r="A313" s="95">
        <v>1</v>
      </c>
      <c r="B313" s="89" t="s">
        <v>193</v>
      </c>
      <c r="C313" s="90" t="s">
        <v>68</v>
      </c>
      <c r="D313" s="71">
        <v>1077161.73</v>
      </c>
      <c r="E313" s="74">
        <f t="shared" si="32"/>
        <v>11.918902258622998</v>
      </c>
      <c r="F313" s="67">
        <v>181771.04</v>
      </c>
      <c r="G313" s="66">
        <f t="shared" si="36"/>
        <v>2.011314734704</v>
      </c>
      <c r="H313" s="38">
        <f t="shared" si="35"/>
        <v>1258932.77</v>
      </c>
      <c r="I313" s="66">
        <f t="shared" si="37"/>
        <v>13.930216993326999</v>
      </c>
      <c r="J313" s="106">
        <v>11.0651</v>
      </c>
    </row>
    <row r="314" spans="1:10" ht="15.75">
      <c r="A314" s="95">
        <v>1</v>
      </c>
      <c r="B314" s="89" t="s">
        <v>193</v>
      </c>
      <c r="C314" s="90" t="s">
        <v>146</v>
      </c>
      <c r="D314" s="71">
        <v>7018.55</v>
      </c>
      <c r="E314" s="74">
        <f t="shared" si="32"/>
        <v>1.6289092040905138</v>
      </c>
      <c r="F314" s="67">
        <v>1184.38</v>
      </c>
      <c r="G314" s="66">
        <f t="shared" si="36"/>
        <v>0.2748783556633098</v>
      </c>
      <c r="H314" s="38">
        <f t="shared" si="35"/>
        <v>8202.93</v>
      </c>
      <c r="I314" s="66">
        <f t="shared" si="37"/>
        <v>1.9037875597538236</v>
      </c>
      <c r="J314" s="106">
        <f>1866.67/8.043</f>
        <v>232.08628621161262</v>
      </c>
    </row>
    <row r="315" spans="1:10" ht="15.75">
      <c r="A315" s="95">
        <v>1</v>
      </c>
      <c r="B315" s="89" t="s">
        <v>193</v>
      </c>
      <c r="C315" s="90" t="s">
        <v>147</v>
      </c>
      <c r="D315" s="71">
        <v>9057.15</v>
      </c>
      <c r="E315" s="74">
        <f t="shared" si="32"/>
        <v>1.7892592010265636</v>
      </c>
      <c r="F315" s="67">
        <v>1528.39</v>
      </c>
      <c r="G315" s="66">
        <f t="shared" si="36"/>
        <v>0.30193668761773734</v>
      </c>
      <c r="H315" s="38">
        <f t="shared" si="35"/>
        <v>10585.539999999999</v>
      </c>
      <c r="I315" s="66">
        <f t="shared" si="37"/>
        <v>2.0911958886443007</v>
      </c>
      <c r="J315" s="106">
        <f>1866.67/9.449</f>
        <v>197.55212191766324</v>
      </c>
    </row>
    <row r="316" spans="1:10" ht="15.75">
      <c r="A316" s="95">
        <v>1</v>
      </c>
      <c r="B316" s="89" t="s">
        <v>193</v>
      </c>
      <c r="C316" s="90" t="s">
        <v>69</v>
      </c>
      <c r="D316" s="71">
        <v>44980.68</v>
      </c>
      <c r="E316" s="74">
        <f t="shared" si="32"/>
        <v>53.506767894</v>
      </c>
      <c r="F316" s="67">
        <v>7590.49</v>
      </c>
      <c r="G316" s="66">
        <f t="shared" si="36"/>
        <v>9.0292673795</v>
      </c>
      <c r="H316" s="38">
        <f t="shared" si="35"/>
        <v>52571.17</v>
      </c>
      <c r="I316" s="66">
        <f t="shared" si="37"/>
        <v>62.5360352735</v>
      </c>
      <c r="J316" s="106">
        <v>1189.55</v>
      </c>
    </row>
    <row r="317" spans="1:10" ht="15.75">
      <c r="A317" s="95">
        <v>1</v>
      </c>
      <c r="B317" s="89" t="s">
        <v>194</v>
      </c>
      <c r="C317" s="90" t="s">
        <v>145</v>
      </c>
      <c r="D317" s="71">
        <v>998.75</v>
      </c>
      <c r="E317" s="74">
        <f t="shared" si="32"/>
        <v>1.1573979777129377</v>
      </c>
      <c r="F317" s="67">
        <v>0</v>
      </c>
      <c r="G317" s="66">
        <f t="shared" si="36"/>
        <v>0</v>
      </c>
      <c r="H317" s="38">
        <f>+D317+F317</f>
        <v>998.75</v>
      </c>
      <c r="I317" s="66">
        <f t="shared" si="37"/>
        <v>1.1573979777129377</v>
      </c>
      <c r="J317" s="106">
        <f>1866.67/1.6108</f>
        <v>1158.8465358827912</v>
      </c>
    </row>
    <row r="318" spans="1:10" ht="15.75">
      <c r="A318" s="95">
        <v>1</v>
      </c>
      <c r="B318" s="89" t="s">
        <v>194</v>
      </c>
      <c r="C318" s="90" t="s">
        <v>67</v>
      </c>
      <c r="D318" s="71">
        <v>1792.05</v>
      </c>
      <c r="E318" s="74">
        <f t="shared" si="32"/>
        <v>3.316230638175</v>
      </c>
      <c r="F318" s="67">
        <v>0</v>
      </c>
      <c r="G318" s="66">
        <f t="shared" si="36"/>
        <v>0</v>
      </c>
      <c r="H318" s="38">
        <f t="shared" si="35"/>
        <v>1792.05</v>
      </c>
      <c r="I318" s="66">
        <f t="shared" si="37"/>
        <v>3.316230638175</v>
      </c>
      <c r="J318" s="106">
        <v>1850.5235</v>
      </c>
    </row>
    <row r="319" spans="1:10" ht="15.75">
      <c r="A319" s="95">
        <v>1</v>
      </c>
      <c r="B319" s="89" t="s">
        <v>194</v>
      </c>
      <c r="C319" s="90" t="s">
        <v>68</v>
      </c>
      <c r="D319" s="71">
        <v>15113.08</v>
      </c>
      <c r="E319" s="74">
        <f t="shared" si="32"/>
        <v>0.167227741508</v>
      </c>
      <c r="F319" s="67">
        <v>0</v>
      </c>
      <c r="G319" s="66">
        <f t="shared" si="36"/>
        <v>0</v>
      </c>
      <c r="H319" s="38">
        <f t="shared" si="35"/>
        <v>15113.08</v>
      </c>
      <c r="I319" s="66">
        <f t="shared" si="37"/>
        <v>0.167227741508</v>
      </c>
      <c r="J319" s="106">
        <v>11.0651</v>
      </c>
    </row>
    <row r="320" spans="1:10" ht="15.75">
      <c r="A320" s="95">
        <v>1</v>
      </c>
      <c r="B320" s="89" t="s">
        <v>194</v>
      </c>
      <c r="C320" s="90" t="s">
        <v>69</v>
      </c>
      <c r="D320" s="71">
        <v>10015.56</v>
      </c>
      <c r="E320" s="74">
        <f t="shared" si="32"/>
        <v>11.914009397999997</v>
      </c>
      <c r="F320" s="67">
        <v>0</v>
      </c>
      <c r="G320" s="66">
        <f t="shared" si="36"/>
        <v>0</v>
      </c>
      <c r="H320" s="38">
        <f t="shared" si="35"/>
        <v>10015.56</v>
      </c>
      <c r="I320" s="66">
        <f t="shared" si="37"/>
        <v>11.914009397999997</v>
      </c>
      <c r="J320" s="106">
        <v>1189.55</v>
      </c>
    </row>
    <row r="321" spans="1:10" ht="15.75">
      <c r="A321" s="95">
        <v>1</v>
      </c>
      <c r="B321" s="89" t="s">
        <v>176</v>
      </c>
      <c r="C321" s="90" t="s">
        <v>145</v>
      </c>
      <c r="D321" s="71">
        <v>17428.85</v>
      </c>
      <c r="E321" s="74">
        <f t="shared" si="32"/>
        <v>20.19736244692078</v>
      </c>
      <c r="F321" s="67">
        <v>3594.7</v>
      </c>
      <c r="G321" s="66">
        <f t="shared" si="36"/>
        <v>4.165705642537869</v>
      </c>
      <c r="H321" s="38">
        <f t="shared" si="35"/>
        <v>21023.55</v>
      </c>
      <c r="I321" s="66">
        <f t="shared" si="37"/>
        <v>24.36306808945865</v>
      </c>
      <c r="J321" s="106">
        <f>1866.67/1.6108</f>
        <v>1158.8465358827912</v>
      </c>
    </row>
    <row r="322" spans="1:10" ht="15.75">
      <c r="A322" s="95">
        <v>1</v>
      </c>
      <c r="B322" s="89" t="s">
        <v>176</v>
      </c>
      <c r="C322" s="90" t="s">
        <v>67</v>
      </c>
      <c r="D322" s="71">
        <v>50143.59</v>
      </c>
      <c r="E322" s="74">
        <f t="shared" si="32"/>
        <v>92.79189166936499</v>
      </c>
      <c r="F322" s="67">
        <v>10342.11</v>
      </c>
      <c r="G322" s="66">
        <f t="shared" si="36"/>
        <v>19.138317594585</v>
      </c>
      <c r="H322" s="38">
        <f t="shared" si="35"/>
        <v>60485.7</v>
      </c>
      <c r="I322" s="66">
        <f t="shared" si="37"/>
        <v>111.93020926394999</v>
      </c>
      <c r="J322" s="106">
        <v>1850.5235</v>
      </c>
    </row>
    <row r="323" spans="1:10" ht="15.75">
      <c r="A323" s="95">
        <v>1</v>
      </c>
      <c r="B323" s="89" t="s">
        <v>176</v>
      </c>
      <c r="C323" s="90" t="s">
        <v>68</v>
      </c>
      <c r="D323" s="71">
        <v>437191.62</v>
      </c>
      <c r="E323" s="74">
        <f t="shared" si="32"/>
        <v>4.837568994461999</v>
      </c>
      <c r="F323" s="67">
        <v>91810.24</v>
      </c>
      <c r="G323" s="66">
        <f t="shared" si="36"/>
        <v>1.015889486624</v>
      </c>
      <c r="H323" s="38">
        <f t="shared" si="35"/>
        <v>529001.86</v>
      </c>
      <c r="I323" s="66">
        <f t="shared" si="37"/>
        <v>5.853458481086</v>
      </c>
      <c r="J323" s="106">
        <v>11.0651</v>
      </c>
    </row>
    <row r="324" spans="1:10" ht="15.75">
      <c r="A324" s="95">
        <v>1</v>
      </c>
      <c r="B324" s="89" t="s">
        <v>176</v>
      </c>
      <c r="C324" s="90" t="s">
        <v>146</v>
      </c>
      <c r="D324" s="71">
        <v>1683.59</v>
      </c>
      <c r="E324" s="74">
        <f t="shared" si="32"/>
        <v>0.39073815060300887</v>
      </c>
      <c r="F324" s="67">
        <v>347.24</v>
      </c>
      <c r="G324" s="66">
        <f t="shared" si="36"/>
        <v>0.08058964202412038</v>
      </c>
      <c r="H324" s="38">
        <f t="shared" si="35"/>
        <v>2030.83</v>
      </c>
      <c r="I324" s="66">
        <f t="shared" si="37"/>
        <v>0.47132779262712926</v>
      </c>
      <c r="J324" s="106">
        <f>1866.67/8.043</f>
        <v>232.08628621161262</v>
      </c>
    </row>
    <row r="325" spans="1:10" ht="15.75">
      <c r="A325" s="95">
        <v>1</v>
      </c>
      <c r="B325" s="89" t="s">
        <v>176</v>
      </c>
      <c r="C325" s="90" t="s">
        <v>147</v>
      </c>
      <c r="D325" s="71">
        <v>4333</v>
      </c>
      <c r="E325" s="74">
        <f t="shared" si="32"/>
        <v>0.8559933442692348</v>
      </c>
      <c r="F325" s="67">
        <v>8.94</v>
      </c>
      <c r="G325" s="66">
        <f t="shared" si="36"/>
        <v>0.0017661159699439092</v>
      </c>
      <c r="H325" s="38">
        <f t="shared" si="35"/>
        <v>4341.94</v>
      </c>
      <c r="I325" s="66">
        <f t="shared" si="37"/>
        <v>0.8577594602391786</v>
      </c>
      <c r="J325" s="106">
        <f>1866.67/9.449</f>
        <v>197.55212191766324</v>
      </c>
    </row>
    <row r="326" spans="1:10" ht="15.75">
      <c r="A326" s="95">
        <v>1</v>
      </c>
      <c r="B326" s="89" t="s">
        <v>176</v>
      </c>
      <c r="C326" s="90" t="s">
        <v>69</v>
      </c>
      <c r="D326" s="71">
        <v>111051.05</v>
      </c>
      <c r="E326" s="74">
        <f t="shared" si="32"/>
        <v>132.10077652750002</v>
      </c>
      <c r="F326" s="67">
        <v>22904.28</v>
      </c>
      <c r="G326" s="66">
        <f t="shared" si="36"/>
        <v>27.245786273999997</v>
      </c>
      <c r="H326" s="38">
        <f t="shared" si="35"/>
        <v>133955.33000000002</v>
      </c>
      <c r="I326" s="66">
        <f t="shared" si="37"/>
        <v>159.34656280150003</v>
      </c>
      <c r="J326" s="106">
        <v>1189.55</v>
      </c>
    </row>
    <row r="327" spans="1:10" ht="15.75">
      <c r="A327" s="95">
        <v>1</v>
      </c>
      <c r="B327" s="89" t="s">
        <v>150</v>
      </c>
      <c r="C327" s="90" t="s">
        <v>143</v>
      </c>
      <c r="D327" s="71">
        <v>4502.69</v>
      </c>
      <c r="E327" s="74">
        <f t="shared" si="32"/>
        <v>1.1263935917527708</v>
      </c>
      <c r="F327" s="67">
        <v>979.34</v>
      </c>
      <c r="G327" s="66">
        <f t="shared" si="36"/>
        <v>0.24499183824495105</v>
      </c>
      <c r="H327" s="38">
        <f t="shared" si="35"/>
        <v>5482.03</v>
      </c>
      <c r="I327" s="66">
        <f t="shared" si="37"/>
        <v>1.371385429997722</v>
      </c>
      <c r="J327" s="106">
        <f>1866.67/7.4619</f>
        <v>250.16014687948112</v>
      </c>
    </row>
    <row r="328" spans="1:10" ht="15.75">
      <c r="A328" s="95">
        <v>1</v>
      </c>
      <c r="B328" s="89" t="s">
        <v>150</v>
      </c>
      <c r="C328" s="90" t="s">
        <v>67</v>
      </c>
      <c r="D328" s="71">
        <v>4849.2</v>
      </c>
      <c r="E328" s="74">
        <f t="shared" si="32"/>
        <v>8.973558556199999</v>
      </c>
      <c r="F328" s="67">
        <v>979.34</v>
      </c>
      <c r="G328" s="66">
        <f t="shared" si="36"/>
        <v>1.81229168449</v>
      </c>
      <c r="H328" s="38">
        <f>+D328+F328</f>
        <v>5828.54</v>
      </c>
      <c r="I328" s="66">
        <f t="shared" si="37"/>
        <v>10.785850240690001</v>
      </c>
      <c r="J328" s="106">
        <v>1850.5235</v>
      </c>
    </row>
    <row r="329" spans="1:10" ht="15.75">
      <c r="A329" s="95">
        <v>1</v>
      </c>
      <c r="B329" s="89" t="s">
        <v>150</v>
      </c>
      <c r="C329" s="90" t="s">
        <v>68</v>
      </c>
      <c r="D329" s="71">
        <v>21090.17</v>
      </c>
      <c r="E329" s="74">
        <f t="shared" si="32"/>
        <v>0.23336484006699995</v>
      </c>
      <c r="F329" s="67">
        <v>4587.11</v>
      </c>
      <c r="G329" s="66">
        <f t="shared" si="36"/>
        <v>0.050756830860999996</v>
      </c>
      <c r="H329" s="38">
        <f t="shared" si="35"/>
        <v>25677.28</v>
      </c>
      <c r="I329" s="66">
        <f t="shared" si="37"/>
        <v>0.28412167092799995</v>
      </c>
      <c r="J329" s="106">
        <v>11.0651</v>
      </c>
    </row>
    <row r="330" spans="1:10" ht="15.75">
      <c r="A330" s="95">
        <v>1</v>
      </c>
      <c r="B330" s="89" t="s">
        <v>150</v>
      </c>
      <c r="C330" s="90" t="s">
        <v>69</v>
      </c>
      <c r="D330" s="71">
        <v>6986.34</v>
      </c>
      <c r="E330" s="74">
        <f t="shared" si="32"/>
        <v>8.310600746999999</v>
      </c>
      <c r="F330" s="67">
        <v>1519.53</v>
      </c>
      <c r="G330" s="66">
        <f t="shared" si="36"/>
        <v>1.8075569114999999</v>
      </c>
      <c r="H330" s="38">
        <f t="shared" si="35"/>
        <v>8505.87</v>
      </c>
      <c r="I330" s="66">
        <f t="shared" si="37"/>
        <v>10.118157658500001</v>
      </c>
      <c r="J330" s="106">
        <v>1189.55</v>
      </c>
    </row>
    <row r="331" spans="1:10" ht="15.75">
      <c r="A331" s="95">
        <v>1</v>
      </c>
      <c r="B331" s="89" t="s">
        <v>195</v>
      </c>
      <c r="C331" s="90" t="s">
        <v>145</v>
      </c>
      <c r="D331" s="71">
        <v>1942.98</v>
      </c>
      <c r="E331" s="74">
        <f t="shared" si="32"/>
        <v>2.2516156422895452</v>
      </c>
      <c r="F331" s="67">
        <v>415.31</v>
      </c>
      <c r="G331" s="66">
        <f t="shared" si="36"/>
        <v>0.481280554817482</v>
      </c>
      <c r="H331" s="38">
        <f t="shared" si="35"/>
        <v>2358.29</v>
      </c>
      <c r="I331" s="66">
        <f t="shared" si="37"/>
        <v>2.732896197107028</v>
      </c>
      <c r="J331" s="106">
        <f>1866.67/1.6108</f>
        <v>1158.8465358827912</v>
      </c>
    </row>
    <row r="332" spans="1:10" ht="15.75">
      <c r="A332" s="95">
        <v>1</v>
      </c>
      <c r="B332" s="89" t="s">
        <v>195</v>
      </c>
      <c r="C332" s="90" t="s">
        <v>67</v>
      </c>
      <c r="D332" s="71">
        <v>82746.63</v>
      </c>
      <c r="E332" s="74">
        <f t="shared" si="32"/>
        <v>153.124583360805</v>
      </c>
      <c r="F332" s="67">
        <v>17687.09</v>
      </c>
      <c r="G332" s="66">
        <f t="shared" si="36"/>
        <v>32.730375691615</v>
      </c>
      <c r="H332" s="38">
        <f t="shared" si="35"/>
        <v>100433.72</v>
      </c>
      <c r="I332" s="66">
        <f t="shared" si="37"/>
        <v>185.85495905241999</v>
      </c>
      <c r="J332" s="106">
        <v>1850.5235</v>
      </c>
    </row>
    <row r="333" spans="1:10" ht="15.75">
      <c r="A333" s="95">
        <v>1</v>
      </c>
      <c r="B333" s="89" t="s">
        <v>195</v>
      </c>
      <c r="C333" s="90" t="s">
        <v>152</v>
      </c>
      <c r="D333" s="71">
        <v>53.12</v>
      </c>
      <c r="E333" s="74">
        <f t="shared" si="32"/>
        <v>0.11771546047999999</v>
      </c>
      <c r="F333" s="67">
        <v>11.35</v>
      </c>
      <c r="G333" s="66">
        <f t="shared" si="36"/>
        <v>0.02515192915</v>
      </c>
      <c r="H333" s="38">
        <f t="shared" si="35"/>
        <v>64.47</v>
      </c>
      <c r="I333" s="66">
        <f t="shared" si="37"/>
        <v>0.14286738962999998</v>
      </c>
      <c r="J333" s="107">
        <v>2216.029</v>
      </c>
    </row>
    <row r="334" spans="1:10" ht="15.75">
      <c r="A334" s="95">
        <v>1</v>
      </c>
      <c r="B334" s="89" t="s">
        <v>195</v>
      </c>
      <c r="C334" s="90" t="s">
        <v>68</v>
      </c>
      <c r="D334" s="71">
        <v>632150.42</v>
      </c>
      <c r="E334" s="74">
        <f t="shared" si="32"/>
        <v>6.994807612342</v>
      </c>
      <c r="F334" s="67">
        <v>135122.15</v>
      </c>
      <c r="G334" s="66">
        <f t="shared" si="36"/>
        <v>1.495140101965</v>
      </c>
      <c r="H334" s="38">
        <f t="shared" si="35"/>
        <v>767272.5700000001</v>
      </c>
      <c r="I334" s="66">
        <f t="shared" si="37"/>
        <v>8.489947714307</v>
      </c>
      <c r="J334" s="106">
        <v>11.0651</v>
      </c>
    </row>
    <row r="335" spans="1:10" ht="15.75">
      <c r="A335" s="95">
        <v>1</v>
      </c>
      <c r="B335" s="89" t="s">
        <v>195</v>
      </c>
      <c r="C335" s="90" t="s">
        <v>146</v>
      </c>
      <c r="D335" s="71">
        <v>51.57</v>
      </c>
      <c r="E335" s="74">
        <f t="shared" si="32"/>
        <v>0.011968689779932864</v>
      </c>
      <c r="F335" s="67">
        <v>11.02</v>
      </c>
      <c r="G335" s="66">
        <f t="shared" si="36"/>
        <v>0.0025575908740519708</v>
      </c>
      <c r="H335" s="38">
        <f t="shared" si="35"/>
        <v>62.59</v>
      </c>
      <c r="I335" s="66">
        <f t="shared" si="37"/>
        <v>0.014526280653984836</v>
      </c>
      <c r="J335" s="106">
        <f>1866.67/8.043</f>
        <v>232.08628621161262</v>
      </c>
    </row>
    <row r="336" spans="1:10" ht="15.75">
      <c r="A336" s="95">
        <v>1</v>
      </c>
      <c r="B336" s="89" t="s">
        <v>195</v>
      </c>
      <c r="C336" s="90" t="s">
        <v>69</v>
      </c>
      <c r="D336" s="71">
        <v>71614.1</v>
      </c>
      <c r="E336" s="74">
        <f t="shared" si="32"/>
        <v>85.188552655</v>
      </c>
      <c r="F336" s="67">
        <v>15307.51</v>
      </c>
      <c r="G336" s="66">
        <f t="shared" si="36"/>
        <v>18.2090485205</v>
      </c>
      <c r="H336" s="38">
        <f t="shared" si="35"/>
        <v>86921.61</v>
      </c>
      <c r="I336" s="66">
        <f t="shared" si="37"/>
        <v>103.39760117549999</v>
      </c>
      <c r="J336" s="106">
        <v>1189.55</v>
      </c>
    </row>
    <row r="337" spans="1:10" ht="15.75">
      <c r="A337" s="95">
        <v>1</v>
      </c>
      <c r="B337" s="89" t="s">
        <v>196</v>
      </c>
      <c r="C337" s="90" t="s">
        <v>145</v>
      </c>
      <c r="D337" s="71">
        <v>3336.41</v>
      </c>
      <c r="E337" s="74">
        <f t="shared" si="32"/>
        <v>3.866387170784703</v>
      </c>
      <c r="F337" s="67">
        <v>1559.77</v>
      </c>
      <c r="G337" s="66">
        <f t="shared" si="36"/>
        <v>1.8075340612739013</v>
      </c>
      <c r="H337" s="38">
        <f t="shared" si="35"/>
        <v>4896.18</v>
      </c>
      <c r="I337" s="66">
        <f t="shared" si="37"/>
        <v>5.673921232058605</v>
      </c>
      <c r="J337" s="106">
        <f>1866.67/1.6108</f>
        <v>1158.8465358827912</v>
      </c>
    </row>
    <row r="338" spans="1:10" ht="15.75">
      <c r="A338" s="95">
        <v>1</v>
      </c>
      <c r="B338" s="89" t="s">
        <v>196</v>
      </c>
      <c r="C338" s="90" t="s">
        <v>67</v>
      </c>
      <c r="D338" s="71">
        <v>9129.88</v>
      </c>
      <c r="E338" s="74">
        <f t="shared" si="32"/>
        <v>16.895057492179998</v>
      </c>
      <c r="F338" s="67">
        <v>4268.22</v>
      </c>
      <c r="G338" s="66">
        <f t="shared" si="36"/>
        <v>7.8984414131700005</v>
      </c>
      <c r="H338" s="38">
        <f t="shared" si="35"/>
        <v>13398.099999999999</v>
      </c>
      <c r="I338" s="66">
        <f t="shared" si="37"/>
        <v>24.793498905349995</v>
      </c>
      <c r="J338" s="106">
        <v>1850.5235</v>
      </c>
    </row>
    <row r="339" spans="1:10" ht="15.75">
      <c r="A339" s="95">
        <v>1</v>
      </c>
      <c r="B339" s="89" t="s">
        <v>196</v>
      </c>
      <c r="C339" s="90" t="s">
        <v>68</v>
      </c>
      <c r="D339" s="71">
        <v>927926.81</v>
      </c>
      <c r="E339" s="74">
        <f t="shared" si="32"/>
        <v>10.267602945331</v>
      </c>
      <c r="F339" s="67">
        <v>433805.78</v>
      </c>
      <c r="G339" s="66">
        <f t="shared" si="36"/>
        <v>4.800104336278</v>
      </c>
      <c r="H339" s="38">
        <f t="shared" si="35"/>
        <v>1361732.59</v>
      </c>
      <c r="I339" s="66">
        <f t="shared" si="37"/>
        <v>15.067707281609001</v>
      </c>
      <c r="J339" s="106">
        <v>11.0651</v>
      </c>
    </row>
    <row r="340" spans="1:10" ht="15.75">
      <c r="A340" s="95">
        <v>1</v>
      </c>
      <c r="B340" s="89" t="s">
        <v>196</v>
      </c>
      <c r="C340" s="90" t="s">
        <v>69</v>
      </c>
      <c r="D340" s="71">
        <v>14025.21</v>
      </c>
      <c r="E340" s="74">
        <f t="shared" si="32"/>
        <v>16.683688555499998</v>
      </c>
      <c r="F340" s="67">
        <v>6556.79</v>
      </c>
      <c r="G340" s="66">
        <f t="shared" si="36"/>
        <v>7.7996295445</v>
      </c>
      <c r="H340" s="38">
        <f t="shared" si="35"/>
        <v>20582</v>
      </c>
      <c r="I340" s="66">
        <f t="shared" si="37"/>
        <v>24.483318099999998</v>
      </c>
      <c r="J340" s="106">
        <v>1189.55</v>
      </c>
    </row>
    <row r="341" spans="1:10" ht="15.75">
      <c r="A341" s="95">
        <v>1</v>
      </c>
      <c r="B341" s="89" t="s">
        <v>198</v>
      </c>
      <c r="C341" s="90" t="s">
        <v>145</v>
      </c>
      <c r="D341" s="71">
        <v>11575.29</v>
      </c>
      <c r="E341" s="74">
        <f t="shared" si="32"/>
        <v>13.413984718338716</v>
      </c>
      <c r="F341" s="67">
        <v>2040.15</v>
      </c>
      <c r="G341" s="66">
        <f t="shared" si="36"/>
        <v>2.3642207601812766</v>
      </c>
      <c r="H341" s="38">
        <f t="shared" si="35"/>
        <v>13615.44</v>
      </c>
      <c r="I341" s="66">
        <f t="shared" si="37"/>
        <v>15.778205478519991</v>
      </c>
      <c r="J341" s="106">
        <f>1866.67/1.6108</f>
        <v>1158.8465358827912</v>
      </c>
    </row>
    <row r="342" spans="1:10" ht="15.75">
      <c r="A342" s="95">
        <v>1</v>
      </c>
      <c r="B342" s="89" t="s">
        <v>198</v>
      </c>
      <c r="C342" s="90" t="s">
        <v>143</v>
      </c>
      <c r="D342" s="71">
        <v>23904.68</v>
      </c>
      <c r="E342" s="74">
        <f t="shared" si="32"/>
        <v>5.979998259906995</v>
      </c>
      <c r="F342" s="67">
        <v>4213.2</v>
      </c>
      <c r="G342" s="66">
        <f t="shared" si="36"/>
        <v>1.05397473083263</v>
      </c>
      <c r="H342" s="38">
        <f t="shared" si="35"/>
        <v>28117.88</v>
      </c>
      <c r="I342" s="66">
        <f t="shared" si="37"/>
        <v>7.033972990739625</v>
      </c>
      <c r="J342" s="106">
        <f>1866.67/7.4619</f>
        <v>250.16014687948112</v>
      </c>
    </row>
    <row r="343" spans="1:10" ht="15.75">
      <c r="A343" s="95">
        <v>1</v>
      </c>
      <c r="B343" s="89" t="s">
        <v>198</v>
      </c>
      <c r="C343" s="90" t="s">
        <v>67</v>
      </c>
      <c r="D343" s="71">
        <v>32968.1</v>
      </c>
      <c r="E343" s="74">
        <f t="shared" si="32"/>
        <v>61.008243800349995</v>
      </c>
      <c r="F343" s="67">
        <v>5810.63</v>
      </c>
      <c r="G343" s="66">
        <f t="shared" si="36"/>
        <v>10.752707364805</v>
      </c>
      <c r="H343" s="38">
        <f t="shared" si="35"/>
        <v>38778.729999999996</v>
      </c>
      <c r="I343" s="66">
        <f t="shared" si="37"/>
        <v>71.76095116515499</v>
      </c>
      <c r="J343" s="106">
        <v>1850.5235</v>
      </c>
    </row>
    <row r="344" spans="1:10" ht="15.75">
      <c r="A344" s="95">
        <v>1</v>
      </c>
      <c r="B344" s="89" t="s">
        <v>198</v>
      </c>
      <c r="C344" s="90" t="s">
        <v>68</v>
      </c>
      <c r="D344" s="71">
        <v>3699153.02</v>
      </c>
      <c r="E344" s="74">
        <f t="shared" si="32"/>
        <v>40.931498081602</v>
      </c>
      <c r="F344" s="67">
        <v>651975.72</v>
      </c>
      <c r="G344" s="66">
        <f t="shared" si="36"/>
        <v>7.214176539371999</v>
      </c>
      <c r="H344" s="38">
        <f t="shared" si="35"/>
        <v>4351128.74</v>
      </c>
      <c r="I344" s="66">
        <f t="shared" si="37"/>
        <v>48.145674620974</v>
      </c>
      <c r="J344" s="106">
        <v>11.0651</v>
      </c>
    </row>
    <row r="345" spans="1:10" ht="15.75">
      <c r="A345" s="95">
        <v>1</v>
      </c>
      <c r="B345" s="89" t="s">
        <v>198</v>
      </c>
      <c r="C345" s="90" t="s">
        <v>146</v>
      </c>
      <c r="D345" s="71">
        <v>20316.63</v>
      </c>
      <c r="E345" s="74">
        <f t="shared" si="32"/>
        <v>4.715211205035435</v>
      </c>
      <c r="F345" s="67">
        <v>3580.81</v>
      </c>
      <c r="G345" s="66">
        <f t="shared" si="36"/>
        <v>0.8310568945294046</v>
      </c>
      <c r="H345" s="38">
        <f>+D345+F345</f>
        <v>23897.440000000002</v>
      </c>
      <c r="I345" s="66">
        <f t="shared" si="37"/>
        <v>5.54626809956484</v>
      </c>
      <c r="J345" s="106">
        <f>1866.67/8.043</f>
        <v>232.08628621161262</v>
      </c>
    </row>
    <row r="346" spans="1:10" ht="15.75">
      <c r="A346" s="95">
        <v>1</v>
      </c>
      <c r="B346" s="89" t="s">
        <v>198</v>
      </c>
      <c r="C346" s="90" t="s">
        <v>147</v>
      </c>
      <c r="D346" s="71">
        <v>3653.35</v>
      </c>
      <c r="E346" s="74">
        <f t="shared" si="32"/>
        <v>0.7217270446078949</v>
      </c>
      <c r="F346" s="67">
        <v>643.9</v>
      </c>
      <c r="G346" s="66">
        <f t="shared" si="36"/>
        <v>0.12720381130278335</v>
      </c>
      <c r="H346" s="38">
        <f t="shared" si="35"/>
        <v>4297.25</v>
      </c>
      <c r="I346" s="66">
        <f t="shared" si="37"/>
        <v>0.8489308559106784</v>
      </c>
      <c r="J346" s="106">
        <f>1866.67/9.449</f>
        <v>197.55212191766324</v>
      </c>
    </row>
    <row r="347" spans="1:10" ht="15.75">
      <c r="A347" s="95">
        <v>1</v>
      </c>
      <c r="B347" s="89" t="s">
        <v>198</v>
      </c>
      <c r="C347" s="90" t="s">
        <v>69</v>
      </c>
      <c r="D347" s="71">
        <v>103391.03</v>
      </c>
      <c r="E347" s="74">
        <f t="shared" si="32"/>
        <v>122.9887997365</v>
      </c>
      <c r="F347" s="67">
        <v>18222.67</v>
      </c>
      <c r="G347" s="66">
        <f t="shared" si="36"/>
        <v>21.676777098499997</v>
      </c>
      <c r="H347" s="38">
        <f t="shared" si="35"/>
        <v>121613.7</v>
      </c>
      <c r="I347" s="66">
        <f t="shared" si="37"/>
        <v>144.66557683499997</v>
      </c>
      <c r="J347" s="106">
        <v>1189.55</v>
      </c>
    </row>
    <row r="348" spans="1:10" ht="15.75">
      <c r="A348" s="95">
        <v>1</v>
      </c>
      <c r="B348" s="89" t="s">
        <v>197</v>
      </c>
      <c r="C348" s="90" t="s">
        <v>67</v>
      </c>
      <c r="D348" s="71">
        <v>6366.08</v>
      </c>
      <c r="E348" s="74">
        <f t="shared" si="32"/>
        <v>11.78058064288</v>
      </c>
      <c r="F348" s="67">
        <v>4416.47</v>
      </c>
      <c r="G348" s="66">
        <f t="shared" si="36"/>
        <v>8.172781522045</v>
      </c>
      <c r="H348" s="38">
        <f t="shared" si="35"/>
        <v>10782.55</v>
      </c>
      <c r="I348" s="66">
        <f t="shared" si="37"/>
        <v>19.953362164924997</v>
      </c>
      <c r="J348" s="106">
        <v>1850.5235</v>
      </c>
    </row>
    <row r="349" spans="1:10" ht="15.75">
      <c r="A349" s="95">
        <v>1</v>
      </c>
      <c r="B349" s="89" t="s">
        <v>197</v>
      </c>
      <c r="C349" s="90" t="s">
        <v>68</v>
      </c>
      <c r="D349" s="71">
        <v>4235786.73</v>
      </c>
      <c r="E349" s="74">
        <f t="shared" si="32"/>
        <v>46.869403746123</v>
      </c>
      <c r="F349" s="67">
        <v>2938577.04</v>
      </c>
      <c r="G349" s="66">
        <f t="shared" si="36"/>
        <v>32.515648805304</v>
      </c>
      <c r="H349" s="38">
        <f t="shared" si="35"/>
        <v>7174363.7700000005</v>
      </c>
      <c r="I349" s="66">
        <f t="shared" si="37"/>
        <v>79.38505255142701</v>
      </c>
      <c r="J349" s="106">
        <v>11.0651</v>
      </c>
    </row>
    <row r="350" spans="1:10" ht="15.75">
      <c r="A350" s="95">
        <v>1</v>
      </c>
      <c r="B350" s="89" t="s">
        <v>197</v>
      </c>
      <c r="C350" s="90" t="s">
        <v>69</v>
      </c>
      <c r="D350" s="71">
        <v>34109.6</v>
      </c>
      <c r="E350" s="74">
        <f t="shared" si="32"/>
        <v>40.57507468</v>
      </c>
      <c r="F350" s="67">
        <v>23663.54</v>
      </c>
      <c r="G350" s="66">
        <f t="shared" si="36"/>
        <v>28.148964007</v>
      </c>
      <c r="H350" s="38">
        <f t="shared" si="35"/>
        <v>57773.14</v>
      </c>
      <c r="I350" s="66">
        <f t="shared" si="37"/>
        <v>68.72403868699999</v>
      </c>
      <c r="J350" s="106">
        <v>1189.55</v>
      </c>
    </row>
    <row r="351" spans="1:10" ht="15.75">
      <c r="A351" s="95">
        <v>1</v>
      </c>
      <c r="B351" s="89" t="s">
        <v>199</v>
      </c>
      <c r="C351" s="90" t="s">
        <v>67</v>
      </c>
      <c r="D351" s="71">
        <v>2215.65</v>
      </c>
      <c r="E351" s="74">
        <f t="shared" si="32"/>
        <v>4.100112392775</v>
      </c>
      <c r="F351" s="67">
        <v>1570.34</v>
      </c>
      <c r="G351" s="66">
        <f t="shared" si="36"/>
        <v>2.9059510729899998</v>
      </c>
      <c r="H351" s="38">
        <f t="shared" si="35"/>
        <v>3785.99</v>
      </c>
      <c r="I351" s="66">
        <f t="shared" si="37"/>
        <v>7.006063465764999</v>
      </c>
      <c r="J351" s="106">
        <v>1850.5235</v>
      </c>
    </row>
    <row r="352" spans="1:10" ht="15.75">
      <c r="A352" s="95">
        <v>1</v>
      </c>
      <c r="B352" s="89" t="s">
        <v>200</v>
      </c>
      <c r="C352" s="90" t="s">
        <v>68</v>
      </c>
      <c r="D352" s="71">
        <v>1408613.38</v>
      </c>
      <c r="E352" s="74">
        <f t="shared" si="32"/>
        <v>15.586447911037999</v>
      </c>
      <c r="F352" s="67">
        <v>998354.73</v>
      </c>
      <c r="G352" s="66">
        <f t="shared" si="36"/>
        <v>11.046894922922998</v>
      </c>
      <c r="H352" s="38">
        <f t="shared" si="35"/>
        <v>2406968.11</v>
      </c>
      <c r="I352" s="66">
        <f t="shared" si="37"/>
        <v>26.633342833960995</v>
      </c>
      <c r="J352" s="106">
        <v>11.0651</v>
      </c>
    </row>
    <row r="353" spans="1:10" ht="15.75">
      <c r="A353" s="95">
        <v>1</v>
      </c>
      <c r="B353" s="89" t="s">
        <v>201</v>
      </c>
      <c r="C353" s="90" t="s">
        <v>69</v>
      </c>
      <c r="D353" s="71">
        <v>16354.53</v>
      </c>
      <c r="E353" s="74">
        <f t="shared" si="32"/>
        <v>19.4545311615</v>
      </c>
      <c r="F353" s="67">
        <v>11591.27</v>
      </c>
      <c r="G353" s="66">
        <f t="shared" si="36"/>
        <v>13.788395228499999</v>
      </c>
      <c r="H353" s="38">
        <f t="shared" si="35"/>
        <v>27945.800000000003</v>
      </c>
      <c r="I353" s="66">
        <f t="shared" si="37"/>
        <v>33.24292639</v>
      </c>
      <c r="J353" s="106">
        <v>1189.55</v>
      </c>
    </row>
    <row r="354" spans="1:10" ht="15.75">
      <c r="A354" s="95">
        <v>1</v>
      </c>
      <c r="B354" s="89" t="s">
        <v>202</v>
      </c>
      <c r="C354" s="90" t="s">
        <v>145</v>
      </c>
      <c r="D354" s="71">
        <v>1032.01</v>
      </c>
      <c r="E354" s="74">
        <f t="shared" si="32"/>
        <v>1.1959412134963994</v>
      </c>
      <c r="F354" s="67">
        <v>735.3</v>
      </c>
      <c r="G354" s="66">
        <f t="shared" si="36"/>
        <v>0.8520998578346163</v>
      </c>
      <c r="H354" s="38">
        <f t="shared" si="35"/>
        <v>1767.31</v>
      </c>
      <c r="I354" s="66">
        <f t="shared" si="37"/>
        <v>2.0480410713310158</v>
      </c>
      <c r="J354" s="106">
        <f>1866.67/1.6108</f>
        <v>1158.8465358827912</v>
      </c>
    </row>
    <row r="355" spans="1:10" ht="15.75">
      <c r="A355" s="95">
        <v>1</v>
      </c>
      <c r="B355" s="89" t="s">
        <v>202</v>
      </c>
      <c r="C355" s="90" t="s">
        <v>67</v>
      </c>
      <c r="D355" s="71">
        <v>1440.09</v>
      </c>
      <c r="E355" s="74">
        <f t="shared" si="32"/>
        <v>2.664920387115</v>
      </c>
      <c r="F355" s="67">
        <v>1026.06</v>
      </c>
      <c r="G355" s="66">
        <f t="shared" si="36"/>
        <v>1.89874814241</v>
      </c>
      <c r="H355" s="38">
        <f t="shared" si="35"/>
        <v>2466.1499999999996</v>
      </c>
      <c r="I355" s="66">
        <f t="shared" si="37"/>
        <v>4.563668529525</v>
      </c>
      <c r="J355" s="106">
        <v>1850.5235</v>
      </c>
    </row>
    <row r="356" spans="1:10" ht="15.75">
      <c r="A356" s="95">
        <v>1</v>
      </c>
      <c r="B356" s="89" t="s">
        <v>202</v>
      </c>
      <c r="C356" s="90" t="s">
        <v>68</v>
      </c>
      <c r="D356" s="71">
        <v>803605.22</v>
      </c>
      <c r="E356" s="74">
        <f t="shared" si="32"/>
        <v>8.891972119821999</v>
      </c>
      <c r="F356" s="67">
        <v>572568.72</v>
      </c>
      <c r="G356" s="66">
        <f t="shared" si="36"/>
        <v>6.335530143672</v>
      </c>
      <c r="H356" s="38">
        <f t="shared" si="35"/>
        <v>1376173.94</v>
      </c>
      <c r="I356" s="66">
        <f t="shared" si="37"/>
        <v>15.227502263493998</v>
      </c>
      <c r="J356" s="106">
        <v>11.0651</v>
      </c>
    </row>
    <row r="357" spans="1:10" ht="15.75">
      <c r="A357" s="95">
        <v>1</v>
      </c>
      <c r="B357" s="89" t="s">
        <v>202</v>
      </c>
      <c r="C357" s="90" t="s">
        <v>69</v>
      </c>
      <c r="D357" s="71">
        <v>528.37</v>
      </c>
      <c r="E357" s="74">
        <f t="shared" si="32"/>
        <v>0.6285225335</v>
      </c>
      <c r="F357" s="67">
        <v>376.46</v>
      </c>
      <c r="G357" s="66">
        <f t="shared" si="36"/>
        <v>0.44781799299999997</v>
      </c>
      <c r="H357" s="38">
        <f t="shared" si="35"/>
        <v>904.8299999999999</v>
      </c>
      <c r="I357" s="66">
        <f t="shared" si="37"/>
        <v>1.0763405265</v>
      </c>
      <c r="J357" s="106">
        <v>1189.55</v>
      </c>
    </row>
    <row r="358" spans="1:10" ht="15.75">
      <c r="A358" s="95">
        <v>1</v>
      </c>
      <c r="B358" s="89" t="s">
        <v>203</v>
      </c>
      <c r="C358" s="90" t="s">
        <v>145</v>
      </c>
      <c r="D358" s="71">
        <v>90.83</v>
      </c>
      <c r="E358" s="74">
        <f t="shared" si="32"/>
        <v>0.10525803085423392</v>
      </c>
      <c r="F358" s="67">
        <v>64.03</v>
      </c>
      <c r="G358" s="66">
        <f t="shared" si="36"/>
        <v>0.07420094369257513</v>
      </c>
      <c r="H358" s="38">
        <f t="shared" si="35"/>
        <v>154.86</v>
      </c>
      <c r="I358" s="66">
        <f t="shared" si="37"/>
        <v>0.17945897454680904</v>
      </c>
      <c r="J358" s="106">
        <f>1866.67/1.6108</f>
        <v>1158.8465358827912</v>
      </c>
    </row>
    <row r="359" spans="1:10" ht="15.75">
      <c r="A359" s="95">
        <v>1</v>
      </c>
      <c r="B359" s="89" t="s">
        <v>203</v>
      </c>
      <c r="C359" s="90" t="s">
        <v>67</v>
      </c>
      <c r="D359" s="71">
        <v>9086.5</v>
      </c>
      <c r="E359" s="74">
        <f t="shared" si="32"/>
        <v>16.81478178275</v>
      </c>
      <c r="F359" s="67">
        <v>6405.98</v>
      </c>
      <c r="G359" s="66">
        <f t="shared" si="36"/>
        <v>11.85441653053</v>
      </c>
      <c r="H359" s="38">
        <f t="shared" si="35"/>
        <v>15492.48</v>
      </c>
      <c r="I359" s="66">
        <f t="shared" si="37"/>
        <v>28.66919831328</v>
      </c>
      <c r="J359" s="106">
        <v>1850.5235</v>
      </c>
    </row>
    <row r="360" spans="1:10" ht="15.75">
      <c r="A360" s="95">
        <v>1</v>
      </c>
      <c r="B360" s="89" t="s">
        <v>203</v>
      </c>
      <c r="C360" s="90" t="s">
        <v>68</v>
      </c>
      <c r="D360" s="71">
        <v>850691.41</v>
      </c>
      <c r="E360" s="74">
        <f t="shared" si="32"/>
        <v>9.412985520791</v>
      </c>
      <c r="F360" s="67">
        <v>599737.44</v>
      </c>
      <c r="G360" s="66">
        <f t="shared" si="36"/>
        <v>6.6361547473439995</v>
      </c>
      <c r="H360" s="38">
        <f t="shared" si="35"/>
        <v>1450428.85</v>
      </c>
      <c r="I360" s="66">
        <f t="shared" si="37"/>
        <v>16.049140268135</v>
      </c>
      <c r="J360" s="106">
        <v>11.0651</v>
      </c>
    </row>
    <row r="361" spans="1:10" ht="15.75">
      <c r="A361" s="95">
        <v>1</v>
      </c>
      <c r="B361" s="89" t="s">
        <v>203</v>
      </c>
      <c r="C361" s="90" t="s">
        <v>69</v>
      </c>
      <c r="D361" s="71">
        <v>4676.49</v>
      </c>
      <c r="E361" s="74">
        <f t="shared" si="32"/>
        <v>5.562918679499999</v>
      </c>
      <c r="F361" s="67">
        <v>3296.93</v>
      </c>
      <c r="G361" s="66">
        <f t="shared" si="36"/>
        <v>3.9218630814999997</v>
      </c>
      <c r="H361" s="38">
        <f>+D361+F361</f>
        <v>7973.42</v>
      </c>
      <c r="I361" s="66">
        <f t="shared" si="37"/>
        <v>9.484781761</v>
      </c>
      <c r="J361" s="106">
        <v>1189.55</v>
      </c>
    </row>
    <row r="362" spans="1:10" ht="15.75">
      <c r="A362" s="95">
        <v>1</v>
      </c>
      <c r="B362" s="89" t="s">
        <v>204</v>
      </c>
      <c r="C362" s="90" t="s">
        <v>145</v>
      </c>
      <c r="D362" s="71">
        <v>621.31</v>
      </c>
      <c r="E362" s="74">
        <f t="shared" si="32"/>
        <v>0.7200029412093368</v>
      </c>
      <c r="F362" s="67">
        <v>447.34</v>
      </c>
      <c r="G362" s="66">
        <f t="shared" si="36"/>
        <v>0.5183984093618077</v>
      </c>
      <c r="H362" s="38">
        <f>+D362+F362</f>
        <v>1068.6499999999999</v>
      </c>
      <c r="I362" s="66">
        <f t="shared" si="37"/>
        <v>1.2384013505711446</v>
      </c>
      <c r="J362" s="106">
        <f>1866.67/1.6108</f>
        <v>1158.8465358827912</v>
      </c>
    </row>
    <row r="363" spans="1:10" ht="15.75">
      <c r="A363" s="95">
        <v>1</v>
      </c>
      <c r="B363" s="89" t="s">
        <v>204</v>
      </c>
      <c r="C363" s="90" t="s">
        <v>67</v>
      </c>
      <c r="D363" s="71">
        <v>4253.07</v>
      </c>
      <c r="E363" s="74">
        <f t="shared" si="32"/>
        <v>7.870405982144999</v>
      </c>
      <c r="F363" s="67">
        <v>3062.21</v>
      </c>
      <c r="G363" s="66">
        <f t="shared" si="36"/>
        <v>5.666691566935</v>
      </c>
      <c r="H363" s="38">
        <f>+D363+F363</f>
        <v>7315.28</v>
      </c>
      <c r="I363" s="66">
        <f t="shared" si="37"/>
        <v>13.537097549079999</v>
      </c>
      <c r="J363" s="106">
        <v>1850.5235</v>
      </c>
    </row>
    <row r="364" spans="1:10" ht="15.75">
      <c r="A364" s="95">
        <v>1</v>
      </c>
      <c r="B364" s="89" t="s">
        <v>204</v>
      </c>
      <c r="C364" s="90" t="s">
        <v>68</v>
      </c>
      <c r="D364" s="71">
        <v>1921072.36</v>
      </c>
      <c r="E364" s="74">
        <f t="shared" si="32"/>
        <v>21.256857770636</v>
      </c>
      <c r="F364" s="67">
        <v>1383172.02</v>
      </c>
      <c r="G364" s="66">
        <f t="shared" si="36"/>
        <v>15.304936718502</v>
      </c>
      <c r="H364" s="38">
        <f>+D364+F364</f>
        <v>3304244.38</v>
      </c>
      <c r="I364" s="66">
        <f t="shared" si="37"/>
        <v>36.561794489138</v>
      </c>
      <c r="J364" s="106">
        <v>11.0651</v>
      </c>
    </row>
    <row r="365" spans="1:10" ht="15.75">
      <c r="A365" s="95">
        <v>1</v>
      </c>
      <c r="B365" s="89" t="s">
        <v>204</v>
      </c>
      <c r="C365" s="90" t="s">
        <v>69</v>
      </c>
      <c r="D365" s="71">
        <v>41948.53</v>
      </c>
      <c r="E365" s="74">
        <f t="shared" si="32"/>
        <v>49.8998738615</v>
      </c>
      <c r="F365" s="67">
        <v>30202.94</v>
      </c>
      <c r="G365" s="66">
        <f aca="true" t="shared" si="38" ref="G365:G377">+F365*J365/1000000</f>
        <v>35.927907276999996</v>
      </c>
      <c r="H365" s="38">
        <f>+D365+F365</f>
        <v>72151.47</v>
      </c>
      <c r="I365" s="66">
        <f aca="true" t="shared" si="39" ref="I365:I377">+H365*J365/1000000</f>
        <v>85.8277811385</v>
      </c>
      <c r="J365" s="106">
        <v>1189.55</v>
      </c>
    </row>
    <row r="366" spans="1:10" ht="15.75">
      <c r="A366" s="95">
        <v>1</v>
      </c>
      <c r="B366" s="89" t="s">
        <v>160</v>
      </c>
      <c r="C366" s="90" t="s">
        <v>69</v>
      </c>
      <c r="D366" s="71">
        <v>0</v>
      </c>
      <c r="E366" s="74">
        <f t="shared" si="32"/>
        <v>0</v>
      </c>
      <c r="F366" s="67">
        <v>36506.23</v>
      </c>
      <c r="G366" s="66">
        <f t="shared" si="38"/>
        <v>43.4259858965</v>
      </c>
      <c r="H366" s="38">
        <f aca="true" t="shared" si="40" ref="H366:H377">+D366+F366</f>
        <v>36506.23</v>
      </c>
      <c r="I366" s="66">
        <f t="shared" si="39"/>
        <v>43.4259858965</v>
      </c>
      <c r="J366" s="106">
        <v>1189.55</v>
      </c>
    </row>
    <row r="367" spans="1:10" ht="15.75">
      <c r="A367" s="95">
        <v>1</v>
      </c>
      <c r="B367" s="89" t="s">
        <v>205</v>
      </c>
      <c r="C367" s="90" t="s">
        <v>69</v>
      </c>
      <c r="D367" s="71">
        <v>61201.83</v>
      </c>
      <c r="E367" s="74">
        <f t="shared" si="32"/>
        <v>72.80263687649999</v>
      </c>
      <c r="F367" s="67">
        <v>1224.04</v>
      </c>
      <c r="G367" s="66">
        <f t="shared" si="38"/>
        <v>1.4560567819999999</v>
      </c>
      <c r="H367" s="38">
        <f t="shared" si="40"/>
        <v>62425.87</v>
      </c>
      <c r="I367" s="66">
        <f t="shared" si="39"/>
        <v>74.25869365850001</v>
      </c>
      <c r="J367" s="106">
        <v>1189.55</v>
      </c>
    </row>
    <row r="368" spans="1:10" ht="15.75">
      <c r="A368" s="95">
        <v>1</v>
      </c>
      <c r="B368" s="89" t="s">
        <v>206</v>
      </c>
      <c r="C368" s="90" t="s">
        <v>69</v>
      </c>
      <c r="D368" s="71">
        <v>6639.66</v>
      </c>
      <c r="E368" s="74">
        <f t="shared" si="32"/>
        <v>7.898207553</v>
      </c>
      <c r="F368" s="67">
        <v>265.59</v>
      </c>
      <c r="G368" s="66">
        <f t="shared" si="38"/>
        <v>0.31593258449999995</v>
      </c>
      <c r="H368" s="38">
        <f t="shared" si="40"/>
        <v>6905.25</v>
      </c>
      <c r="I368" s="66">
        <f t="shared" si="39"/>
        <v>8.2141401375</v>
      </c>
      <c r="J368" s="106">
        <v>1189.55</v>
      </c>
    </row>
    <row r="369" spans="1:10" ht="15.75">
      <c r="A369" s="95">
        <v>15</v>
      </c>
      <c r="B369" s="89" t="s">
        <v>190</v>
      </c>
      <c r="C369" s="90" t="s">
        <v>69</v>
      </c>
      <c r="D369" s="71">
        <v>115452</v>
      </c>
      <c r="E369" s="74">
        <f t="shared" si="32"/>
        <v>137.04267852</v>
      </c>
      <c r="F369" s="67">
        <v>19049.67</v>
      </c>
      <c r="G369" s="66">
        <f t="shared" si="38"/>
        <v>22.6121487867</v>
      </c>
      <c r="H369" s="38">
        <f t="shared" si="40"/>
        <v>134501.66999999998</v>
      </c>
      <c r="I369" s="66">
        <f t="shared" si="39"/>
        <v>159.65482730669999</v>
      </c>
      <c r="J369" s="107">
        <v>1187.01</v>
      </c>
    </row>
    <row r="370" spans="1:10" ht="15.75">
      <c r="A370" s="95">
        <v>15</v>
      </c>
      <c r="B370" s="89" t="s">
        <v>164</v>
      </c>
      <c r="C370" s="90" t="s">
        <v>69</v>
      </c>
      <c r="D370" s="71">
        <v>225000</v>
      </c>
      <c r="E370" s="74">
        <f t="shared" si="32"/>
        <v>267.07725</v>
      </c>
      <c r="F370" s="67">
        <v>36281.25</v>
      </c>
      <c r="G370" s="66">
        <f t="shared" si="38"/>
        <v>43.0662065625</v>
      </c>
      <c r="H370" s="38">
        <f t="shared" si="40"/>
        <v>261281.25</v>
      </c>
      <c r="I370" s="66">
        <f t="shared" si="39"/>
        <v>310.1434565625</v>
      </c>
      <c r="J370" s="107">
        <v>1187.01</v>
      </c>
    </row>
    <row r="371" spans="1:10" ht="15.75">
      <c r="A371" s="95">
        <v>15</v>
      </c>
      <c r="B371" s="89" t="s">
        <v>182</v>
      </c>
      <c r="C371" s="90" t="s">
        <v>69</v>
      </c>
      <c r="D371" s="71">
        <v>225000</v>
      </c>
      <c r="E371" s="74">
        <f t="shared" si="32"/>
        <v>267.07725</v>
      </c>
      <c r="F371" s="67">
        <v>37125</v>
      </c>
      <c r="G371" s="66">
        <f t="shared" si="38"/>
        <v>44.06774625</v>
      </c>
      <c r="H371" s="38">
        <f t="shared" si="40"/>
        <v>262125</v>
      </c>
      <c r="I371" s="66">
        <f t="shared" si="39"/>
        <v>311.14499625</v>
      </c>
      <c r="J371" s="107">
        <v>1187.01</v>
      </c>
    </row>
    <row r="372" spans="1:10" ht="15.75">
      <c r="A372" s="95">
        <v>15</v>
      </c>
      <c r="B372" s="89" t="s">
        <v>183</v>
      </c>
      <c r="C372" s="90" t="s">
        <v>9</v>
      </c>
      <c r="D372" s="71">
        <v>48796.68</v>
      </c>
      <c r="E372" s="74">
        <f t="shared" si="32"/>
        <v>91.516992460344</v>
      </c>
      <c r="F372" s="67">
        <v>8783.34</v>
      </c>
      <c r="G372" s="66">
        <f t="shared" si="38"/>
        <v>16.472941613172</v>
      </c>
      <c r="H372" s="38">
        <f t="shared" si="40"/>
        <v>57580.020000000004</v>
      </c>
      <c r="I372" s="66">
        <f t="shared" si="39"/>
        <v>107.98993407351601</v>
      </c>
      <c r="J372" s="107">
        <v>1875.4758</v>
      </c>
    </row>
    <row r="373" spans="1:10" ht="15.75">
      <c r="A373" s="95">
        <v>15</v>
      </c>
      <c r="B373" s="89" t="s">
        <v>184</v>
      </c>
      <c r="C373" s="90" t="s">
        <v>9</v>
      </c>
      <c r="D373" s="71">
        <v>64662.68</v>
      </c>
      <c r="E373" s="74">
        <f t="shared" si="32"/>
        <v>121.273291503144</v>
      </c>
      <c r="F373" s="67">
        <v>12609.22</v>
      </c>
      <c r="G373" s="66">
        <f t="shared" si="38"/>
        <v>23.648286966875997</v>
      </c>
      <c r="H373" s="38">
        <f t="shared" si="40"/>
        <v>77271.9</v>
      </c>
      <c r="I373" s="66">
        <f t="shared" si="39"/>
        <v>144.92157847002</v>
      </c>
      <c r="J373" s="107">
        <v>1875.4758</v>
      </c>
    </row>
    <row r="374" spans="1:10" ht="15.75">
      <c r="A374" s="95">
        <v>15</v>
      </c>
      <c r="B374" s="89" t="s">
        <v>185</v>
      </c>
      <c r="C374" s="90" t="s">
        <v>9</v>
      </c>
      <c r="D374" s="71">
        <v>277906.7</v>
      </c>
      <c r="E374" s="74">
        <f t="shared" si="32"/>
        <v>521.20729050786</v>
      </c>
      <c r="F374" s="67">
        <v>56276.11</v>
      </c>
      <c r="G374" s="66">
        <f t="shared" si="38"/>
        <v>105.54448242313799</v>
      </c>
      <c r="H374" s="38">
        <f t="shared" si="40"/>
        <v>334182.81</v>
      </c>
      <c r="I374" s="66">
        <f t="shared" si="39"/>
        <v>626.751772930998</v>
      </c>
      <c r="J374" s="107">
        <v>1875.4758</v>
      </c>
    </row>
    <row r="375" spans="1:10" ht="15.75">
      <c r="A375" s="95">
        <v>15</v>
      </c>
      <c r="B375" s="89" t="s">
        <v>186</v>
      </c>
      <c r="C375" s="90" t="s">
        <v>9</v>
      </c>
      <c r="D375" s="71">
        <v>144000</v>
      </c>
      <c r="E375" s="74">
        <f t="shared" si="32"/>
        <v>270.0685152</v>
      </c>
      <c r="F375" s="67">
        <v>29700</v>
      </c>
      <c r="G375" s="66">
        <f t="shared" si="38"/>
        <v>55.70163126</v>
      </c>
      <c r="H375" s="38">
        <f t="shared" si="40"/>
        <v>173700</v>
      </c>
      <c r="I375" s="66">
        <f t="shared" si="39"/>
        <v>325.77014646</v>
      </c>
      <c r="J375" s="107">
        <v>1875.4758</v>
      </c>
    </row>
    <row r="376" spans="1:10" ht="15.75">
      <c r="A376" s="95">
        <v>15</v>
      </c>
      <c r="B376" s="89" t="s">
        <v>187</v>
      </c>
      <c r="C376" s="90" t="s">
        <v>9</v>
      </c>
      <c r="D376" s="71">
        <v>143000</v>
      </c>
      <c r="E376" s="74">
        <f t="shared" si="32"/>
        <v>268.1930394</v>
      </c>
      <c r="F376" s="67">
        <v>50399.97</v>
      </c>
      <c r="G376" s="66">
        <f t="shared" si="38"/>
        <v>94.52392405572598</v>
      </c>
      <c r="H376" s="38">
        <f t="shared" si="40"/>
        <v>193399.97</v>
      </c>
      <c r="I376" s="66">
        <f t="shared" si="39"/>
        <v>362.716963455726</v>
      </c>
      <c r="J376" s="107">
        <v>1875.4758</v>
      </c>
    </row>
    <row r="377" spans="1:10" ht="15.75">
      <c r="A377" s="95">
        <v>15</v>
      </c>
      <c r="B377" s="89" t="s">
        <v>188</v>
      </c>
      <c r="C377" s="90" t="s">
        <v>9</v>
      </c>
      <c r="D377" s="71">
        <v>0</v>
      </c>
      <c r="E377" s="74">
        <f t="shared" si="32"/>
        <v>0</v>
      </c>
      <c r="F377" s="67">
        <v>153000</v>
      </c>
      <c r="G377" s="66">
        <f t="shared" si="38"/>
        <v>286.94779739999996</v>
      </c>
      <c r="H377" s="38">
        <f t="shared" si="40"/>
        <v>153000</v>
      </c>
      <c r="I377" s="66">
        <f t="shared" si="39"/>
        <v>286.94779739999996</v>
      </c>
      <c r="J377" s="107">
        <v>1875.4758</v>
      </c>
    </row>
    <row r="378" spans="1:10" ht="15.75">
      <c r="A378" s="95"/>
      <c r="B378" s="89"/>
      <c r="C378" s="90"/>
      <c r="D378" s="71"/>
      <c r="E378" s="74"/>
      <c r="F378" s="67"/>
      <c r="G378" s="66"/>
      <c r="H378" s="38"/>
      <c r="I378" s="66"/>
      <c r="J378" s="50"/>
    </row>
    <row r="379" spans="1:10" ht="15.75">
      <c r="A379" s="96"/>
      <c r="B379" s="91"/>
      <c r="C379" s="92"/>
      <c r="D379" s="68"/>
      <c r="E379" s="69"/>
      <c r="F379" s="105"/>
      <c r="G379" s="69"/>
      <c r="H379" s="33"/>
      <c r="I379" s="69"/>
      <c r="J379" s="48"/>
    </row>
    <row r="380" spans="1:10" ht="15.75">
      <c r="A380" s="95"/>
      <c r="B380" s="89" t="s">
        <v>16</v>
      </c>
      <c r="C380" s="89"/>
      <c r="D380" s="71"/>
      <c r="E380" s="66">
        <f>SUM(E294:E377)</f>
        <v>5150.289844220813</v>
      </c>
      <c r="F380" s="66"/>
      <c r="G380" s="66">
        <f>SUM(G294:G377)</f>
        <v>1391.0321389419491</v>
      </c>
      <c r="H380" s="66"/>
      <c r="I380" s="66">
        <f>SUM(I294:I377)</f>
        <v>6541.321983162764</v>
      </c>
      <c r="J380" s="66"/>
    </row>
    <row r="381" spans="1:10" ht="15.75">
      <c r="A381" s="96"/>
      <c r="B381" s="91"/>
      <c r="C381" s="91"/>
      <c r="D381" s="33"/>
      <c r="E381" s="34"/>
      <c r="F381" s="33"/>
      <c r="G381" s="34"/>
      <c r="H381" s="33"/>
      <c r="I381" s="34"/>
      <c r="J381" s="48"/>
    </row>
    <row r="382" spans="1:10" ht="15.75">
      <c r="A382" s="79"/>
      <c r="B382" s="80"/>
      <c r="C382" s="80"/>
      <c r="D382" s="8"/>
      <c r="E382" s="9"/>
      <c r="F382" s="8"/>
      <c r="G382" s="9"/>
      <c r="H382" s="8"/>
      <c r="I382" s="9"/>
      <c r="J382" s="10"/>
    </row>
    <row r="383" spans="1:10" ht="15.75">
      <c r="A383" s="81" t="s">
        <v>14</v>
      </c>
      <c r="B383" s="82"/>
      <c r="C383" s="82"/>
      <c r="D383" s="12"/>
      <c r="E383" s="13"/>
      <c r="F383" s="12"/>
      <c r="G383" s="13"/>
      <c r="H383" s="12"/>
      <c r="I383" s="13"/>
      <c r="J383" s="14"/>
    </row>
    <row r="384" spans="1:10" ht="15.75">
      <c r="A384" s="84"/>
      <c r="B384" s="85"/>
      <c r="C384" s="85"/>
      <c r="D384" s="17"/>
      <c r="E384" s="18"/>
      <c r="F384" s="17"/>
      <c r="G384" s="18"/>
      <c r="H384" s="17"/>
      <c r="I384" s="18"/>
      <c r="J384" s="19"/>
    </row>
    <row r="385" spans="1:8" ht="15.75">
      <c r="A385" s="97"/>
      <c r="B385" s="97"/>
      <c r="C385" s="97"/>
      <c r="D385" s="97"/>
      <c r="F385" s="97"/>
      <c r="H385" s="97"/>
    </row>
    <row r="386" spans="1:8" ht="15.75">
      <c r="A386" s="97"/>
      <c r="B386" s="97"/>
      <c r="C386" s="97"/>
      <c r="D386" s="97"/>
      <c r="F386" s="97"/>
      <c r="H386" s="97"/>
    </row>
  </sheetData>
  <sheetProtection/>
  <mergeCells count="2">
    <mergeCell ref="A3:J3"/>
    <mergeCell ref="A286:J286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7:J27"/>
  <sheetViews>
    <sheetView view="pageBreakPreview" zoomScale="60" zoomScalePageLayoutView="0" workbookViewId="0" topLeftCell="A1">
      <selection activeCell="I21" sqref="I21"/>
    </sheetView>
  </sheetViews>
  <sheetFormatPr defaultColWidth="11.421875" defaultRowHeight="12.75"/>
  <cols>
    <col min="1" max="1" width="20.28125" style="0" bestFit="1" customWidth="1"/>
    <col min="2" max="2" width="42.140625" style="0" bestFit="1" customWidth="1"/>
    <col min="3" max="3" width="11.421875" style="0" customWidth="1"/>
    <col min="4" max="4" width="17.7109375" style="0" customWidth="1"/>
    <col min="5" max="5" width="11.421875" style="0" customWidth="1"/>
    <col min="6" max="6" width="13.7109375" style="0" bestFit="1" customWidth="1"/>
    <col min="7" max="7" width="11.421875" style="0" customWidth="1"/>
    <col min="8" max="8" width="13.7109375" style="0" bestFit="1" customWidth="1"/>
    <col min="9" max="9" width="11.421875" style="0" customWidth="1"/>
    <col min="10" max="10" width="12.7109375" style="0" bestFit="1" customWidth="1"/>
  </cols>
  <sheetData>
    <row r="7" spans="1:10" ht="15.75">
      <c r="A7" s="437" t="s">
        <v>15</v>
      </c>
      <c r="B7" s="438"/>
      <c r="C7" s="438"/>
      <c r="D7" s="438"/>
      <c r="E7" s="438"/>
      <c r="F7" s="438"/>
      <c r="G7" s="438"/>
      <c r="H7" s="438"/>
      <c r="I7" s="438"/>
      <c r="J7" s="439"/>
    </row>
    <row r="8" spans="1:10" ht="15.75">
      <c r="A8" s="130"/>
      <c r="B8" s="131"/>
      <c r="C8" s="131"/>
      <c r="D8" s="131"/>
      <c r="E8" s="131"/>
      <c r="F8" s="131"/>
      <c r="G8" s="131"/>
      <c r="H8" s="131"/>
      <c r="I8" s="131"/>
      <c r="J8" s="166"/>
    </row>
    <row r="9" spans="1:10" ht="15.75">
      <c r="A9" s="111"/>
      <c r="B9" s="17"/>
      <c r="C9" s="17"/>
      <c r="D9" s="17"/>
      <c r="E9" s="17"/>
      <c r="F9" s="17"/>
      <c r="G9" s="17"/>
      <c r="H9" s="17"/>
      <c r="I9" s="17"/>
      <c r="J9" s="112"/>
    </row>
    <row r="10" spans="1:10" ht="15.75">
      <c r="A10" s="22" t="s">
        <v>0</v>
      </c>
      <c r="B10" s="113" t="s">
        <v>1</v>
      </c>
      <c r="C10" s="22" t="s">
        <v>2</v>
      </c>
      <c r="D10" s="22" t="s">
        <v>4</v>
      </c>
      <c r="E10" s="22" t="s">
        <v>11</v>
      </c>
      <c r="F10" s="22" t="s">
        <v>3</v>
      </c>
      <c r="G10" s="22" t="s">
        <v>11</v>
      </c>
      <c r="H10" s="22" t="s">
        <v>6</v>
      </c>
      <c r="I10" s="22" t="s">
        <v>11</v>
      </c>
      <c r="J10" s="22" t="s">
        <v>7</v>
      </c>
    </row>
    <row r="11" spans="1:10" ht="15.75">
      <c r="A11" s="38"/>
      <c r="B11" s="110"/>
      <c r="C11" s="38"/>
      <c r="D11" s="27" t="s">
        <v>5</v>
      </c>
      <c r="E11" s="27" t="s">
        <v>12</v>
      </c>
      <c r="F11" s="27" t="s">
        <v>5</v>
      </c>
      <c r="G11" s="27" t="s">
        <v>12</v>
      </c>
      <c r="H11" s="27" t="s">
        <v>5</v>
      </c>
      <c r="I11" s="27" t="s">
        <v>12</v>
      </c>
      <c r="J11" s="27" t="s">
        <v>8</v>
      </c>
    </row>
    <row r="12" spans="1:10" ht="15.75">
      <c r="A12" s="33"/>
      <c r="B12" s="112"/>
      <c r="C12" s="114"/>
      <c r="D12" s="33"/>
      <c r="E12" s="33"/>
      <c r="F12" s="33"/>
      <c r="G12" s="33"/>
      <c r="H12" s="33"/>
      <c r="I12" s="33"/>
      <c r="J12" s="114"/>
    </row>
    <row r="13" spans="1:10" ht="19.5">
      <c r="A13" s="248" t="s">
        <v>442</v>
      </c>
      <c r="B13" s="249"/>
      <c r="C13" s="27"/>
      <c r="D13" s="73"/>
      <c r="E13" s="38"/>
      <c r="F13" s="12"/>
      <c r="G13" s="38"/>
      <c r="H13" s="38"/>
      <c r="I13" s="38"/>
      <c r="J13" s="45"/>
    </row>
    <row r="14" spans="1:10" ht="15.75">
      <c r="A14" s="228">
        <v>1</v>
      </c>
      <c r="B14" s="38" t="s">
        <v>338</v>
      </c>
      <c r="C14" s="27" t="s">
        <v>9</v>
      </c>
      <c r="D14" s="64">
        <v>0</v>
      </c>
      <c r="E14" s="65">
        <f>+D14*J14/1000000</f>
        <v>0</v>
      </c>
      <c r="F14" s="64">
        <v>42375</v>
      </c>
      <c r="G14" s="121">
        <f>+F14*J24/1000000</f>
        <v>69.471641840625</v>
      </c>
      <c r="H14" s="38">
        <f>+D14+F14</f>
        <v>42375</v>
      </c>
      <c r="I14" s="121">
        <f>+H14*J14/1000000</f>
        <v>79.68719814375</v>
      </c>
      <c r="J14" s="38">
        <v>1880.52385</v>
      </c>
    </row>
    <row r="15" spans="1:10" ht="15.75">
      <c r="A15" s="228">
        <v>1</v>
      </c>
      <c r="B15" s="38" t="s">
        <v>350</v>
      </c>
      <c r="C15" s="27" t="s">
        <v>9</v>
      </c>
      <c r="D15" s="64">
        <v>115683.81</v>
      </c>
      <c r="E15" s="65">
        <f>+D15*J15/1000000</f>
        <v>217.54616376386852</v>
      </c>
      <c r="F15" s="64">
        <v>33837.49</v>
      </c>
      <c r="G15" s="121">
        <f>+F15*J25/1000000</f>
        <v>0</v>
      </c>
      <c r="H15" s="38">
        <f>+D15+F15</f>
        <v>149521.3</v>
      </c>
      <c r="I15" s="121">
        <f>+H15*J15/1000000</f>
        <v>281.178370733005</v>
      </c>
      <c r="J15" s="38">
        <v>1880.52385</v>
      </c>
    </row>
    <row r="16" spans="1:10" ht="15.75">
      <c r="A16" s="126">
        <v>15</v>
      </c>
      <c r="B16" s="38" t="s">
        <v>341</v>
      </c>
      <c r="C16" s="27" t="s">
        <v>69</v>
      </c>
      <c r="D16" s="64">
        <v>76094.9</v>
      </c>
      <c r="E16" s="65">
        <f>+D16*J16/1000000</f>
        <v>93.81740221</v>
      </c>
      <c r="F16" s="64">
        <v>8276.32</v>
      </c>
      <c r="G16" s="121">
        <f>+F17*J16/1000000</f>
        <v>3.225056807</v>
      </c>
      <c r="H16" s="38">
        <f>+D16+F16</f>
        <v>84371.22</v>
      </c>
      <c r="I16" s="121">
        <f>+H16*J16/1000000</f>
        <v>104.02127713800002</v>
      </c>
      <c r="J16" s="50">
        <v>1232.9</v>
      </c>
    </row>
    <row r="17" spans="1:10" ht="15.75">
      <c r="A17" s="126">
        <v>15</v>
      </c>
      <c r="B17" s="38" t="s">
        <v>342</v>
      </c>
      <c r="C17" s="27" t="s">
        <v>69</v>
      </c>
      <c r="D17" s="64">
        <v>22500</v>
      </c>
      <c r="E17" s="65">
        <f>+D17*J17/1000000</f>
        <v>27.740250000000003</v>
      </c>
      <c r="F17" s="64">
        <v>2615.83</v>
      </c>
      <c r="G17" s="121">
        <f>+F18*J17/1000000</f>
        <v>47.18616525</v>
      </c>
      <c r="H17" s="38">
        <f>+D17+F17</f>
        <v>25115.83</v>
      </c>
      <c r="I17" s="121">
        <f>+H17*J17/1000000</f>
        <v>30.965306807000005</v>
      </c>
      <c r="J17" s="50">
        <v>1232.9</v>
      </c>
    </row>
    <row r="18" spans="1:10" ht="15.75">
      <c r="A18" s="126">
        <v>15</v>
      </c>
      <c r="B18" s="38" t="s">
        <v>343</v>
      </c>
      <c r="C18" s="27" t="s">
        <v>9</v>
      </c>
      <c r="D18" s="64">
        <v>169750.8</v>
      </c>
      <c r="E18" s="65">
        <f aca="true" t="shared" si="0" ref="E18:E24">+D18*J18/1000000</f>
        <v>324.16480856616124</v>
      </c>
      <c r="F18" s="64">
        <v>38272.5</v>
      </c>
      <c r="G18" s="121">
        <f>+F19*J18/1000000</f>
        <v>56.4332465992724</v>
      </c>
      <c r="H18" s="38">
        <f aca="true" t="shared" si="1" ref="H18:H24">+D18+F18</f>
        <v>208023.3</v>
      </c>
      <c r="I18" s="121">
        <f aca="true" t="shared" si="2" ref="I18:I24">+H18*J18/1000000</f>
        <v>397.2519317835387</v>
      </c>
      <c r="J18" s="50">
        <v>1909.651139</v>
      </c>
    </row>
    <row r="19" spans="1:10" ht="15.75">
      <c r="A19" s="126">
        <v>15</v>
      </c>
      <c r="B19" s="38" t="s">
        <v>344</v>
      </c>
      <c r="C19" s="27" t="s">
        <v>9</v>
      </c>
      <c r="D19" s="64">
        <v>187629.2</v>
      </c>
      <c r="E19" s="65">
        <f t="shared" si="0"/>
        <v>358.30631548965886</v>
      </c>
      <c r="F19" s="64">
        <v>29551.6</v>
      </c>
      <c r="G19" s="121">
        <f aca="true" t="shared" si="3" ref="G19:G24">+F19*J19/1000000</f>
        <v>56.4332465992724</v>
      </c>
      <c r="H19" s="38">
        <f t="shared" si="1"/>
        <v>217180.80000000002</v>
      </c>
      <c r="I19" s="121">
        <f t="shared" si="2"/>
        <v>414.7395620889313</v>
      </c>
      <c r="J19" s="50">
        <v>1909.651139</v>
      </c>
    </row>
    <row r="20" spans="1:10" ht="15.75">
      <c r="A20" s="126">
        <v>15</v>
      </c>
      <c r="B20" s="38" t="s">
        <v>431</v>
      </c>
      <c r="C20" s="27" t="s">
        <v>9</v>
      </c>
      <c r="D20" s="64">
        <v>217490</v>
      </c>
      <c r="E20" s="65">
        <f t="shared" si="0"/>
        <v>415.33002622110996</v>
      </c>
      <c r="F20" s="64">
        <v>36702.94</v>
      </c>
      <c r="G20" s="121">
        <f t="shared" si="3"/>
        <v>70.08981117564866</v>
      </c>
      <c r="H20" s="38">
        <f t="shared" si="1"/>
        <v>254192.94</v>
      </c>
      <c r="I20" s="121">
        <f t="shared" si="2"/>
        <v>485.4198373967587</v>
      </c>
      <c r="J20" s="50">
        <v>1909.651139</v>
      </c>
    </row>
    <row r="21" spans="1:10" ht="15.75">
      <c r="A21" s="126">
        <v>15</v>
      </c>
      <c r="B21" s="38" t="s">
        <v>339</v>
      </c>
      <c r="C21" s="27" t="s">
        <v>9</v>
      </c>
      <c r="D21" s="64">
        <v>55910</v>
      </c>
      <c r="E21" s="65">
        <f>+D21*J21/1000000</f>
        <v>106.76859518149</v>
      </c>
      <c r="F21" s="64">
        <v>18449.84</v>
      </c>
      <c r="G21" s="121">
        <f t="shared" si="3"/>
        <v>35.23275797036776</v>
      </c>
      <c r="H21" s="38">
        <f>+D21+F21</f>
        <v>74359.84</v>
      </c>
      <c r="I21" s="121">
        <f>+H21*J21/1000000</f>
        <v>142.00135315185776</v>
      </c>
      <c r="J21" s="50">
        <v>1909.651139</v>
      </c>
    </row>
    <row r="22" spans="1:10" ht="15.75">
      <c r="A22" s="126">
        <v>15</v>
      </c>
      <c r="B22" s="38" t="s">
        <v>340</v>
      </c>
      <c r="C22" s="27" t="s">
        <v>9</v>
      </c>
      <c r="D22" s="64">
        <v>53295.93</v>
      </c>
      <c r="E22" s="65">
        <f>+D22*J22/1000000</f>
        <v>96.18859124940887</v>
      </c>
      <c r="F22" s="64">
        <v>11192.32</v>
      </c>
      <c r="G22" s="121">
        <f t="shared" si="3"/>
        <v>20.199919461253117</v>
      </c>
      <c r="H22" s="38">
        <f>+D22+F22</f>
        <v>64488.25</v>
      </c>
      <c r="I22" s="121">
        <f>+H22*J22/1000000</f>
        <v>116.38851071066199</v>
      </c>
      <c r="J22" s="50">
        <v>1804.801816</v>
      </c>
    </row>
    <row r="23" spans="1:10" ht="15.75">
      <c r="A23" s="126">
        <v>15</v>
      </c>
      <c r="B23" s="38" t="s">
        <v>346</v>
      </c>
      <c r="C23" s="27" t="s">
        <v>69</v>
      </c>
      <c r="D23" s="64">
        <v>345830</v>
      </c>
      <c r="E23" s="65">
        <f t="shared" si="0"/>
        <v>426.37380700000006</v>
      </c>
      <c r="F23" s="64">
        <v>29385.95</v>
      </c>
      <c r="G23" s="121">
        <f t="shared" si="3"/>
        <v>36.229937755</v>
      </c>
      <c r="H23" s="38">
        <f t="shared" si="1"/>
        <v>375215.95</v>
      </c>
      <c r="I23" s="121">
        <f t="shared" si="2"/>
        <v>462.60374475500004</v>
      </c>
      <c r="J23" s="50">
        <v>1232.9</v>
      </c>
    </row>
    <row r="24" spans="1:10" ht="15.75">
      <c r="A24" s="126">
        <v>31</v>
      </c>
      <c r="B24" s="38" t="s">
        <v>433</v>
      </c>
      <c r="C24" s="27" t="s">
        <v>67</v>
      </c>
      <c r="D24" s="64">
        <v>55815.53</v>
      </c>
      <c r="E24" s="65">
        <f t="shared" si="0"/>
        <v>91.50670228447576</v>
      </c>
      <c r="F24" s="64">
        <v>5236.25</v>
      </c>
      <c r="G24" s="121">
        <f t="shared" si="3"/>
        <v>8.58456364809375</v>
      </c>
      <c r="H24" s="38">
        <f t="shared" si="1"/>
        <v>61051.78</v>
      </c>
      <c r="I24" s="121">
        <f t="shared" si="2"/>
        <v>100.0912659325695</v>
      </c>
      <c r="J24" s="50">
        <v>1639.448775</v>
      </c>
    </row>
    <row r="25" spans="1:10" ht="15.75">
      <c r="A25" s="126"/>
      <c r="B25" s="110"/>
      <c r="C25" s="27"/>
      <c r="D25" s="73"/>
      <c r="E25" s="65"/>
      <c r="F25" s="12"/>
      <c r="G25" s="121"/>
      <c r="H25" s="38"/>
      <c r="I25" s="121"/>
      <c r="J25" s="38"/>
    </row>
    <row r="26" spans="1:10" ht="15.75">
      <c r="A26" s="250"/>
      <c r="B26" s="45" t="s">
        <v>16</v>
      </c>
      <c r="C26" s="45"/>
      <c r="D26" s="251"/>
      <c r="E26" s="103">
        <f>SUM(E14:E24)</f>
        <v>2157.7426619661733</v>
      </c>
      <c r="F26" s="252"/>
      <c r="G26" s="103">
        <f>SUM(G14:G24)</f>
        <v>403.0863471065331</v>
      </c>
      <c r="H26" s="252"/>
      <c r="I26" s="103">
        <f>SUM(I14:I24)</f>
        <v>2614.348358641073</v>
      </c>
      <c r="J26" s="252"/>
    </row>
    <row r="27" spans="1:10" ht="15.75">
      <c r="A27" s="122"/>
      <c r="B27" s="33"/>
      <c r="C27" s="33"/>
      <c r="D27" s="33"/>
      <c r="E27" s="33"/>
      <c r="F27" s="33"/>
      <c r="G27" s="33"/>
      <c r="H27" s="33"/>
      <c r="I27" s="33"/>
      <c r="J27" s="33"/>
    </row>
  </sheetData>
  <sheetProtection/>
  <mergeCells count="1">
    <mergeCell ref="A7:J7"/>
  </mergeCells>
  <printOptions/>
  <pageMargins left="0.7" right="0.7" top="0.75" bottom="0.75" header="0.3" footer="0.3"/>
  <pageSetup horizontalDpi="600" verticalDpi="600" orientation="landscape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5:J28"/>
  <sheetViews>
    <sheetView zoomScalePageLayoutView="0" workbookViewId="0" topLeftCell="A4">
      <selection activeCell="I27" sqref="I27"/>
    </sheetView>
  </sheetViews>
  <sheetFormatPr defaultColWidth="11.421875" defaultRowHeight="12.75"/>
  <cols>
    <col min="1" max="1" width="17.00390625" style="0" bestFit="1" customWidth="1"/>
    <col min="2" max="2" width="52.421875" style="0" customWidth="1"/>
    <col min="3" max="3" width="11.421875" style="0" customWidth="1"/>
    <col min="4" max="4" width="13.7109375" style="0" bestFit="1" customWidth="1"/>
    <col min="5" max="5" width="14.00390625" style="0" bestFit="1" customWidth="1"/>
    <col min="6" max="6" width="16.57421875" style="0" bestFit="1" customWidth="1"/>
    <col min="7" max="7" width="14.00390625" style="0" bestFit="1" customWidth="1"/>
    <col min="8" max="8" width="13.7109375" style="0" bestFit="1" customWidth="1"/>
    <col min="9" max="9" width="14.00390625" style="0" bestFit="1" customWidth="1"/>
    <col min="10" max="10" width="18.421875" style="0" customWidth="1"/>
  </cols>
  <sheetData>
    <row r="5" spans="1:10" ht="12.75">
      <c r="A5" s="156"/>
      <c r="B5" s="157"/>
      <c r="C5" s="157"/>
      <c r="D5" s="157"/>
      <c r="E5" s="157"/>
      <c r="F5" s="157"/>
      <c r="G5" s="157"/>
      <c r="H5" s="157"/>
      <c r="I5" s="157"/>
      <c r="J5" s="168"/>
    </row>
    <row r="6" spans="1:10" ht="15.75">
      <c r="A6" s="169"/>
      <c r="B6" s="167"/>
      <c r="C6" s="167"/>
      <c r="D6" s="167"/>
      <c r="E6" s="167"/>
      <c r="F6" s="167"/>
      <c r="G6" s="167"/>
      <c r="H6" s="167"/>
      <c r="I6" s="167"/>
      <c r="J6" s="159" t="s">
        <v>13</v>
      </c>
    </row>
    <row r="7" spans="1:10" ht="15.75">
      <c r="A7" s="425" t="s">
        <v>15</v>
      </c>
      <c r="B7" s="426"/>
      <c r="C7" s="426"/>
      <c r="D7" s="426"/>
      <c r="E7" s="426"/>
      <c r="F7" s="426"/>
      <c r="G7" s="426"/>
      <c r="H7" s="426"/>
      <c r="I7" s="426"/>
      <c r="J7" s="427"/>
    </row>
    <row r="8" spans="1:10" ht="15.75">
      <c r="A8" s="130"/>
      <c r="B8" s="131"/>
      <c r="C8" s="131"/>
      <c r="D8" s="131"/>
      <c r="E8" s="131"/>
      <c r="F8" s="131"/>
      <c r="G8" s="131"/>
      <c r="H8" s="131"/>
      <c r="I8" s="131"/>
      <c r="J8" s="166"/>
    </row>
    <row r="9" spans="1:10" ht="15.75">
      <c r="A9" s="111"/>
      <c r="B9" s="17"/>
      <c r="C9" s="17"/>
      <c r="D9" s="17"/>
      <c r="E9" s="17"/>
      <c r="F9" s="17"/>
      <c r="G9" s="17"/>
      <c r="H9" s="17"/>
      <c r="I9" s="17"/>
      <c r="J9" s="112"/>
    </row>
    <row r="10" spans="1:10" ht="15.75">
      <c r="A10" s="22" t="s">
        <v>0</v>
      </c>
      <c r="B10" s="113" t="s">
        <v>1</v>
      </c>
      <c r="C10" s="22" t="s">
        <v>2</v>
      </c>
      <c r="D10" s="22" t="s">
        <v>4</v>
      </c>
      <c r="E10" s="22" t="s">
        <v>11</v>
      </c>
      <c r="F10" s="22" t="s">
        <v>3</v>
      </c>
      <c r="G10" s="22" t="s">
        <v>11</v>
      </c>
      <c r="H10" s="22" t="s">
        <v>6</v>
      </c>
      <c r="I10" s="22" t="s">
        <v>11</v>
      </c>
      <c r="J10" s="22" t="s">
        <v>7</v>
      </c>
    </row>
    <row r="11" spans="1:10" ht="15.75">
      <c r="A11" s="38"/>
      <c r="B11" s="110"/>
      <c r="C11" s="38"/>
      <c r="D11" s="27" t="s">
        <v>5</v>
      </c>
      <c r="E11" s="27" t="s">
        <v>12</v>
      </c>
      <c r="F11" s="27" t="s">
        <v>5</v>
      </c>
      <c r="G11" s="27" t="s">
        <v>12</v>
      </c>
      <c r="H11" s="27" t="s">
        <v>5</v>
      </c>
      <c r="I11" s="27" t="s">
        <v>12</v>
      </c>
      <c r="J11" s="27" t="s">
        <v>8</v>
      </c>
    </row>
    <row r="12" spans="1:10" ht="15.75">
      <c r="A12" s="33"/>
      <c r="B12" s="112"/>
      <c r="C12" s="114"/>
      <c r="D12" s="33"/>
      <c r="E12" s="33"/>
      <c r="F12" s="33"/>
      <c r="G12" s="33"/>
      <c r="H12" s="33"/>
      <c r="I12" s="33"/>
      <c r="J12" s="114"/>
    </row>
    <row r="13" spans="1:10" ht="19.5">
      <c r="A13" s="246" t="s">
        <v>399</v>
      </c>
      <c r="B13" s="245"/>
      <c r="C13" s="244"/>
      <c r="D13" s="73"/>
      <c r="E13" s="38"/>
      <c r="F13" s="45"/>
      <c r="G13" s="110"/>
      <c r="H13" s="38"/>
      <c r="I13" s="124"/>
      <c r="J13" s="45"/>
    </row>
    <row r="14" spans="1:10" ht="15.75">
      <c r="A14" s="126">
        <v>1</v>
      </c>
      <c r="B14" s="110" t="s">
        <v>400</v>
      </c>
      <c r="C14" s="27" t="s">
        <v>9</v>
      </c>
      <c r="D14" s="258">
        <v>106985</v>
      </c>
      <c r="E14" s="65">
        <f aca="true" t="shared" si="0" ref="E14:E22">+D14*J14/1000000</f>
        <v>203.13273906419496</v>
      </c>
      <c r="F14" s="258">
        <v>20327.77</v>
      </c>
      <c r="G14" s="121">
        <f>+F14*J14/1000000</f>
        <v>38.59639761804899</v>
      </c>
      <c r="H14" s="38">
        <f aca="true" t="shared" si="1" ref="H14:H22">+D14+F14</f>
        <v>127312.77</v>
      </c>
      <c r="I14" s="121">
        <f aca="true" t="shared" si="2" ref="I14:I22">+H14*J14/1000000</f>
        <v>241.72913668224396</v>
      </c>
      <c r="J14" s="50">
        <v>1898.702987</v>
      </c>
    </row>
    <row r="15" spans="1:10" ht="15.75">
      <c r="A15" s="228">
        <v>1</v>
      </c>
      <c r="B15" s="38" t="s">
        <v>401</v>
      </c>
      <c r="C15" s="27" t="s">
        <v>67</v>
      </c>
      <c r="D15" s="258">
        <v>152280</v>
      </c>
      <c r="E15" s="65">
        <f t="shared" si="0"/>
        <v>249.65525945700003</v>
      </c>
      <c r="F15" s="258">
        <v>16816.6</v>
      </c>
      <c r="G15" s="121">
        <f>+F15*J15/1000000</f>
        <v>27.569954269665</v>
      </c>
      <c r="H15" s="38">
        <f t="shared" si="1"/>
        <v>169096.6</v>
      </c>
      <c r="I15" s="121">
        <f t="shared" si="2"/>
        <v>277.225213726665</v>
      </c>
      <c r="J15" s="50">
        <v>1639.448775</v>
      </c>
    </row>
    <row r="16" spans="1:10" ht="15.75">
      <c r="A16" s="126">
        <v>15</v>
      </c>
      <c r="B16" s="38" t="s">
        <v>402</v>
      </c>
      <c r="C16" s="27" t="s">
        <v>69</v>
      </c>
      <c r="D16" s="258">
        <v>78000</v>
      </c>
      <c r="E16" s="65">
        <f t="shared" si="0"/>
        <v>96.1818</v>
      </c>
      <c r="F16" s="258">
        <v>8970</v>
      </c>
      <c r="G16" s="121">
        <f>+F16*J16/1000000</f>
        <v>11.060907</v>
      </c>
      <c r="H16" s="38">
        <f t="shared" si="1"/>
        <v>86970</v>
      </c>
      <c r="I16" s="121">
        <f t="shared" si="2"/>
        <v>107.24270699999998</v>
      </c>
      <c r="J16" s="50">
        <v>1233.1</v>
      </c>
    </row>
    <row r="17" spans="1:10" ht="15.75">
      <c r="A17" s="126">
        <v>15</v>
      </c>
      <c r="B17" s="38" t="s">
        <v>403</v>
      </c>
      <c r="C17" s="27" t="s">
        <v>9</v>
      </c>
      <c r="D17" s="258">
        <v>55319.213</v>
      </c>
      <c r="E17" s="65">
        <f t="shared" si="0"/>
        <v>104.84101197551809</v>
      </c>
      <c r="F17" s="258">
        <v>16990</v>
      </c>
      <c r="G17" s="121">
        <f aca="true" t="shared" si="3" ref="G17:G22">+F17*J17/1000000</f>
        <v>32.199460130860004</v>
      </c>
      <c r="H17" s="38">
        <f t="shared" si="1"/>
        <v>72309.213</v>
      </c>
      <c r="I17" s="121">
        <f t="shared" si="2"/>
        <v>137.04047210637808</v>
      </c>
      <c r="J17" s="50">
        <v>1895.200714</v>
      </c>
    </row>
    <row r="18" spans="1:10" ht="15.75">
      <c r="A18" s="126">
        <v>15</v>
      </c>
      <c r="B18" s="38" t="s">
        <v>404</v>
      </c>
      <c r="C18" s="27" t="s">
        <v>9</v>
      </c>
      <c r="D18" s="64">
        <v>0</v>
      </c>
      <c r="E18" s="65">
        <f t="shared" si="0"/>
        <v>0</v>
      </c>
      <c r="F18" s="258">
        <v>16331.23</v>
      </c>
      <c r="G18" s="121">
        <f t="shared" si="3"/>
        <v>30.95095875649822</v>
      </c>
      <c r="H18" s="38">
        <f t="shared" si="1"/>
        <v>16331.23</v>
      </c>
      <c r="I18" s="121">
        <f t="shared" si="2"/>
        <v>30.95095875649822</v>
      </c>
      <c r="J18" s="50">
        <v>1895.200714</v>
      </c>
    </row>
    <row r="19" spans="1:10" ht="15.75">
      <c r="A19" s="126">
        <v>15</v>
      </c>
      <c r="B19" s="38" t="s">
        <v>405</v>
      </c>
      <c r="C19" s="27" t="s">
        <v>9</v>
      </c>
      <c r="D19" s="64">
        <v>0</v>
      </c>
      <c r="E19" s="65">
        <f t="shared" si="0"/>
        <v>0</v>
      </c>
      <c r="F19" s="258">
        <v>67675</v>
      </c>
      <c r="G19" s="121">
        <f t="shared" si="3"/>
        <v>128.25770831995</v>
      </c>
      <c r="H19" s="38">
        <f t="shared" si="1"/>
        <v>67675</v>
      </c>
      <c r="I19" s="121">
        <f t="shared" si="2"/>
        <v>128.25770831995</v>
      </c>
      <c r="J19" s="50">
        <v>1895.200714</v>
      </c>
    </row>
    <row r="20" spans="1:10" ht="15.75">
      <c r="A20" s="126">
        <v>15</v>
      </c>
      <c r="B20" s="38" t="s">
        <v>406</v>
      </c>
      <c r="C20" s="27" t="s">
        <v>9</v>
      </c>
      <c r="D20" s="64">
        <v>205635.406</v>
      </c>
      <c r="E20" s="65">
        <f t="shared" si="0"/>
        <v>389.7203682748799</v>
      </c>
      <c r="F20" s="64">
        <v>35472.13</v>
      </c>
      <c r="G20" s="121">
        <f t="shared" si="3"/>
        <v>67.22680610310083</v>
      </c>
      <c r="H20" s="38">
        <f t="shared" si="1"/>
        <v>241107.536</v>
      </c>
      <c r="I20" s="121">
        <f t="shared" si="2"/>
        <v>456.94717437798073</v>
      </c>
      <c r="J20" s="50">
        <v>1895.200714</v>
      </c>
    </row>
    <row r="21" spans="1:10" ht="15.75">
      <c r="A21" s="126">
        <v>15</v>
      </c>
      <c r="B21" s="110" t="s">
        <v>407</v>
      </c>
      <c r="C21" s="27" t="s">
        <v>9</v>
      </c>
      <c r="D21" s="64">
        <v>133135.641</v>
      </c>
      <c r="E21" s="65">
        <f t="shared" si="0"/>
        <v>252.31876188204768</v>
      </c>
      <c r="F21" s="65">
        <v>24463.73</v>
      </c>
      <c r="G21" s="121">
        <f t="shared" si="3"/>
        <v>46.36367856310322</v>
      </c>
      <c r="H21" s="38">
        <f t="shared" si="1"/>
        <v>157599.371</v>
      </c>
      <c r="I21" s="121">
        <f t="shared" si="2"/>
        <v>298.6824404451509</v>
      </c>
      <c r="J21" s="50">
        <v>1895.200714</v>
      </c>
    </row>
    <row r="22" spans="1:10" ht="15.75">
      <c r="A22" s="126">
        <v>15</v>
      </c>
      <c r="B22" s="110" t="s">
        <v>408</v>
      </c>
      <c r="C22" s="27" t="s">
        <v>9</v>
      </c>
      <c r="D22" s="64">
        <v>154006.837</v>
      </c>
      <c r="E22" s="65">
        <f t="shared" si="0"/>
        <v>291.87386744328165</v>
      </c>
      <c r="F22" s="64">
        <v>30067.84</v>
      </c>
      <c r="G22" s="121">
        <f t="shared" si="3"/>
        <v>56.984591836437765</v>
      </c>
      <c r="H22" s="38">
        <f t="shared" si="1"/>
        <v>184074.677</v>
      </c>
      <c r="I22" s="121">
        <f t="shared" si="2"/>
        <v>348.85845927971934</v>
      </c>
      <c r="J22" s="50">
        <v>1895.200714</v>
      </c>
    </row>
    <row r="23" spans="1:10" ht="15.75">
      <c r="A23" s="126"/>
      <c r="B23" s="38"/>
      <c r="C23" s="27"/>
      <c r="D23" s="64"/>
      <c r="E23" s="65"/>
      <c r="F23" s="64"/>
      <c r="G23" s="121"/>
      <c r="H23" s="38"/>
      <c r="I23" s="121"/>
      <c r="J23" s="50"/>
    </row>
    <row r="24" spans="1:10" ht="15.75">
      <c r="A24" s="126"/>
      <c r="B24" s="38"/>
      <c r="C24" s="27"/>
      <c r="D24" s="64"/>
      <c r="E24" s="65"/>
      <c r="F24" s="64"/>
      <c r="G24" s="121"/>
      <c r="H24" s="38"/>
      <c r="I24" s="121"/>
      <c r="J24" s="50"/>
    </row>
    <row r="25" spans="1:10" ht="15.75">
      <c r="A25" s="194"/>
      <c r="B25" s="33"/>
      <c r="C25" s="114"/>
      <c r="D25" s="247"/>
      <c r="E25" s="105"/>
      <c r="F25" s="247"/>
      <c r="G25" s="123"/>
      <c r="H25" s="33"/>
      <c r="I25" s="123"/>
      <c r="J25" s="48"/>
    </row>
    <row r="26" spans="1:10" ht="15.75">
      <c r="A26" s="126"/>
      <c r="B26" s="110"/>
      <c r="C26" s="27"/>
      <c r="D26" s="73"/>
      <c r="E26" s="65"/>
      <c r="F26" s="12"/>
      <c r="G26" s="121"/>
      <c r="H26" s="38"/>
      <c r="I26" s="121"/>
      <c r="J26" s="38"/>
    </row>
    <row r="27" spans="1:10" ht="15.75">
      <c r="A27" s="120"/>
      <c r="B27" s="38" t="s">
        <v>16</v>
      </c>
      <c r="C27" s="38"/>
      <c r="D27" s="71"/>
      <c r="E27" s="121">
        <f>SUM(E14:E25)</f>
        <v>1587.7238080969223</v>
      </c>
      <c r="F27" s="121"/>
      <c r="G27" s="121">
        <f>SUM(G14:G25)</f>
        <v>439.21046259766405</v>
      </c>
      <c r="H27" s="121"/>
      <c r="I27" s="121">
        <f>SUM(I14:I25)</f>
        <v>2026.9342706945863</v>
      </c>
      <c r="J27" s="121"/>
    </row>
    <row r="28" spans="1:10" ht="15.75">
      <c r="A28" s="122"/>
      <c r="B28" s="33"/>
      <c r="C28" s="33"/>
      <c r="D28" s="33"/>
      <c r="E28" s="33"/>
      <c r="F28" s="33"/>
      <c r="G28" s="33"/>
      <c r="H28" s="33"/>
      <c r="I28" s="33"/>
      <c r="J28" s="33"/>
    </row>
  </sheetData>
  <sheetProtection/>
  <mergeCells count="1">
    <mergeCell ref="A7:J7"/>
  </mergeCells>
  <printOptions/>
  <pageMargins left="0.7" right="0.7" top="0.75" bottom="0.75" header="0.3" footer="0.3"/>
  <pageSetup horizontalDpi="600" verticalDpi="600" orientation="landscape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94"/>
  <sheetViews>
    <sheetView workbookViewId="0" topLeftCell="A76">
      <selection activeCell="I93" sqref="I93"/>
    </sheetView>
  </sheetViews>
  <sheetFormatPr defaultColWidth="11.421875" defaultRowHeight="12.75"/>
  <cols>
    <col min="1" max="1" width="17.00390625" style="0" bestFit="1" customWidth="1"/>
    <col min="2" max="2" width="47.57421875" style="0" bestFit="1" customWidth="1"/>
    <col min="3" max="3" width="13.57421875" style="0" customWidth="1"/>
    <col min="4" max="4" width="15.8515625" style="0" bestFit="1" customWidth="1"/>
    <col min="5" max="5" width="13.00390625" style="0" customWidth="1"/>
    <col min="6" max="6" width="16.57421875" style="0" customWidth="1"/>
    <col min="7" max="7" width="10.140625" style="0" bestFit="1" customWidth="1"/>
    <col min="8" max="8" width="18.7109375" style="0" customWidth="1"/>
    <col min="9" max="9" width="14.7109375" style="0" customWidth="1"/>
    <col min="10" max="10" width="19.140625" style="261" customWidth="1"/>
  </cols>
  <sheetData>
    <row r="1" spans="1:10" ht="12.75">
      <c r="A1" s="156"/>
      <c r="B1" s="157"/>
      <c r="C1" s="157"/>
      <c r="D1" s="157"/>
      <c r="E1" s="157"/>
      <c r="F1" s="157"/>
      <c r="G1" s="157"/>
      <c r="H1" s="157"/>
      <c r="I1" s="157"/>
      <c r="J1" s="259"/>
    </row>
    <row r="2" spans="1:10" ht="15.75">
      <c r="A2" s="169"/>
      <c r="B2" s="167"/>
      <c r="C2" s="167"/>
      <c r="D2" s="167"/>
      <c r="E2" s="167"/>
      <c r="F2" s="167"/>
      <c r="G2" s="167"/>
      <c r="H2" s="167"/>
      <c r="I2" s="167"/>
      <c r="J2" s="159" t="s">
        <v>13</v>
      </c>
    </row>
    <row r="3" spans="1:10" ht="15.75">
      <c r="A3" s="425" t="s">
        <v>15</v>
      </c>
      <c r="B3" s="426"/>
      <c r="C3" s="426"/>
      <c r="D3" s="426"/>
      <c r="E3" s="426"/>
      <c r="F3" s="426"/>
      <c r="G3" s="426"/>
      <c r="H3" s="426"/>
      <c r="I3" s="426"/>
      <c r="J3" s="427"/>
    </row>
    <row r="4" spans="1:10" ht="15.75">
      <c r="A4" s="130"/>
      <c r="B4" s="131"/>
      <c r="C4" s="131"/>
      <c r="D4" s="131"/>
      <c r="E4" s="131"/>
      <c r="F4" s="131"/>
      <c r="G4" s="131"/>
      <c r="H4" s="131"/>
      <c r="I4" s="131"/>
      <c r="J4" s="260"/>
    </row>
    <row r="5" spans="1:10" ht="15.75">
      <c r="A5" s="111"/>
      <c r="B5" s="17"/>
      <c r="C5" s="17"/>
      <c r="D5" s="17"/>
      <c r="E5" s="17"/>
      <c r="F5" s="17"/>
      <c r="G5" s="17"/>
      <c r="H5" s="17"/>
      <c r="I5" s="17"/>
      <c r="J5" s="112"/>
    </row>
    <row r="6" spans="1:10" ht="15.75">
      <c r="A6" s="22" t="s">
        <v>0</v>
      </c>
      <c r="B6" s="113" t="s">
        <v>1</v>
      </c>
      <c r="C6" s="22" t="s">
        <v>2</v>
      </c>
      <c r="D6" s="22" t="s">
        <v>4</v>
      </c>
      <c r="E6" s="22" t="s">
        <v>11</v>
      </c>
      <c r="F6" s="22" t="s">
        <v>3</v>
      </c>
      <c r="G6" s="22" t="s">
        <v>11</v>
      </c>
      <c r="H6" s="22" t="s">
        <v>6</v>
      </c>
      <c r="I6" s="22" t="s">
        <v>11</v>
      </c>
      <c r="J6" s="22" t="s">
        <v>7</v>
      </c>
    </row>
    <row r="7" spans="1:10" ht="15.75">
      <c r="A7" s="38"/>
      <c r="B7" s="110"/>
      <c r="C7" s="38"/>
      <c r="D7" s="27" t="s">
        <v>5</v>
      </c>
      <c r="E7" s="27" t="s">
        <v>12</v>
      </c>
      <c r="F7" s="27" t="s">
        <v>5</v>
      </c>
      <c r="G7" s="27" t="s">
        <v>12</v>
      </c>
      <c r="H7" s="27" t="s">
        <v>5</v>
      </c>
      <c r="I7" s="27" t="s">
        <v>12</v>
      </c>
      <c r="J7" s="27" t="s">
        <v>8</v>
      </c>
    </row>
    <row r="8" spans="1:10" ht="15.75">
      <c r="A8" s="33"/>
      <c r="B8" s="112"/>
      <c r="C8" s="114"/>
      <c r="D8" s="33"/>
      <c r="E8" s="33"/>
      <c r="F8" s="33"/>
      <c r="G8" s="33"/>
      <c r="H8" s="33"/>
      <c r="I8" s="33"/>
      <c r="J8" s="114"/>
    </row>
    <row r="9" spans="1:10" ht="19.5">
      <c r="A9" s="246" t="s">
        <v>409</v>
      </c>
      <c r="B9" s="245"/>
      <c r="C9" s="244"/>
      <c r="D9" s="73"/>
      <c r="E9" s="38"/>
      <c r="F9" s="45"/>
      <c r="G9" s="110"/>
      <c r="H9" s="38"/>
      <c r="I9" s="124"/>
      <c r="J9" s="45"/>
    </row>
    <row r="10" spans="1:10" ht="15.75">
      <c r="A10" s="126">
        <v>1</v>
      </c>
      <c r="B10" s="110" t="s">
        <v>410</v>
      </c>
      <c r="C10" s="27" t="s">
        <v>69</v>
      </c>
      <c r="D10" s="64">
        <v>0</v>
      </c>
      <c r="E10" s="65">
        <f aca="true" t="shared" si="0" ref="E10:E73">+D10*J10/1000000</f>
        <v>0</v>
      </c>
      <c r="F10" s="64">
        <v>149737.67</v>
      </c>
      <c r="G10" s="121">
        <f>+F10*J10/1000000</f>
        <v>184.79125854699998</v>
      </c>
      <c r="H10" s="38">
        <f aca="true" t="shared" si="1" ref="H10:H56">+D10+F10</f>
        <v>149737.67</v>
      </c>
      <c r="I10" s="121">
        <f aca="true" t="shared" si="2" ref="I10:I73">+H10*J10/1000000</f>
        <v>184.79125854699998</v>
      </c>
      <c r="J10" s="50">
        <v>1234.1</v>
      </c>
    </row>
    <row r="11" spans="1:10" ht="15.75">
      <c r="A11" s="228">
        <v>1</v>
      </c>
      <c r="B11" s="38" t="s">
        <v>411</v>
      </c>
      <c r="C11" s="27" t="s">
        <v>69</v>
      </c>
      <c r="D11" s="64">
        <v>19375.55</v>
      </c>
      <c r="E11" s="65">
        <f t="shared" si="0"/>
        <v>23.911366254999997</v>
      </c>
      <c r="F11" s="64">
        <v>817</v>
      </c>
      <c r="G11" s="121">
        <f>+F11*J11/1000000</f>
        <v>1.0082597</v>
      </c>
      <c r="H11" s="38">
        <f t="shared" si="1"/>
        <v>20192.55</v>
      </c>
      <c r="I11" s="121">
        <f t="shared" si="2"/>
        <v>24.919625954999997</v>
      </c>
      <c r="J11" s="50">
        <v>1234.1</v>
      </c>
    </row>
    <row r="12" spans="1:10" ht="15.75">
      <c r="A12" s="228">
        <v>1</v>
      </c>
      <c r="B12" s="38" t="s">
        <v>139</v>
      </c>
      <c r="C12" s="27" t="s">
        <v>9</v>
      </c>
      <c r="D12" s="64">
        <v>452022.78</v>
      </c>
      <c r="E12" s="65">
        <f t="shared" si="0"/>
        <v>871.3146601117081</v>
      </c>
      <c r="F12" s="64">
        <v>59328.13</v>
      </c>
      <c r="G12" s="121">
        <f>+F12*J12/1000000</f>
        <v>114.36031924323201</v>
      </c>
      <c r="H12" s="38">
        <f t="shared" si="1"/>
        <v>511350.91000000003</v>
      </c>
      <c r="I12" s="121">
        <f t="shared" si="2"/>
        <v>985.6749793549402</v>
      </c>
      <c r="J12" s="50">
        <v>1927.590154</v>
      </c>
    </row>
    <row r="13" spans="1:10" ht="15.75">
      <c r="A13" s="228">
        <v>1</v>
      </c>
      <c r="B13" s="38" t="s">
        <v>180</v>
      </c>
      <c r="C13" s="27" t="s">
        <v>9</v>
      </c>
      <c r="D13" s="64">
        <v>2536.75</v>
      </c>
      <c r="E13" s="65">
        <f t="shared" si="0"/>
        <v>4.8898143231595</v>
      </c>
      <c r="F13" s="64">
        <v>799.03</v>
      </c>
      <c r="G13" s="121">
        <f aca="true" t="shared" si="3" ref="G13:G76">+F13*J13/1000000</f>
        <v>1.5402023607506201</v>
      </c>
      <c r="H13" s="38">
        <f t="shared" si="1"/>
        <v>3335.7799999999997</v>
      </c>
      <c r="I13" s="121">
        <f t="shared" si="2"/>
        <v>6.430016683910119</v>
      </c>
      <c r="J13" s="50">
        <v>1927.590154</v>
      </c>
    </row>
    <row r="14" spans="1:10" ht="15.75">
      <c r="A14" s="228">
        <v>1</v>
      </c>
      <c r="B14" s="38" t="s">
        <v>412</v>
      </c>
      <c r="C14" s="27" t="s">
        <v>9</v>
      </c>
      <c r="D14" s="64">
        <v>92454.04</v>
      </c>
      <c r="E14" s="65">
        <f t="shared" si="0"/>
        <v>178.21349720152213</v>
      </c>
      <c r="F14" s="64">
        <v>11787.89</v>
      </c>
      <c r="G14" s="121">
        <f t="shared" si="3"/>
        <v>22.722220700435056</v>
      </c>
      <c r="H14" s="38">
        <f t="shared" si="1"/>
        <v>104241.93</v>
      </c>
      <c r="I14" s="121">
        <f t="shared" si="2"/>
        <v>200.93571790195722</v>
      </c>
      <c r="J14" s="50">
        <v>1927.590154</v>
      </c>
    </row>
    <row r="15" spans="1:10" ht="15.75">
      <c r="A15" s="228">
        <v>1</v>
      </c>
      <c r="B15" s="38" t="s">
        <v>413</v>
      </c>
      <c r="C15" s="27" t="s">
        <v>67</v>
      </c>
      <c r="D15" s="64">
        <v>27128.45</v>
      </c>
      <c r="E15" s="65">
        <f t="shared" si="0"/>
        <v>47.540490435624</v>
      </c>
      <c r="F15" s="64">
        <v>3051.95</v>
      </c>
      <c r="G15" s="121">
        <f t="shared" si="3"/>
        <v>5.3483040787439995</v>
      </c>
      <c r="H15" s="38">
        <f t="shared" si="1"/>
        <v>30180.4</v>
      </c>
      <c r="I15" s="121">
        <f t="shared" si="2"/>
        <v>52.88879451436801</v>
      </c>
      <c r="J15" s="50">
        <v>1752.42192</v>
      </c>
    </row>
    <row r="16" spans="1:10" ht="15.75">
      <c r="A16" s="228"/>
      <c r="B16" s="38"/>
      <c r="C16" s="27" t="s">
        <v>143</v>
      </c>
      <c r="D16" s="64">
        <v>30594.94</v>
      </c>
      <c r="E16" s="65">
        <f t="shared" si="0"/>
        <v>6.8445009567153</v>
      </c>
      <c r="F16" s="64">
        <v>3441.93</v>
      </c>
      <c r="G16" s="121">
        <f t="shared" si="3"/>
        <v>0.77000618984535</v>
      </c>
      <c r="H16" s="38">
        <f t="shared" si="1"/>
        <v>34036.869999999995</v>
      </c>
      <c r="I16" s="121">
        <f t="shared" si="2"/>
        <v>7.614507146560649</v>
      </c>
      <c r="J16" s="50">
        <v>223.713495</v>
      </c>
    </row>
    <row r="17" spans="1:10" ht="15.75">
      <c r="A17" s="228"/>
      <c r="B17" s="38"/>
      <c r="C17" s="27" t="s">
        <v>69</v>
      </c>
      <c r="D17" s="64">
        <v>2241.52</v>
      </c>
      <c r="E17" s="65">
        <f t="shared" si="0"/>
        <v>2.766259832</v>
      </c>
      <c r="F17" s="64">
        <v>252.17</v>
      </c>
      <c r="G17" s="121">
        <f t="shared" si="3"/>
        <v>0.311202997</v>
      </c>
      <c r="H17" s="38">
        <f t="shared" si="1"/>
        <v>2493.69</v>
      </c>
      <c r="I17" s="121">
        <f t="shared" si="2"/>
        <v>3.077462829</v>
      </c>
      <c r="J17" s="50">
        <v>1234.1</v>
      </c>
    </row>
    <row r="18" spans="1:10" ht="15.75">
      <c r="A18" s="228">
        <v>1</v>
      </c>
      <c r="B18" s="38" t="s">
        <v>144</v>
      </c>
      <c r="C18" s="27" t="s">
        <v>67</v>
      </c>
      <c r="D18" s="64">
        <v>49490.58</v>
      </c>
      <c r="E18" s="65">
        <f t="shared" si="0"/>
        <v>86.72837722551361</v>
      </c>
      <c r="F18" s="64">
        <v>5938.87</v>
      </c>
      <c r="G18" s="121">
        <f t="shared" si="3"/>
        <v>10.407405968030401</v>
      </c>
      <c r="H18" s="38">
        <f t="shared" si="1"/>
        <v>55429.450000000004</v>
      </c>
      <c r="I18" s="121">
        <f t="shared" si="2"/>
        <v>97.135783193544</v>
      </c>
      <c r="J18" s="50">
        <v>1752.42192</v>
      </c>
    </row>
    <row r="19" spans="1:10" ht="15.75">
      <c r="A19" s="228"/>
      <c r="B19" s="38"/>
      <c r="C19" s="27" t="s">
        <v>145</v>
      </c>
      <c r="D19" s="64">
        <v>2521.15</v>
      </c>
      <c r="E19" s="65">
        <f t="shared" si="0"/>
        <v>3.3896709649020504</v>
      </c>
      <c r="F19" s="64">
        <v>311.99</v>
      </c>
      <c r="G19" s="121">
        <f t="shared" si="3"/>
        <v>0.41946867276433003</v>
      </c>
      <c r="H19" s="38">
        <f t="shared" si="1"/>
        <v>2833.1400000000003</v>
      </c>
      <c r="I19" s="121">
        <f t="shared" si="2"/>
        <v>3.809139637666381</v>
      </c>
      <c r="J19" s="50">
        <v>1344.493967</v>
      </c>
    </row>
    <row r="20" spans="1:10" ht="15.75">
      <c r="A20" s="228"/>
      <c r="B20" s="38"/>
      <c r="C20" s="27" t="s">
        <v>143</v>
      </c>
      <c r="D20" s="64">
        <v>20722.3</v>
      </c>
      <c r="E20" s="65">
        <f t="shared" si="0"/>
        <v>4.6358581574385</v>
      </c>
      <c r="F20" s="65">
        <v>2564.39</v>
      </c>
      <c r="G20" s="121">
        <f t="shared" si="3"/>
        <v>0.5736886494430499</v>
      </c>
      <c r="H20" s="38">
        <f t="shared" si="1"/>
        <v>23286.69</v>
      </c>
      <c r="I20" s="121">
        <f t="shared" si="2"/>
        <v>5.20954680688155</v>
      </c>
      <c r="J20" s="50">
        <v>223.713495</v>
      </c>
    </row>
    <row r="21" spans="1:10" ht="15.75">
      <c r="A21" s="228"/>
      <c r="B21" s="38"/>
      <c r="C21" s="27" t="s">
        <v>68</v>
      </c>
      <c r="D21" s="64">
        <v>386258.76</v>
      </c>
      <c r="E21" s="65">
        <f t="shared" si="0"/>
        <v>5.71543726720788</v>
      </c>
      <c r="F21" s="64">
        <v>47799.52</v>
      </c>
      <c r="G21" s="121">
        <f t="shared" si="3"/>
        <v>0.7072853388817599</v>
      </c>
      <c r="H21" s="38">
        <f t="shared" si="1"/>
        <v>434058.28</v>
      </c>
      <c r="I21" s="121">
        <f t="shared" si="2"/>
        <v>6.42272260608964</v>
      </c>
      <c r="J21" s="50">
        <v>14.796913</v>
      </c>
    </row>
    <row r="22" spans="1:10" ht="15.75">
      <c r="A22" s="228"/>
      <c r="B22" s="38"/>
      <c r="C22" s="27" t="s">
        <v>146</v>
      </c>
      <c r="D22" s="64">
        <v>38300.67</v>
      </c>
      <c r="E22" s="65">
        <f t="shared" si="0"/>
        <v>8.95138306353495</v>
      </c>
      <c r="F22" s="64">
        <v>4739.71</v>
      </c>
      <c r="G22" s="121">
        <f t="shared" si="3"/>
        <v>1.1077341419893498</v>
      </c>
      <c r="H22" s="38">
        <f t="shared" si="1"/>
        <v>43040.38</v>
      </c>
      <c r="I22" s="121">
        <f t="shared" si="2"/>
        <v>10.059117205524299</v>
      </c>
      <c r="J22" s="50">
        <v>233.713485</v>
      </c>
    </row>
    <row r="23" spans="1:10" ht="15.75">
      <c r="A23" s="228"/>
      <c r="B23" s="38"/>
      <c r="C23" s="27" t="s">
        <v>147</v>
      </c>
      <c r="D23" s="64">
        <v>8882.7</v>
      </c>
      <c r="E23" s="65">
        <f t="shared" si="0"/>
        <v>1.7400865361856002</v>
      </c>
      <c r="F23" s="64">
        <v>1099.25</v>
      </c>
      <c r="G23" s="121">
        <f t="shared" si="3"/>
        <v>0.215338818704</v>
      </c>
      <c r="H23" s="38">
        <f t="shared" si="1"/>
        <v>9981.95</v>
      </c>
      <c r="I23" s="121">
        <f t="shared" si="2"/>
        <v>1.9554253548896001</v>
      </c>
      <c r="J23" s="50">
        <v>195.896128</v>
      </c>
    </row>
    <row r="24" spans="1:10" ht="15.75">
      <c r="A24" s="228"/>
      <c r="B24" s="38"/>
      <c r="C24" s="27" t="s">
        <v>69</v>
      </c>
      <c r="D24" s="64">
        <v>15230.18</v>
      </c>
      <c r="E24" s="65">
        <f t="shared" si="0"/>
        <v>18.795565138</v>
      </c>
      <c r="F24" s="64">
        <v>1884.73</v>
      </c>
      <c r="G24" s="121">
        <f t="shared" si="3"/>
        <v>2.325945293</v>
      </c>
      <c r="H24" s="38">
        <f t="shared" si="1"/>
        <v>17114.91</v>
      </c>
      <c r="I24" s="121">
        <f t="shared" si="2"/>
        <v>21.121510430999997</v>
      </c>
      <c r="J24" s="50">
        <v>1234.1</v>
      </c>
    </row>
    <row r="25" spans="1:10" ht="15.75">
      <c r="A25" s="228">
        <v>1</v>
      </c>
      <c r="B25" s="38" t="s">
        <v>148</v>
      </c>
      <c r="C25" s="27" t="s">
        <v>145</v>
      </c>
      <c r="D25" s="64">
        <v>2723.46</v>
      </c>
      <c r="E25" s="65">
        <f t="shared" si="0"/>
        <v>3.6616755393658202</v>
      </c>
      <c r="F25" s="64">
        <v>408.52</v>
      </c>
      <c r="G25" s="121">
        <f t="shared" si="3"/>
        <v>0.54925267539884</v>
      </c>
      <c r="H25" s="38">
        <f t="shared" si="1"/>
        <v>3131.98</v>
      </c>
      <c r="I25" s="121">
        <f t="shared" si="2"/>
        <v>4.21092821476466</v>
      </c>
      <c r="J25" s="50">
        <v>1344.493967</v>
      </c>
    </row>
    <row r="26" spans="1:10" ht="15.75">
      <c r="A26" s="228"/>
      <c r="B26" s="38"/>
      <c r="C26" s="27" t="s">
        <v>143</v>
      </c>
      <c r="D26" s="64">
        <v>10042.9</v>
      </c>
      <c r="E26" s="65">
        <f t="shared" si="0"/>
        <v>2.2467322589355</v>
      </c>
      <c r="F26" s="64">
        <v>1506.44</v>
      </c>
      <c r="G26" s="121">
        <f t="shared" si="3"/>
        <v>0.3370109574078</v>
      </c>
      <c r="H26" s="38">
        <f t="shared" si="1"/>
        <v>11549.34</v>
      </c>
      <c r="I26" s="121">
        <f t="shared" si="2"/>
        <v>2.5837432163433</v>
      </c>
      <c r="J26" s="50">
        <v>223.713495</v>
      </c>
    </row>
    <row r="27" spans="1:10" ht="15.75">
      <c r="A27" s="228"/>
      <c r="B27" s="38"/>
      <c r="C27" s="27" t="s">
        <v>67</v>
      </c>
      <c r="D27" s="64">
        <v>31549.3</v>
      </c>
      <c r="E27" s="65">
        <f t="shared" si="0"/>
        <v>55.287684880655995</v>
      </c>
      <c r="F27" s="64">
        <v>4732.4</v>
      </c>
      <c r="G27" s="121">
        <f t="shared" si="3"/>
        <v>8.293161494208</v>
      </c>
      <c r="H27" s="38">
        <f t="shared" si="1"/>
        <v>36281.7</v>
      </c>
      <c r="I27" s="121">
        <f t="shared" si="2"/>
        <v>63.580846374863995</v>
      </c>
      <c r="J27" s="50">
        <v>1752.42192</v>
      </c>
    </row>
    <row r="28" spans="1:10" ht="15.75">
      <c r="A28" s="228"/>
      <c r="B28" s="38"/>
      <c r="C28" s="27" t="s">
        <v>68</v>
      </c>
      <c r="D28" s="64">
        <v>1077161.73</v>
      </c>
      <c r="E28" s="65">
        <f t="shared" si="0"/>
        <v>15.93866840573949</v>
      </c>
      <c r="F28" s="64">
        <v>161574.26</v>
      </c>
      <c r="G28" s="121">
        <f t="shared" si="3"/>
        <v>2.39080026825938</v>
      </c>
      <c r="H28" s="38">
        <f t="shared" si="1"/>
        <v>1238735.99</v>
      </c>
      <c r="I28" s="121">
        <f t="shared" si="2"/>
        <v>18.32946867399887</v>
      </c>
      <c r="J28" s="50">
        <v>14.796913</v>
      </c>
    </row>
    <row r="29" spans="1:10" ht="15.75">
      <c r="A29" s="228"/>
      <c r="B29" s="38"/>
      <c r="C29" s="27" t="s">
        <v>146</v>
      </c>
      <c r="D29" s="64">
        <v>7018.55</v>
      </c>
      <c r="E29" s="65">
        <f t="shared" si="0"/>
        <v>1.64032978014675</v>
      </c>
      <c r="F29" s="64">
        <v>1052.78</v>
      </c>
      <c r="G29" s="121">
        <f t="shared" si="3"/>
        <v>0.2460488827383</v>
      </c>
      <c r="H29" s="38">
        <f t="shared" si="1"/>
        <v>8071.33</v>
      </c>
      <c r="I29" s="121">
        <f t="shared" si="2"/>
        <v>1.8863786628850499</v>
      </c>
      <c r="J29" s="50">
        <v>233.713485</v>
      </c>
    </row>
    <row r="30" spans="1:10" ht="15.75">
      <c r="A30" s="228"/>
      <c r="B30" s="38"/>
      <c r="C30" s="27" t="s">
        <v>147</v>
      </c>
      <c r="D30" s="64">
        <v>9057.15</v>
      </c>
      <c r="E30" s="65">
        <f t="shared" si="0"/>
        <v>1.7742606157152</v>
      </c>
      <c r="F30" s="64">
        <v>1358.57</v>
      </c>
      <c r="G30" s="121">
        <f t="shared" si="3"/>
        <v>0.26613860261696</v>
      </c>
      <c r="H30" s="38">
        <f t="shared" si="1"/>
        <v>10415.72</v>
      </c>
      <c r="I30" s="121">
        <f t="shared" si="2"/>
        <v>2.04039921833216</v>
      </c>
      <c r="J30" s="50">
        <v>195.896128</v>
      </c>
    </row>
    <row r="31" spans="1:10" ht="15.75">
      <c r="A31" s="228"/>
      <c r="B31" s="38"/>
      <c r="C31" s="27" t="s">
        <v>69</v>
      </c>
      <c r="D31" s="64">
        <v>44980.68</v>
      </c>
      <c r="E31" s="65">
        <f t="shared" si="0"/>
        <v>55.510657187999996</v>
      </c>
      <c r="F31" s="64">
        <v>6747.1</v>
      </c>
      <c r="G31" s="121">
        <f t="shared" si="3"/>
        <v>8.326596109999999</v>
      </c>
      <c r="H31" s="38">
        <f t="shared" si="1"/>
        <v>51727.78</v>
      </c>
      <c r="I31" s="121">
        <f t="shared" si="2"/>
        <v>63.83725329799999</v>
      </c>
      <c r="J31" s="50">
        <v>1234.1</v>
      </c>
    </row>
    <row r="32" spans="1:10" ht="15.75">
      <c r="A32" s="228">
        <v>1</v>
      </c>
      <c r="B32" s="38" t="s">
        <v>414</v>
      </c>
      <c r="C32" s="27" t="s">
        <v>145</v>
      </c>
      <c r="D32" s="64">
        <v>998.75</v>
      </c>
      <c r="E32" s="65">
        <f t="shared" si="0"/>
        <v>1.3428133495412502</v>
      </c>
      <c r="F32" s="64">
        <v>0</v>
      </c>
      <c r="G32" s="121">
        <f t="shared" si="3"/>
        <v>0</v>
      </c>
      <c r="H32" s="38">
        <f t="shared" si="1"/>
        <v>998.75</v>
      </c>
      <c r="I32" s="121">
        <f t="shared" si="2"/>
        <v>1.3428133495412502</v>
      </c>
      <c r="J32" s="50">
        <v>1344.493967</v>
      </c>
    </row>
    <row r="33" spans="1:10" ht="15.75">
      <c r="A33" s="228"/>
      <c r="B33" s="38"/>
      <c r="C33" s="27" t="s">
        <v>67</v>
      </c>
      <c r="D33" s="64">
        <v>1792.05</v>
      </c>
      <c r="E33" s="65">
        <f t="shared" si="0"/>
        <v>3.140427701736</v>
      </c>
      <c r="F33" s="64">
        <v>0</v>
      </c>
      <c r="G33" s="121">
        <f t="shared" si="3"/>
        <v>0</v>
      </c>
      <c r="H33" s="38">
        <f t="shared" si="1"/>
        <v>1792.05</v>
      </c>
      <c r="I33" s="121">
        <f t="shared" si="2"/>
        <v>3.140427701736</v>
      </c>
      <c r="J33" s="50">
        <v>1752.42192</v>
      </c>
    </row>
    <row r="34" spans="1:10" ht="15.75">
      <c r="A34" s="228"/>
      <c r="B34" s="38"/>
      <c r="C34" s="27" t="s">
        <v>68</v>
      </c>
      <c r="D34" s="64">
        <v>151113.08</v>
      </c>
      <c r="E34" s="65">
        <f t="shared" si="0"/>
        <v>2.2360070979220397</v>
      </c>
      <c r="F34" s="64">
        <v>0</v>
      </c>
      <c r="G34" s="121">
        <f t="shared" si="3"/>
        <v>0</v>
      </c>
      <c r="H34" s="38">
        <f t="shared" si="1"/>
        <v>151113.08</v>
      </c>
      <c r="I34" s="121">
        <f t="shared" si="2"/>
        <v>2.2360070979220397</v>
      </c>
      <c r="J34" s="50">
        <v>14.796913</v>
      </c>
    </row>
    <row r="35" spans="1:10" ht="15.75">
      <c r="A35" s="228"/>
      <c r="B35" s="38"/>
      <c r="C35" s="27" t="s">
        <v>69</v>
      </c>
      <c r="D35" s="64">
        <v>10015.56</v>
      </c>
      <c r="E35" s="65">
        <f t="shared" si="0"/>
        <v>12.360202595999999</v>
      </c>
      <c r="F35" s="64">
        <v>0</v>
      </c>
      <c r="G35" s="121">
        <f t="shared" si="3"/>
        <v>0</v>
      </c>
      <c r="H35" s="38">
        <f t="shared" si="1"/>
        <v>10015.56</v>
      </c>
      <c r="I35" s="121">
        <f t="shared" si="2"/>
        <v>12.360202595999999</v>
      </c>
      <c r="J35" s="50">
        <v>1234.1</v>
      </c>
    </row>
    <row r="36" spans="1:10" ht="15.75">
      <c r="A36" s="228">
        <v>1</v>
      </c>
      <c r="B36" s="38" t="s">
        <v>176</v>
      </c>
      <c r="C36" s="27" t="s">
        <v>145</v>
      </c>
      <c r="D36" s="64">
        <v>17428.85</v>
      </c>
      <c r="E36" s="65">
        <f t="shared" si="0"/>
        <v>23.432983676747952</v>
      </c>
      <c r="F36" s="64">
        <v>3267.91</v>
      </c>
      <c r="G36" s="121">
        <f t="shared" si="3"/>
        <v>4.393685279698969</v>
      </c>
      <c r="H36" s="38">
        <f t="shared" si="1"/>
        <v>20696.76</v>
      </c>
      <c r="I36" s="121">
        <f t="shared" si="2"/>
        <v>27.82666895644692</v>
      </c>
      <c r="J36" s="50">
        <v>1344.493967</v>
      </c>
    </row>
    <row r="37" spans="1:10" ht="15.75">
      <c r="A37" s="228"/>
      <c r="B37" s="38"/>
      <c r="C37" s="27" t="s">
        <v>67</v>
      </c>
      <c r="D37" s="64">
        <v>50143.59</v>
      </c>
      <c r="E37" s="65">
        <f t="shared" si="0"/>
        <v>87.8727262634928</v>
      </c>
      <c r="F37" s="64">
        <v>9401.92</v>
      </c>
      <c r="G37" s="121">
        <f t="shared" si="3"/>
        <v>16.4761306980864</v>
      </c>
      <c r="H37" s="38">
        <f t="shared" si="1"/>
        <v>59545.509999999995</v>
      </c>
      <c r="I37" s="121">
        <f t="shared" si="2"/>
        <v>104.34885696157919</v>
      </c>
      <c r="J37" s="50">
        <v>1752.42192</v>
      </c>
    </row>
    <row r="38" spans="1:10" ht="15.75">
      <c r="A38" s="228"/>
      <c r="B38" s="38"/>
      <c r="C38" s="27" t="s">
        <v>68</v>
      </c>
      <c r="D38" s="64">
        <v>437191.62</v>
      </c>
      <c r="E38" s="65">
        <f t="shared" si="0"/>
        <v>6.46908636546906</v>
      </c>
      <c r="F38" s="64">
        <v>81973.43</v>
      </c>
      <c r="G38" s="121">
        <f t="shared" si="3"/>
        <v>1.21295371202159</v>
      </c>
      <c r="H38" s="38">
        <f t="shared" si="1"/>
        <v>519165.05</v>
      </c>
      <c r="I38" s="121">
        <f t="shared" si="2"/>
        <v>7.68204007749065</v>
      </c>
      <c r="J38" s="50">
        <v>14.796913</v>
      </c>
    </row>
    <row r="39" spans="1:10" ht="15.75">
      <c r="A39" s="228"/>
      <c r="B39" s="38"/>
      <c r="C39" s="27" t="s">
        <v>146</v>
      </c>
      <c r="D39" s="64">
        <v>1683.59</v>
      </c>
      <c r="E39" s="65">
        <f t="shared" si="0"/>
        <v>0.39347768621115</v>
      </c>
      <c r="F39" s="64">
        <v>315.67</v>
      </c>
      <c r="G39" s="121">
        <f t="shared" si="3"/>
        <v>0.07377633580995001</v>
      </c>
      <c r="H39" s="38">
        <f t="shared" si="1"/>
        <v>1999.26</v>
      </c>
      <c r="I39" s="121">
        <f t="shared" si="2"/>
        <v>0.4672540220211</v>
      </c>
      <c r="J39" s="50">
        <v>233.713485</v>
      </c>
    </row>
    <row r="40" spans="1:10" ht="15.75">
      <c r="A40" s="228"/>
      <c r="B40" s="38"/>
      <c r="C40" s="27" t="s">
        <v>147</v>
      </c>
      <c r="D40" s="64">
        <v>43.33</v>
      </c>
      <c r="E40" s="65">
        <f t="shared" si="0"/>
        <v>0.00848817922624</v>
      </c>
      <c r="F40" s="64">
        <v>8.13</v>
      </c>
      <c r="G40" s="121">
        <f t="shared" si="3"/>
        <v>0.00159263552064</v>
      </c>
      <c r="H40" s="38">
        <f t="shared" si="1"/>
        <v>51.46</v>
      </c>
      <c r="I40" s="121">
        <f t="shared" si="2"/>
        <v>0.01008081474688</v>
      </c>
      <c r="J40" s="50">
        <v>195.896128</v>
      </c>
    </row>
    <row r="41" spans="1:10" ht="15.75">
      <c r="A41" s="228"/>
      <c r="B41" s="38"/>
      <c r="C41" s="27" t="s">
        <v>69</v>
      </c>
      <c r="D41" s="64">
        <v>111051.05</v>
      </c>
      <c r="E41" s="65">
        <f t="shared" si="0"/>
        <v>137.04810080500002</v>
      </c>
      <c r="F41" s="64">
        <v>20822.07</v>
      </c>
      <c r="G41" s="121">
        <f t="shared" si="3"/>
        <v>25.696516586999998</v>
      </c>
      <c r="H41" s="38">
        <f t="shared" si="1"/>
        <v>131873.12</v>
      </c>
      <c r="I41" s="121">
        <f t="shared" si="2"/>
        <v>162.74461739199998</v>
      </c>
      <c r="J41" s="50">
        <v>1234.1</v>
      </c>
    </row>
    <row r="42" spans="1:10" ht="15.75">
      <c r="A42" s="228">
        <v>1</v>
      </c>
      <c r="B42" s="38" t="s">
        <v>150</v>
      </c>
      <c r="C42" s="27" t="s">
        <v>143</v>
      </c>
      <c r="D42" s="64">
        <v>4502.69</v>
      </c>
      <c r="E42" s="65">
        <f t="shared" si="0"/>
        <v>1.00731251680155</v>
      </c>
      <c r="F42" s="64">
        <v>894.91</v>
      </c>
      <c r="G42" s="121">
        <f t="shared" si="3"/>
        <v>0.20020344381045</v>
      </c>
      <c r="H42" s="38">
        <f t="shared" si="1"/>
        <v>5397.599999999999</v>
      </c>
      <c r="I42" s="121">
        <f t="shared" si="2"/>
        <v>1.2075159606119998</v>
      </c>
      <c r="J42" s="50">
        <v>223.713495</v>
      </c>
    </row>
    <row r="43" spans="1:10" ht="15.75">
      <c r="A43" s="228"/>
      <c r="B43" s="38"/>
      <c r="C43" s="27" t="s">
        <v>67</v>
      </c>
      <c r="D43" s="64">
        <v>4849.2</v>
      </c>
      <c r="E43" s="65">
        <f t="shared" si="0"/>
        <v>8.497844374464</v>
      </c>
      <c r="F43" s="64">
        <v>963.78</v>
      </c>
      <c r="G43" s="121">
        <f t="shared" si="3"/>
        <v>1.6889491980576001</v>
      </c>
      <c r="H43" s="38">
        <f t="shared" si="1"/>
        <v>5812.98</v>
      </c>
      <c r="I43" s="121">
        <f t="shared" si="2"/>
        <v>10.1867935725216</v>
      </c>
      <c r="J43" s="50">
        <v>1752.42192</v>
      </c>
    </row>
    <row r="44" spans="1:10" ht="15.75">
      <c r="A44" s="228"/>
      <c r="B44" s="38"/>
      <c r="C44" s="27" t="s">
        <v>68</v>
      </c>
      <c r="D44" s="64">
        <v>21090.17</v>
      </c>
      <c r="E44" s="65">
        <f t="shared" si="0"/>
        <v>0.31206941064520993</v>
      </c>
      <c r="F44" s="64">
        <v>4191.67</v>
      </c>
      <c r="G44" s="121">
        <f t="shared" si="3"/>
        <v>0.06202377631471</v>
      </c>
      <c r="H44" s="38">
        <f t="shared" si="1"/>
        <v>25281.839999999997</v>
      </c>
      <c r="I44" s="121">
        <f t="shared" si="2"/>
        <v>0.37409318695991994</v>
      </c>
      <c r="J44" s="50">
        <v>14.796913</v>
      </c>
    </row>
    <row r="45" spans="1:10" ht="15.75">
      <c r="A45" s="228"/>
      <c r="B45" s="38"/>
      <c r="C45" s="27" t="s">
        <v>69</v>
      </c>
      <c r="D45" s="64">
        <v>6986.34</v>
      </c>
      <c r="E45" s="65">
        <f t="shared" si="0"/>
        <v>8.621842194000001</v>
      </c>
      <c r="F45" s="64">
        <v>1388.53</v>
      </c>
      <c r="G45" s="121">
        <f t="shared" si="3"/>
        <v>1.7135848729999998</v>
      </c>
      <c r="H45" s="38">
        <f t="shared" si="1"/>
        <v>8374.87</v>
      </c>
      <c r="I45" s="121">
        <f t="shared" si="2"/>
        <v>10.335427067</v>
      </c>
      <c r="J45" s="50">
        <v>1234.1</v>
      </c>
    </row>
    <row r="46" spans="1:10" ht="15.75">
      <c r="A46" s="228">
        <v>1</v>
      </c>
      <c r="B46" s="38" t="s">
        <v>151</v>
      </c>
      <c r="C46" s="27" t="s">
        <v>67</v>
      </c>
      <c r="D46" s="64">
        <v>82746.63</v>
      </c>
      <c r="E46" s="65">
        <f t="shared" si="0"/>
        <v>145.0070082181296</v>
      </c>
      <c r="F46" s="64">
        <v>16135.59</v>
      </c>
      <c r="G46" s="121">
        <f t="shared" si="3"/>
        <v>28.276361608132802</v>
      </c>
      <c r="H46" s="38">
        <f t="shared" si="1"/>
        <v>98882.22</v>
      </c>
      <c r="I46" s="121">
        <f t="shared" si="2"/>
        <v>173.2833698262624</v>
      </c>
      <c r="J46" s="50">
        <v>1752.42192</v>
      </c>
    </row>
    <row r="47" spans="1:10" ht="15.75">
      <c r="A47" s="228"/>
      <c r="B47" s="38"/>
      <c r="C47" s="27" t="s">
        <v>145</v>
      </c>
      <c r="D47" s="64">
        <v>1942.98</v>
      </c>
      <c r="E47" s="65">
        <f t="shared" si="0"/>
        <v>2.6123248880016603</v>
      </c>
      <c r="F47" s="64">
        <v>378.88</v>
      </c>
      <c r="G47" s="121">
        <f t="shared" si="3"/>
        <v>0.50940187421696</v>
      </c>
      <c r="H47" s="38">
        <f t="shared" si="1"/>
        <v>2321.86</v>
      </c>
      <c r="I47" s="121">
        <f t="shared" si="2"/>
        <v>3.1217267622186204</v>
      </c>
      <c r="J47" s="50">
        <v>1344.493967</v>
      </c>
    </row>
    <row r="48" spans="1:10" ht="15.75">
      <c r="A48" s="228"/>
      <c r="B48" s="38"/>
      <c r="C48" s="27" t="s">
        <v>152</v>
      </c>
      <c r="D48" s="64">
        <v>53.12</v>
      </c>
      <c r="E48" s="65">
        <f t="shared" si="0"/>
        <v>0.10544988462079999</v>
      </c>
      <c r="F48" s="64">
        <v>10.36</v>
      </c>
      <c r="G48" s="121">
        <f t="shared" si="3"/>
        <v>0.0205659037024</v>
      </c>
      <c r="H48" s="38">
        <f t="shared" si="1"/>
        <v>63.48</v>
      </c>
      <c r="I48" s="121">
        <f t="shared" si="2"/>
        <v>0.12601578832319998</v>
      </c>
      <c r="J48" s="50">
        <v>1985.12584</v>
      </c>
    </row>
    <row r="49" spans="1:10" ht="15.75">
      <c r="A49" s="228"/>
      <c r="B49" s="38"/>
      <c r="C49" s="27" t="s">
        <v>68</v>
      </c>
      <c r="D49" s="64">
        <v>632150.42</v>
      </c>
      <c r="E49" s="65">
        <f t="shared" si="0"/>
        <v>9.35387476765346</v>
      </c>
      <c r="F49" s="64">
        <v>123269.33</v>
      </c>
      <c r="G49" s="121">
        <f t="shared" si="3"/>
        <v>1.82400555157829</v>
      </c>
      <c r="H49" s="38">
        <f t="shared" si="1"/>
        <v>755419.75</v>
      </c>
      <c r="I49" s="121">
        <f t="shared" si="2"/>
        <v>11.17788031923175</v>
      </c>
      <c r="J49" s="50">
        <v>14.796913</v>
      </c>
    </row>
    <row r="50" spans="1:10" ht="15.75">
      <c r="A50" s="228"/>
      <c r="B50" s="38"/>
      <c r="C50" s="27" t="s">
        <v>146</v>
      </c>
      <c r="D50" s="64">
        <v>51.57</v>
      </c>
      <c r="E50" s="65">
        <f t="shared" si="0"/>
        <v>0.01205260442145</v>
      </c>
      <c r="F50" s="64">
        <v>10.06</v>
      </c>
      <c r="G50" s="121">
        <f t="shared" si="3"/>
        <v>0.0023511576591</v>
      </c>
      <c r="H50" s="38">
        <f t="shared" si="1"/>
        <v>61.63</v>
      </c>
      <c r="I50" s="121">
        <f t="shared" si="2"/>
        <v>0.014403762080550001</v>
      </c>
      <c r="J50" s="50">
        <v>233.713485</v>
      </c>
    </row>
    <row r="51" spans="1:10" ht="15.75">
      <c r="A51" s="228"/>
      <c r="B51" s="38"/>
      <c r="C51" s="27" t="s">
        <v>69</v>
      </c>
      <c r="D51" s="64">
        <v>71614.1</v>
      </c>
      <c r="E51" s="65">
        <f t="shared" si="0"/>
        <v>88.37896081000001</v>
      </c>
      <c r="F51" s="64">
        <v>13964.75</v>
      </c>
      <c r="G51" s="121">
        <f t="shared" si="3"/>
        <v>17.233897974999998</v>
      </c>
      <c r="H51" s="38">
        <f t="shared" si="1"/>
        <v>85578.85</v>
      </c>
      <c r="I51" s="121">
        <f t="shared" si="2"/>
        <v>105.612858785</v>
      </c>
      <c r="J51" s="50">
        <v>1234.1</v>
      </c>
    </row>
    <row r="52" spans="1:10" ht="15.75">
      <c r="A52" s="228">
        <v>1</v>
      </c>
      <c r="B52" s="38" t="s">
        <v>153</v>
      </c>
      <c r="C52" s="27" t="s">
        <v>145</v>
      </c>
      <c r="D52" s="64">
        <v>3336.41</v>
      </c>
      <c r="E52" s="65">
        <f t="shared" si="0"/>
        <v>4.48578311643847</v>
      </c>
      <c r="F52" s="64">
        <v>1518.07</v>
      </c>
      <c r="G52" s="121">
        <f t="shared" si="3"/>
        <v>2.04103595648369</v>
      </c>
      <c r="H52" s="38">
        <f t="shared" si="1"/>
        <v>4854.48</v>
      </c>
      <c r="I52" s="121">
        <f t="shared" si="2"/>
        <v>6.52681907292216</v>
      </c>
      <c r="J52" s="50">
        <v>1344.493967</v>
      </c>
    </row>
    <row r="53" spans="1:10" ht="15.75">
      <c r="A53" s="228"/>
      <c r="B53" s="38"/>
      <c r="C53" s="27" t="s">
        <v>67</v>
      </c>
      <c r="D53" s="64">
        <v>19098.24</v>
      </c>
      <c r="E53" s="65">
        <f t="shared" si="0"/>
        <v>33.468174409420804</v>
      </c>
      <c r="F53" s="64">
        <v>4297.1</v>
      </c>
      <c r="G53" s="121">
        <f t="shared" si="3"/>
        <v>7.530332232432</v>
      </c>
      <c r="H53" s="38">
        <f t="shared" si="1"/>
        <v>23395.340000000004</v>
      </c>
      <c r="I53" s="121">
        <f t="shared" si="2"/>
        <v>40.998506641852806</v>
      </c>
      <c r="J53" s="50">
        <v>1752.42192</v>
      </c>
    </row>
    <row r="54" spans="1:10" ht="15.75">
      <c r="A54" s="228"/>
      <c r="B54" s="38"/>
      <c r="C54" s="27" t="s">
        <v>68</v>
      </c>
      <c r="D54" s="64">
        <v>12707360.18</v>
      </c>
      <c r="E54" s="65">
        <f t="shared" si="0"/>
        <v>188.02970304312436</v>
      </c>
      <c r="F54" s="64">
        <v>2859156.04</v>
      </c>
      <c r="G54" s="121">
        <f t="shared" si="3"/>
        <v>42.30668317730452</v>
      </c>
      <c r="H54" s="38">
        <f t="shared" si="1"/>
        <v>15566516.219999999</v>
      </c>
      <c r="I54" s="121">
        <f t="shared" si="2"/>
        <v>230.33638622042886</v>
      </c>
      <c r="J54" s="50">
        <v>14.796913</v>
      </c>
    </row>
    <row r="55" spans="1:10" ht="15.75">
      <c r="A55" s="228"/>
      <c r="B55" s="38"/>
      <c r="C55" s="27" t="s">
        <v>69</v>
      </c>
      <c r="D55" s="64">
        <v>102328.8</v>
      </c>
      <c r="E55" s="65">
        <f t="shared" si="0"/>
        <v>126.28397208</v>
      </c>
      <c r="F55" s="64">
        <v>23023.98</v>
      </c>
      <c r="G55" s="121">
        <f t="shared" si="3"/>
        <v>28.413893717999997</v>
      </c>
      <c r="H55" s="38">
        <f t="shared" si="1"/>
        <v>125352.78</v>
      </c>
      <c r="I55" s="121">
        <f t="shared" si="2"/>
        <v>154.69786579799998</v>
      </c>
      <c r="J55" s="50">
        <v>1234.1</v>
      </c>
    </row>
    <row r="56" spans="1:10" ht="15.75">
      <c r="A56" s="228">
        <v>1</v>
      </c>
      <c r="B56" s="38" t="s">
        <v>415</v>
      </c>
      <c r="C56" s="27" t="s">
        <v>145</v>
      </c>
      <c r="D56" s="64">
        <v>11575.29</v>
      </c>
      <c r="E56" s="65">
        <f t="shared" si="0"/>
        <v>15.562907571275431</v>
      </c>
      <c r="F56" s="64">
        <v>1823.11</v>
      </c>
      <c r="G56" s="121">
        <f t="shared" si="3"/>
        <v>2.4511603961773702</v>
      </c>
      <c r="H56" s="38">
        <f t="shared" si="1"/>
        <v>13398.400000000001</v>
      </c>
      <c r="I56" s="121">
        <f t="shared" si="2"/>
        <v>18.014067967452803</v>
      </c>
      <c r="J56" s="50">
        <v>1344.493967</v>
      </c>
    </row>
    <row r="57" spans="1:10" ht="15.75">
      <c r="A57" s="228"/>
      <c r="B57" s="38"/>
      <c r="C57" s="27" t="s">
        <v>145</v>
      </c>
      <c r="D57" s="64">
        <v>23904.68</v>
      </c>
      <c r="E57" s="65">
        <f t="shared" si="0"/>
        <v>32.139698043065565</v>
      </c>
      <c r="F57" s="64">
        <v>4302.84</v>
      </c>
      <c r="G57" s="121">
        <f t="shared" si="3"/>
        <v>5.785142420966281</v>
      </c>
      <c r="H57" s="38">
        <f aca="true" t="shared" si="4" ref="H57:H62">+D57+F57</f>
        <v>28207.52</v>
      </c>
      <c r="I57" s="121">
        <f t="shared" si="2"/>
        <v>37.924840464031845</v>
      </c>
      <c r="J57" s="50">
        <v>1344.493967</v>
      </c>
    </row>
    <row r="58" spans="1:10" ht="15.75">
      <c r="A58" s="228"/>
      <c r="B58" s="38"/>
      <c r="C58" s="27" t="s">
        <v>67</v>
      </c>
      <c r="D58" s="64">
        <v>32968.1</v>
      </c>
      <c r="E58" s="65">
        <f t="shared" si="0"/>
        <v>57.774021100751995</v>
      </c>
      <c r="F58" s="64">
        <v>5192.48</v>
      </c>
      <c r="G58" s="121">
        <f t="shared" si="3"/>
        <v>9.099415771161599</v>
      </c>
      <c r="H58" s="38">
        <f t="shared" si="4"/>
        <v>38160.58</v>
      </c>
      <c r="I58" s="121">
        <f t="shared" si="2"/>
        <v>66.87343687191361</v>
      </c>
      <c r="J58" s="50">
        <v>1752.42192</v>
      </c>
    </row>
    <row r="59" spans="1:10" ht="15.75">
      <c r="A59" s="228"/>
      <c r="B59" s="38"/>
      <c r="C59" s="27" t="s">
        <v>68</v>
      </c>
      <c r="D59" s="64">
        <v>3699153.02</v>
      </c>
      <c r="E59" s="65">
        <f t="shared" si="0"/>
        <v>54.73604541062726</v>
      </c>
      <c r="F59" s="64">
        <v>582616.6</v>
      </c>
      <c r="G59" s="121">
        <f t="shared" si="3"/>
        <v>8.6209271425558</v>
      </c>
      <c r="H59" s="38">
        <f t="shared" si="4"/>
        <v>4281769.62</v>
      </c>
      <c r="I59" s="121">
        <f t="shared" si="2"/>
        <v>63.35697255318306</v>
      </c>
      <c r="J59" s="50">
        <v>14.796913</v>
      </c>
    </row>
    <row r="60" spans="1:10" ht="15.75">
      <c r="A60" s="228"/>
      <c r="B60" s="38"/>
      <c r="C60" s="27" t="s">
        <v>146</v>
      </c>
      <c r="D60" s="64">
        <v>20316.63</v>
      </c>
      <c r="E60" s="65">
        <f t="shared" si="0"/>
        <v>4.748270400755549</v>
      </c>
      <c r="F60" s="64">
        <v>3199.87</v>
      </c>
      <c r="G60" s="121">
        <f t="shared" si="3"/>
        <v>0.7478527692469499</v>
      </c>
      <c r="H60" s="38">
        <f t="shared" si="4"/>
        <v>23516.5</v>
      </c>
      <c r="I60" s="121">
        <f t="shared" si="2"/>
        <v>5.4961231700025</v>
      </c>
      <c r="J60" s="50">
        <v>233.713485</v>
      </c>
    </row>
    <row r="61" spans="1:10" ht="15.75">
      <c r="A61" s="228"/>
      <c r="B61" s="38"/>
      <c r="C61" s="27" t="s">
        <v>147</v>
      </c>
      <c r="D61" s="64">
        <v>3653.35</v>
      </c>
      <c r="E61" s="65">
        <f t="shared" si="0"/>
        <v>0.7156771192288</v>
      </c>
      <c r="F61" s="64">
        <v>575.4</v>
      </c>
      <c r="G61" s="121">
        <f t="shared" si="3"/>
        <v>0.11271863205119999</v>
      </c>
      <c r="H61" s="38">
        <f t="shared" si="4"/>
        <v>4228.75</v>
      </c>
      <c r="I61" s="121">
        <f t="shared" si="2"/>
        <v>0.82839575128</v>
      </c>
      <c r="J61" s="50">
        <v>195.896128</v>
      </c>
    </row>
    <row r="62" spans="1:10" ht="15.75">
      <c r="A62" s="228"/>
      <c r="B62" s="38"/>
      <c r="C62" s="27" t="s">
        <v>69</v>
      </c>
      <c r="D62" s="64">
        <v>103391.03</v>
      </c>
      <c r="E62" s="65">
        <f t="shared" si="0"/>
        <v>127.59487012299999</v>
      </c>
      <c r="F62" s="64">
        <v>16284.09</v>
      </c>
      <c r="G62" s="121">
        <f t="shared" si="3"/>
        <v>20.096195469</v>
      </c>
      <c r="H62" s="38">
        <f t="shared" si="4"/>
        <v>119675.12</v>
      </c>
      <c r="I62" s="121">
        <f t="shared" si="2"/>
        <v>147.69106559199997</v>
      </c>
      <c r="J62" s="50">
        <v>1234.1</v>
      </c>
    </row>
    <row r="63" spans="1:10" ht="15.75">
      <c r="A63" s="126">
        <v>1</v>
      </c>
      <c r="B63" s="39" t="s">
        <v>155</v>
      </c>
      <c r="C63" s="28" t="s">
        <v>67</v>
      </c>
      <c r="D63" s="64">
        <v>6366.08</v>
      </c>
      <c r="E63" s="65">
        <f t="shared" si="0"/>
        <v>11.1560581364736</v>
      </c>
      <c r="F63" s="64">
        <v>4344.85</v>
      </c>
      <c r="G63" s="121">
        <f t="shared" si="3"/>
        <v>7.614010379112001</v>
      </c>
      <c r="H63" s="64">
        <f aca="true" t="shared" si="5" ref="H63:H88">+D63+F63</f>
        <v>10710.93</v>
      </c>
      <c r="I63" s="121">
        <f t="shared" si="2"/>
        <v>18.770068515585603</v>
      </c>
      <c r="J63" s="50">
        <v>1752.42192</v>
      </c>
    </row>
    <row r="64" spans="1:10" ht="15.75">
      <c r="A64" s="126"/>
      <c r="B64" s="39"/>
      <c r="C64" s="28" t="s">
        <v>68</v>
      </c>
      <c r="D64" s="64">
        <v>4235786.73</v>
      </c>
      <c r="E64" s="65">
        <f t="shared" si="0"/>
        <v>62.676567730364496</v>
      </c>
      <c r="F64" s="64">
        <v>2890924.44</v>
      </c>
      <c r="G64" s="121">
        <f t="shared" si="3"/>
        <v>42.77675742825372</v>
      </c>
      <c r="H64" s="64">
        <f t="shared" si="5"/>
        <v>7126711.17</v>
      </c>
      <c r="I64" s="121">
        <f t="shared" si="2"/>
        <v>105.45332515861821</v>
      </c>
      <c r="J64" s="50">
        <v>14.796913</v>
      </c>
    </row>
    <row r="65" spans="1:10" ht="15.75">
      <c r="A65" s="126"/>
      <c r="B65" s="39"/>
      <c r="C65" s="28" t="s">
        <v>69</v>
      </c>
      <c r="D65" s="64">
        <v>34109.6</v>
      </c>
      <c r="E65" s="65">
        <f t="shared" si="0"/>
        <v>42.09465735999999</v>
      </c>
      <c r="F65" s="64">
        <v>23279.8</v>
      </c>
      <c r="G65" s="121">
        <f t="shared" si="3"/>
        <v>28.729601179999996</v>
      </c>
      <c r="H65" s="64">
        <f t="shared" si="5"/>
        <v>57389.399999999994</v>
      </c>
      <c r="I65" s="121">
        <f t="shared" si="2"/>
        <v>70.82425853999999</v>
      </c>
      <c r="J65" s="50">
        <v>1234.1</v>
      </c>
    </row>
    <row r="66" spans="1:10" ht="15.75">
      <c r="A66" s="126">
        <v>1</v>
      </c>
      <c r="B66" s="39" t="s">
        <v>360</v>
      </c>
      <c r="C66" s="28" t="s">
        <v>67</v>
      </c>
      <c r="D66" s="64">
        <v>2215.65</v>
      </c>
      <c r="E66" s="65">
        <f t="shared" si="0"/>
        <v>3.8827536270480003</v>
      </c>
      <c r="F66" s="64">
        <v>1528.8</v>
      </c>
      <c r="G66" s="121">
        <f t="shared" si="3"/>
        <v>2.679102631296</v>
      </c>
      <c r="H66" s="64">
        <f t="shared" si="5"/>
        <v>3744.45</v>
      </c>
      <c r="I66" s="121">
        <f t="shared" si="2"/>
        <v>6.561856258343999</v>
      </c>
      <c r="J66" s="50">
        <v>1752.42192</v>
      </c>
    </row>
    <row r="67" spans="1:10" ht="15.75">
      <c r="A67" s="126"/>
      <c r="B67" s="39"/>
      <c r="C67" s="28" t="s">
        <v>68</v>
      </c>
      <c r="D67" s="64">
        <v>1408613.38</v>
      </c>
      <c r="E67" s="65">
        <f t="shared" si="0"/>
        <v>20.84312963449594</v>
      </c>
      <c r="F67" s="64">
        <v>971943.23</v>
      </c>
      <c r="G67" s="121">
        <f t="shared" si="3"/>
        <v>14.38175941524899</v>
      </c>
      <c r="H67" s="64">
        <f t="shared" si="5"/>
        <v>2380556.61</v>
      </c>
      <c r="I67" s="121">
        <f t="shared" si="2"/>
        <v>35.224889049744924</v>
      </c>
      <c r="J67" s="50">
        <v>14.796913</v>
      </c>
    </row>
    <row r="68" spans="1:10" ht="15.75">
      <c r="A68" s="126"/>
      <c r="B68" s="253"/>
      <c r="C68" s="28" t="s">
        <v>69</v>
      </c>
      <c r="D68" s="64">
        <v>16354.53</v>
      </c>
      <c r="E68" s="65">
        <f t="shared" si="0"/>
        <v>20.183125473</v>
      </c>
      <c r="F68" s="64">
        <v>11284.62</v>
      </c>
      <c r="G68" s="121">
        <f t="shared" si="3"/>
        <v>13.926349541999999</v>
      </c>
      <c r="H68" s="64">
        <f t="shared" si="5"/>
        <v>27639.15</v>
      </c>
      <c r="I68" s="121">
        <f t="shared" si="2"/>
        <v>34.109475015</v>
      </c>
      <c r="J68" s="50">
        <v>1234.1</v>
      </c>
    </row>
    <row r="69" spans="1:10" ht="15.75">
      <c r="A69" s="126">
        <v>1</v>
      </c>
      <c r="B69" s="39" t="s">
        <v>361</v>
      </c>
      <c r="C69" s="222" t="s">
        <v>145</v>
      </c>
      <c r="D69" s="64">
        <v>975.25</v>
      </c>
      <c r="E69" s="65">
        <f t="shared" si="0"/>
        <v>1.3112177413167503</v>
      </c>
      <c r="F69" s="64">
        <v>716.81</v>
      </c>
      <c r="G69" s="121">
        <f t="shared" si="3"/>
        <v>0.96374672048527</v>
      </c>
      <c r="H69" s="64">
        <f t="shared" si="5"/>
        <v>1692.06</v>
      </c>
      <c r="I69" s="121">
        <f t="shared" si="2"/>
        <v>2.2749644618020204</v>
      </c>
      <c r="J69" s="50">
        <v>1344.493967</v>
      </c>
    </row>
    <row r="70" spans="1:10" ht="15.75">
      <c r="A70" s="126"/>
      <c r="B70" s="39"/>
      <c r="C70" s="28" t="s">
        <v>67</v>
      </c>
      <c r="D70" s="64">
        <v>1177.15</v>
      </c>
      <c r="E70" s="65">
        <f t="shared" si="0"/>
        <v>2.062863463128</v>
      </c>
      <c r="F70" s="64">
        <v>865.21</v>
      </c>
      <c r="G70" s="121">
        <f t="shared" si="3"/>
        <v>1.5162129694032</v>
      </c>
      <c r="H70" s="64">
        <f t="shared" si="5"/>
        <v>2042.3600000000001</v>
      </c>
      <c r="I70" s="121">
        <f t="shared" si="2"/>
        <v>3.5790764325312003</v>
      </c>
      <c r="J70" s="50">
        <v>1752.42192</v>
      </c>
    </row>
    <row r="71" spans="1:10" ht="15.75">
      <c r="A71" s="126"/>
      <c r="B71" s="39"/>
      <c r="C71" s="28" t="s">
        <v>68</v>
      </c>
      <c r="D71" s="64">
        <v>511078.42</v>
      </c>
      <c r="E71" s="65">
        <f t="shared" si="0"/>
        <v>7.56238291691746</v>
      </c>
      <c r="F71" s="64">
        <v>375642.66</v>
      </c>
      <c r="G71" s="121">
        <f t="shared" si="3"/>
        <v>5.55835175910858</v>
      </c>
      <c r="H71" s="64">
        <f t="shared" si="5"/>
        <v>886721.08</v>
      </c>
      <c r="I71" s="121">
        <f t="shared" si="2"/>
        <v>13.12073467602604</v>
      </c>
      <c r="J71" s="50">
        <v>14.796913</v>
      </c>
    </row>
    <row r="72" spans="1:10" ht="15.75">
      <c r="A72" s="126"/>
      <c r="B72" s="39"/>
      <c r="C72" s="218" t="s">
        <v>69</v>
      </c>
      <c r="D72" s="64">
        <v>430.61</v>
      </c>
      <c r="E72" s="65">
        <f t="shared" si="0"/>
        <v>0.531415801</v>
      </c>
      <c r="F72" s="64">
        <v>316.5</v>
      </c>
      <c r="G72" s="121">
        <f t="shared" si="3"/>
        <v>0.39059265</v>
      </c>
      <c r="H72" s="64">
        <f t="shared" si="5"/>
        <v>747.11</v>
      </c>
      <c r="I72" s="121">
        <f t="shared" si="2"/>
        <v>0.922008451</v>
      </c>
      <c r="J72" s="50">
        <v>1234.1</v>
      </c>
    </row>
    <row r="73" spans="1:10" ht="15.75">
      <c r="A73" s="126"/>
      <c r="B73" s="39" t="s">
        <v>158</v>
      </c>
      <c r="C73" s="28" t="s">
        <v>67</v>
      </c>
      <c r="D73" s="64">
        <v>4524.54</v>
      </c>
      <c r="E73" s="65">
        <f t="shared" si="0"/>
        <v>7.928903073916801</v>
      </c>
      <c r="F73" s="64">
        <v>3312.99</v>
      </c>
      <c r="G73" s="121">
        <f t="shared" si="3"/>
        <v>5.8057562967408</v>
      </c>
      <c r="H73" s="64">
        <f t="shared" si="5"/>
        <v>7837.53</v>
      </c>
      <c r="I73" s="121">
        <f t="shared" si="2"/>
        <v>13.734659370657601</v>
      </c>
      <c r="J73" s="50">
        <v>1752.42192</v>
      </c>
    </row>
    <row r="74" spans="1:10" ht="15.75">
      <c r="A74" s="126"/>
      <c r="B74" s="39"/>
      <c r="C74" s="28" t="s">
        <v>68</v>
      </c>
      <c r="D74" s="64">
        <v>630884.66</v>
      </c>
      <c r="E74" s="65">
        <f aca="true" t="shared" si="6" ref="E74:E91">+D74*J74/1000000</f>
        <v>9.33514542705458</v>
      </c>
      <c r="F74" s="64">
        <v>463700.23</v>
      </c>
      <c r="G74" s="121">
        <f t="shared" si="3"/>
        <v>6.86133196138999</v>
      </c>
      <c r="H74" s="64">
        <f t="shared" si="5"/>
        <v>1094584.8900000001</v>
      </c>
      <c r="I74" s="121">
        <f aca="true" t="shared" si="7" ref="I74:I91">+H74*J74/1000000</f>
        <v>16.196477388444574</v>
      </c>
      <c r="J74" s="50">
        <v>14.796913</v>
      </c>
    </row>
    <row r="75" spans="1:10" ht="15.75">
      <c r="A75" s="126"/>
      <c r="B75" s="39"/>
      <c r="C75" s="28" t="s">
        <v>69</v>
      </c>
      <c r="D75" s="64">
        <v>4372.52</v>
      </c>
      <c r="E75" s="65">
        <f t="shared" si="6"/>
        <v>5.396126932</v>
      </c>
      <c r="F75" s="64">
        <v>3213.8</v>
      </c>
      <c r="G75" s="121">
        <f t="shared" si="3"/>
        <v>3.96615058</v>
      </c>
      <c r="H75" s="64">
        <f t="shared" si="5"/>
        <v>7586.320000000001</v>
      </c>
      <c r="I75" s="121">
        <f t="shared" si="7"/>
        <v>9.362277512</v>
      </c>
      <c r="J75" s="50">
        <v>1234.1</v>
      </c>
    </row>
    <row r="76" spans="1:10" ht="15.75">
      <c r="A76" s="126">
        <v>1</v>
      </c>
      <c r="B76" s="39" t="s">
        <v>159</v>
      </c>
      <c r="C76" s="222" t="s">
        <v>145</v>
      </c>
      <c r="D76" s="64">
        <v>621.31</v>
      </c>
      <c r="E76" s="65">
        <f t="shared" si="6"/>
        <v>0.83534754663677</v>
      </c>
      <c r="F76" s="64">
        <v>433.36</v>
      </c>
      <c r="G76" s="121">
        <f t="shared" si="3"/>
        <v>0.5826499055391201</v>
      </c>
      <c r="H76" s="64">
        <f t="shared" si="5"/>
        <v>1054.67</v>
      </c>
      <c r="I76" s="121">
        <f t="shared" si="7"/>
        <v>1.4179974521758902</v>
      </c>
      <c r="J76" s="50">
        <v>1344.493967</v>
      </c>
    </row>
    <row r="77" spans="1:10" ht="15.75">
      <c r="A77" s="126"/>
      <c r="B77" s="39"/>
      <c r="C77" s="28" t="s">
        <v>67</v>
      </c>
      <c r="D77" s="64">
        <v>4253.07</v>
      </c>
      <c r="E77" s="65">
        <f t="shared" si="6"/>
        <v>7.4531730952943995</v>
      </c>
      <c r="F77" s="64">
        <v>2966.51</v>
      </c>
      <c r="G77" s="121">
        <f aca="true" t="shared" si="8" ref="G77:G91">+F77*J77/1000000</f>
        <v>5.198577149899201</v>
      </c>
      <c r="H77" s="64">
        <f t="shared" si="5"/>
        <v>7219.58</v>
      </c>
      <c r="I77" s="121">
        <f t="shared" si="7"/>
        <v>12.6517502451936</v>
      </c>
      <c r="J77" s="50">
        <v>1752.42192</v>
      </c>
    </row>
    <row r="78" spans="1:10" ht="15.75">
      <c r="A78" s="126"/>
      <c r="B78" s="39"/>
      <c r="C78" s="28" t="s">
        <v>68</v>
      </c>
      <c r="D78" s="64">
        <v>1921072.36</v>
      </c>
      <c r="E78" s="65">
        <f t="shared" si="6"/>
        <v>28.425940577624683</v>
      </c>
      <c r="F78" s="64">
        <v>1339947.9</v>
      </c>
      <c r="G78" s="121">
        <f t="shared" si="8"/>
        <v>19.8270925008327</v>
      </c>
      <c r="H78" s="64">
        <f t="shared" si="5"/>
        <v>3261020.26</v>
      </c>
      <c r="I78" s="121">
        <f t="shared" si="7"/>
        <v>48.25303307845738</v>
      </c>
      <c r="J78" s="50">
        <v>14.796913</v>
      </c>
    </row>
    <row r="79" spans="1:10" ht="15.75">
      <c r="A79" s="126"/>
      <c r="B79" s="39"/>
      <c r="C79" s="28" t="s">
        <v>69</v>
      </c>
      <c r="D79" s="64">
        <v>41948.53</v>
      </c>
      <c r="E79" s="65">
        <f t="shared" si="6"/>
        <v>51.768680872999994</v>
      </c>
      <c r="F79" s="64">
        <v>29259.1</v>
      </c>
      <c r="G79" s="121">
        <f t="shared" si="8"/>
        <v>36.108655309999996</v>
      </c>
      <c r="H79" s="64">
        <f t="shared" si="5"/>
        <v>71207.63</v>
      </c>
      <c r="I79" s="121">
        <f t="shared" si="7"/>
        <v>87.877336183</v>
      </c>
      <c r="J79" s="50">
        <v>1234.1</v>
      </c>
    </row>
    <row r="80" spans="1:10" ht="15.75">
      <c r="A80" s="126">
        <v>1</v>
      </c>
      <c r="B80" s="39" t="s">
        <v>160</v>
      </c>
      <c r="C80" s="28" t="s">
        <v>69</v>
      </c>
      <c r="D80" s="64">
        <v>0</v>
      </c>
      <c r="E80" s="65">
        <f t="shared" si="6"/>
        <v>0</v>
      </c>
      <c r="F80" s="64">
        <v>36506.23</v>
      </c>
      <c r="G80" s="121">
        <f t="shared" si="8"/>
        <v>45.052338443000004</v>
      </c>
      <c r="H80" s="64">
        <f t="shared" si="5"/>
        <v>36506.23</v>
      </c>
      <c r="I80" s="121">
        <f t="shared" si="7"/>
        <v>45.052338443000004</v>
      </c>
      <c r="J80" s="50">
        <v>1234.1</v>
      </c>
    </row>
    <row r="81" spans="1:10" ht="15.75">
      <c r="A81" s="126">
        <v>1</v>
      </c>
      <c r="B81" s="39" t="s">
        <v>443</v>
      </c>
      <c r="C81" s="28" t="s">
        <v>67</v>
      </c>
      <c r="D81" s="64">
        <v>95355</v>
      </c>
      <c r="E81" s="65">
        <f t="shared" si="6"/>
        <v>167.1021921816</v>
      </c>
      <c r="F81" s="64">
        <v>13757</v>
      </c>
      <c r="G81" s="121">
        <f t="shared" si="8"/>
        <v>24.10806835344</v>
      </c>
      <c r="H81" s="64">
        <f t="shared" si="5"/>
        <v>109112</v>
      </c>
      <c r="I81" s="121">
        <f t="shared" si="7"/>
        <v>191.21026053504</v>
      </c>
      <c r="J81" s="50">
        <v>1752.42192</v>
      </c>
    </row>
    <row r="82" spans="1:10" ht="15.75">
      <c r="A82" s="126">
        <v>15</v>
      </c>
      <c r="B82" s="39" t="s">
        <v>164</v>
      </c>
      <c r="C82" s="28" t="s">
        <v>69</v>
      </c>
      <c r="D82" s="64">
        <v>225000</v>
      </c>
      <c r="E82" s="65">
        <f t="shared" si="6"/>
        <v>278.4375</v>
      </c>
      <c r="F82" s="64">
        <v>32062.5</v>
      </c>
      <c r="G82" s="121">
        <f t="shared" si="8"/>
        <v>39.67734375</v>
      </c>
      <c r="H82" s="64">
        <f t="shared" si="5"/>
        <v>257062.5</v>
      </c>
      <c r="I82" s="121">
        <f t="shared" si="7"/>
        <v>318.11484375</v>
      </c>
      <c r="J82" s="50">
        <v>1237.5</v>
      </c>
    </row>
    <row r="83" spans="1:10" ht="15.75">
      <c r="A83" s="126">
        <v>15</v>
      </c>
      <c r="B83" s="39" t="s">
        <v>165</v>
      </c>
      <c r="C83" s="28" t="s">
        <v>69</v>
      </c>
      <c r="D83" s="64">
        <v>225000</v>
      </c>
      <c r="E83" s="65">
        <f t="shared" si="6"/>
        <v>278.4375</v>
      </c>
      <c r="F83" s="64">
        <v>32906.25</v>
      </c>
      <c r="G83" s="121">
        <f t="shared" si="8"/>
        <v>40.721484375</v>
      </c>
      <c r="H83" s="64">
        <f t="shared" si="5"/>
        <v>257906.25</v>
      </c>
      <c r="I83" s="121">
        <f t="shared" si="7"/>
        <v>319.158984375</v>
      </c>
      <c r="J83" s="50">
        <v>1237.5</v>
      </c>
    </row>
    <row r="84" spans="1:10" ht="15.75">
      <c r="A84" s="126">
        <v>15</v>
      </c>
      <c r="B84" s="39" t="s">
        <v>166</v>
      </c>
      <c r="C84" s="28" t="s">
        <v>9</v>
      </c>
      <c r="D84" s="64">
        <v>48796.68</v>
      </c>
      <c r="E84" s="65">
        <f t="shared" si="6"/>
        <v>96.317308519245</v>
      </c>
      <c r="F84" s="64">
        <v>7868.45</v>
      </c>
      <c r="G84" s="121">
        <f t="shared" si="8"/>
        <v>15.53113708183125</v>
      </c>
      <c r="H84" s="64">
        <f t="shared" si="5"/>
        <v>56665.13</v>
      </c>
      <c r="I84" s="121">
        <f t="shared" si="7"/>
        <v>111.84844560107625</v>
      </c>
      <c r="J84" s="50">
        <v>1973.849625</v>
      </c>
    </row>
    <row r="85" spans="1:10" ht="15.75">
      <c r="A85" s="126">
        <v>15</v>
      </c>
      <c r="B85" s="39" t="s">
        <v>362</v>
      </c>
      <c r="C85" s="28" t="s">
        <v>9</v>
      </c>
      <c r="D85" s="64">
        <v>64662.68</v>
      </c>
      <c r="E85" s="65">
        <f t="shared" si="6"/>
        <v>127.63440666949501</v>
      </c>
      <c r="F85" s="64">
        <v>11396.84</v>
      </c>
      <c r="G85" s="121">
        <f t="shared" si="8"/>
        <v>22.495648360185</v>
      </c>
      <c r="H85" s="64">
        <f t="shared" si="5"/>
        <v>76059.52</v>
      </c>
      <c r="I85" s="121">
        <f t="shared" si="7"/>
        <v>150.13005502968002</v>
      </c>
      <c r="J85" s="50">
        <v>1973.849625</v>
      </c>
    </row>
    <row r="86" spans="1:10" ht="15.75">
      <c r="A86" s="126">
        <v>15</v>
      </c>
      <c r="B86" s="39" t="s">
        <v>168</v>
      </c>
      <c r="C86" s="28" t="s">
        <v>9</v>
      </c>
      <c r="D86" s="64">
        <v>277906.7</v>
      </c>
      <c r="E86" s="65">
        <f t="shared" si="6"/>
        <v>548.5460355799876</v>
      </c>
      <c r="F86" s="64">
        <v>51065.42</v>
      </c>
      <c r="G86" s="121">
        <f t="shared" si="8"/>
        <v>100.7954601174675</v>
      </c>
      <c r="H86" s="64">
        <f t="shared" si="5"/>
        <v>328972.12</v>
      </c>
      <c r="I86" s="121">
        <f t="shared" si="7"/>
        <v>649.341495697455</v>
      </c>
      <c r="J86" s="50">
        <v>1973.849625</v>
      </c>
    </row>
    <row r="87" spans="1:10" ht="15.75">
      <c r="A87" s="126">
        <v>15</v>
      </c>
      <c r="B87" s="39" t="s">
        <v>363</v>
      </c>
      <c r="C87" s="28" t="s">
        <v>9</v>
      </c>
      <c r="D87" s="64">
        <v>144000</v>
      </c>
      <c r="E87" s="65">
        <f t="shared" si="6"/>
        <v>284.234346</v>
      </c>
      <c r="F87" s="64">
        <v>27000</v>
      </c>
      <c r="G87" s="121">
        <f t="shared" si="8"/>
        <v>53.293939875</v>
      </c>
      <c r="H87" s="64">
        <f t="shared" si="5"/>
        <v>171000</v>
      </c>
      <c r="I87" s="121">
        <f t="shared" si="7"/>
        <v>337.528285875</v>
      </c>
      <c r="J87" s="50">
        <v>1973.849625</v>
      </c>
    </row>
    <row r="88" spans="1:10" ht="15.75">
      <c r="A88" s="126">
        <v>15</v>
      </c>
      <c r="B88" s="39" t="s">
        <v>364</v>
      </c>
      <c r="C88" s="28" t="s">
        <v>9</v>
      </c>
      <c r="D88" s="64">
        <v>128087.89</v>
      </c>
      <c r="E88" s="65">
        <f t="shared" si="6"/>
        <v>252.82623364354126</v>
      </c>
      <c r="F88" s="64">
        <v>42749.33</v>
      </c>
      <c r="G88" s="121">
        <f t="shared" si="8"/>
        <v>84.38074898950126</v>
      </c>
      <c r="H88" s="64">
        <f t="shared" si="5"/>
        <v>170837.22</v>
      </c>
      <c r="I88" s="121">
        <f t="shared" si="7"/>
        <v>337.2069826330425</v>
      </c>
      <c r="J88" s="50">
        <v>1973.849625</v>
      </c>
    </row>
    <row r="89" spans="1:10" ht="15.75">
      <c r="A89" s="126">
        <v>15</v>
      </c>
      <c r="B89" s="39" t="s">
        <v>365</v>
      </c>
      <c r="C89" s="28" t="s">
        <v>9</v>
      </c>
      <c r="D89" s="64">
        <v>0</v>
      </c>
      <c r="E89" s="65">
        <f t="shared" si="6"/>
        <v>0</v>
      </c>
      <c r="F89" s="64">
        <v>110093</v>
      </c>
      <c r="G89" s="121">
        <f t="shared" si="8"/>
        <v>217.30702676512502</v>
      </c>
      <c r="H89" s="64">
        <f>+D89+F89</f>
        <v>110093</v>
      </c>
      <c r="I89" s="121">
        <f t="shared" si="7"/>
        <v>217.30702676512502</v>
      </c>
      <c r="J89" s="50">
        <v>1973.849625</v>
      </c>
    </row>
    <row r="90" spans="1:10" ht="15.75">
      <c r="A90" s="126">
        <v>15</v>
      </c>
      <c r="B90" s="38" t="s">
        <v>175</v>
      </c>
      <c r="C90" s="27" t="s">
        <v>67</v>
      </c>
      <c r="D90" s="64">
        <v>145187.61</v>
      </c>
      <c r="E90" s="65">
        <f t="shared" si="6"/>
        <v>254.42995027641118</v>
      </c>
      <c r="F90" s="64">
        <v>15392.89</v>
      </c>
      <c r="G90" s="121">
        <f t="shared" si="8"/>
        <v>26.974837848148802</v>
      </c>
      <c r="H90" s="64">
        <f>+D90+F90</f>
        <v>160580.5</v>
      </c>
      <c r="I90" s="121">
        <f t="shared" si="7"/>
        <v>281.40478812456</v>
      </c>
      <c r="J90" s="50">
        <v>1752.42192</v>
      </c>
    </row>
    <row r="91" spans="1:10" ht="15.75">
      <c r="A91" s="126">
        <v>15</v>
      </c>
      <c r="B91" s="38" t="s">
        <v>174</v>
      </c>
      <c r="C91" s="27" t="s">
        <v>69</v>
      </c>
      <c r="D91" s="64">
        <v>115452.41</v>
      </c>
      <c r="E91" s="65">
        <f t="shared" si="6"/>
        <v>142.872357375</v>
      </c>
      <c r="F91" s="64">
        <v>16884.95</v>
      </c>
      <c r="G91" s="121">
        <f t="shared" si="8"/>
        <v>20.895125625</v>
      </c>
      <c r="H91" s="64">
        <f>+D91+F91</f>
        <v>132337.36000000002</v>
      </c>
      <c r="I91" s="121">
        <f t="shared" si="7"/>
        <v>163.76748300000003</v>
      </c>
      <c r="J91" s="50">
        <v>1237.5</v>
      </c>
    </row>
    <row r="92" spans="1:10" ht="15.75">
      <c r="A92" s="126"/>
      <c r="B92" s="110"/>
      <c r="C92" s="27"/>
      <c r="D92" s="73"/>
      <c r="E92" s="65"/>
      <c r="F92" s="12"/>
      <c r="G92" s="121"/>
      <c r="H92" s="38"/>
      <c r="I92" s="121"/>
      <c r="J92" s="38"/>
    </row>
    <row r="93" spans="1:10" ht="15.75">
      <c r="A93" s="120"/>
      <c r="B93" s="38" t="s">
        <v>16</v>
      </c>
      <c r="C93" s="38"/>
      <c r="D93" s="71"/>
      <c r="E93" s="121">
        <f>SUM(E10:E91)</f>
        <v>5299.534471599396</v>
      </c>
      <c r="F93" s="121"/>
      <c r="G93" s="121">
        <f>SUM(G10:G91)</f>
        <v>1481.728865948447</v>
      </c>
      <c r="H93" s="121"/>
      <c r="I93" s="121">
        <f>SUM(I10:I91)</f>
        <v>6781.263337547839</v>
      </c>
      <c r="J93" s="121"/>
    </row>
    <row r="94" spans="1:10" ht="15.75">
      <c r="A94" s="122"/>
      <c r="B94" s="33"/>
      <c r="C94" s="33"/>
      <c r="D94" s="33"/>
      <c r="E94" s="33"/>
      <c r="F94" s="33"/>
      <c r="G94" s="33"/>
      <c r="H94" s="33"/>
      <c r="I94" s="33"/>
      <c r="J94" s="33"/>
    </row>
  </sheetData>
  <sheetProtection/>
  <mergeCells count="1">
    <mergeCell ref="A3:J3"/>
  </mergeCells>
  <printOptions/>
  <pageMargins left="0.7" right="0.7" top="0.75" bottom="0.75" header="0.3" footer="0.3"/>
  <pageSetup horizontalDpi="600" verticalDpi="600" orientation="portrait" scale="4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I93" sqref="I93"/>
    </sheetView>
  </sheetViews>
  <sheetFormatPr defaultColWidth="11.421875" defaultRowHeight="12.75"/>
  <cols>
    <col min="1" max="1" width="14.140625" style="0" bestFit="1" customWidth="1"/>
    <col min="2" max="2" width="51.7109375" style="0" bestFit="1" customWidth="1"/>
    <col min="3" max="3" width="11.421875" style="0" customWidth="1"/>
    <col min="4" max="4" width="17.421875" style="0" bestFit="1" customWidth="1"/>
    <col min="5" max="5" width="16.00390625" style="0" bestFit="1" customWidth="1"/>
    <col min="6" max="6" width="13.8515625" style="0" bestFit="1" customWidth="1"/>
    <col min="7" max="7" width="14.140625" style="0" bestFit="1" customWidth="1"/>
    <col min="8" max="8" width="17.421875" style="0" bestFit="1" customWidth="1"/>
    <col min="9" max="9" width="16.00390625" style="0" bestFit="1" customWidth="1"/>
    <col min="10" max="10" width="13.421875" style="0" bestFit="1" customWidth="1"/>
  </cols>
  <sheetData>
    <row r="1" spans="1:10" ht="12.75">
      <c r="A1" s="156"/>
      <c r="B1" s="157"/>
      <c r="C1" s="157"/>
      <c r="D1" s="157"/>
      <c r="E1" s="157"/>
      <c r="F1" s="157"/>
      <c r="G1" s="157"/>
      <c r="H1" s="157"/>
      <c r="I1" s="157"/>
      <c r="J1" s="168"/>
    </row>
    <row r="2" spans="1:10" ht="15.75">
      <c r="A2" s="169"/>
      <c r="B2" s="167"/>
      <c r="C2" s="167"/>
      <c r="D2" s="167"/>
      <c r="E2" s="167"/>
      <c r="F2" s="167"/>
      <c r="G2" s="167"/>
      <c r="H2" s="167"/>
      <c r="I2" s="167"/>
      <c r="J2" s="159" t="s">
        <v>13</v>
      </c>
    </row>
    <row r="3" spans="1:10" ht="15.75">
      <c r="A3" s="425" t="s">
        <v>15</v>
      </c>
      <c r="B3" s="426"/>
      <c r="C3" s="426"/>
      <c r="D3" s="426"/>
      <c r="E3" s="426"/>
      <c r="F3" s="426"/>
      <c r="G3" s="426"/>
      <c r="H3" s="426"/>
      <c r="I3" s="426"/>
      <c r="J3" s="427"/>
    </row>
    <row r="4" spans="1:10" ht="15.75">
      <c r="A4" s="130"/>
      <c r="B4" s="131"/>
      <c r="C4" s="131"/>
      <c r="D4" s="131"/>
      <c r="E4" s="131"/>
      <c r="F4" s="131"/>
      <c r="G4" s="131"/>
      <c r="H4" s="131"/>
      <c r="I4" s="131"/>
      <c r="J4" s="166"/>
    </row>
    <row r="5" spans="1:10" ht="15.75">
      <c r="A5" s="111"/>
      <c r="B5" s="17"/>
      <c r="C5" s="17"/>
      <c r="D5" s="17"/>
      <c r="E5" s="17"/>
      <c r="F5" s="17"/>
      <c r="G5" s="17"/>
      <c r="H5" s="17"/>
      <c r="I5" s="17"/>
      <c r="J5" s="112"/>
    </row>
    <row r="6" spans="1:10" ht="15.75">
      <c r="A6" s="22" t="s">
        <v>0</v>
      </c>
      <c r="B6" s="113" t="s">
        <v>1</v>
      </c>
      <c r="C6" s="22" t="s">
        <v>2</v>
      </c>
      <c r="D6" s="22" t="s">
        <v>4</v>
      </c>
      <c r="E6" s="22" t="s">
        <v>11</v>
      </c>
      <c r="F6" s="22" t="s">
        <v>3</v>
      </c>
      <c r="G6" s="22" t="s">
        <v>11</v>
      </c>
      <c r="H6" s="22" t="s">
        <v>6</v>
      </c>
      <c r="I6" s="22" t="s">
        <v>11</v>
      </c>
      <c r="J6" s="22" t="s">
        <v>7</v>
      </c>
    </row>
    <row r="7" spans="1:10" ht="15.75">
      <c r="A7" s="38"/>
      <c r="B7" s="110"/>
      <c r="C7" s="38"/>
      <c r="D7" s="27" t="s">
        <v>5</v>
      </c>
      <c r="E7" s="27" t="s">
        <v>12</v>
      </c>
      <c r="F7" s="27" t="s">
        <v>5</v>
      </c>
      <c r="G7" s="27" t="s">
        <v>12</v>
      </c>
      <c r="H7" s="27" t="s">
        <v>5</v>
      </c>
      <c r="I7" s="27" t="s">
        <v>12</v>
      </c>
      <c r="J7" s="27" t="s">
        <v>8</v>
      </c>
    </row>
    <row r="8" spans="1:10" ht="15.75">
      <c r="A8" s="33"/>
      <c r="B8" s="112"/>
      <c r="C8" s="114"/>
      <c r="D8" s="33"/>
      <c r="E8" s="33"/>
      <c r="F8" s="33"/>
      <c r="G8" s="33"/>
      <c r="H8" s="33"/>
      <c r="I8" s="33"/>
      <c r="J8" s="114"/>
    </row>
    <row r="9" spans="1:10" ht="19.5">
      <c r="A9" s="246" t="s">
        <v>416</v>
      </c>
      <c r="B9" s="245"/>
      <c r="C9" s="244"/>
      <c r="D9" s="73"/>
      <c r="E9" s="38"/>
      <c r="F9" s="45"/>
      <c r="G9" s="110"/>
      <c r="H9" s="38"/>
      <c r="I9" s="124"/>
      <c r="J9" s="45"/>
    </row>
    <row r="10" spans="1:10" ht="15.75">
      <c r="A10" s="126">
        <v>1</v>
      </c>
      <c r="B10" s="110" t="s">
        <v>417</v>
      </c>
      <c r="C10" s="27" t="s">
        <v>69</v>
      </c>
      <c r="D10" s="64">
        <v>345052.79</v>
      </c>
      <c r="E10" s="65">
        <f aca="true" t="shared" si="0" ref="E10:E27">+D10*J10/1000000</f>
        <v>426.381732603</v>
      </c>
      <c r="F10" s="64">
        <v>0</v>
      </c>
      <c r="G10" s="121">
        <f>+F10*J10/1000000</f>
        <v>0</v>
      </c>
      <c r="H10" s="38">
        <f aca="true" t="shared" si="1" ref="H10:H27">+D10+F10</f>
        <v>345052.79</v>
      </c>
      <c r="I10" s="121">
        <f aca="true" t="shared" si="2" ref="I10:I27">+H10*J10/1000000</f>
        <v>426.381732603</v>
      </c>
      <c r="J10" s="50">
        <v>1235.7</v>
      </c>
    </row>
    <row r="11" spans="1:10" ht="15.75">
      <c r="A11" s="126">
        <v>1</v>
      </c>
      <c r="B11" s="110" t="s">
        <v>418</v>
      </c>
      <c r="C11" s="27" t="s">
        <v>9</v>
      </c>
      <c r="D11" s="64">
        <v>0</v>
      </c>
      <c r="E11" s="65">
        <f t="shared" si="0"/>
        <v>0</v>
      </c>
      <c r="F11" s="64">
        <v>111847</v>
      </c>
      <c r="G11" s="121">
        <f>+F11*J11/1000000</f>
        <v>217.410198983595</v>
      </c>
      <c r="H11" s="38">
        <f t="shared" si="1"/>
        <v>111847</v>
      </c>
      <c r="I11" s="121">
        <f t="shared" si="2"/>
        <v>217.410198983595</v>
      </c>
      <c r="J11" s="50">
        <v>1943.817885</v>
      </c>
    </row>
    <row r="12" spans="1:10" ht="15.75">
      <c r="A12" s="228">
        <v>1</v>
      </c>
      <c r="B12" s="38" t="s">
        <v>285</v>
      </c>
      <c r="C12" s="27" t="s">
        <v>9</v>
      </c>
      <c r="D12" s="64">
        <v>168114.4</v>
      </c>
      <c r="E12" s="65">
        <f t="shared" si="0"/>
        <v>326.783777446044</v>
      </c>
      <c r="F12" s="64">
        <v>22695</v>
      </c>
      <c r="G12" s="121">
        <f>+F12*J12/1000000</f>
        <v>44.114946900075</v>
      </c>
      <c r="H12" s="38">
        <f t="shared" si="1"/>
        <v>190809.4</v>
      </c>
      <c r="I12" s="121">
        <f t="shared" si="2"/>
        <v>370.89872434611897</v>
      </c>
      <c r="J12" s="50">
        <v>1943.817885</v>
      </c>
    </row>
    <row r="13" spans="1:10" ht="15.75">
      <c r="A13" s="228">
        <v>1</v>
      </c>
      <c r="B13" s="38" t="s">
        <v>419</v>
      </c>
      <c r="C13" s="27" t="s">
        <v>276</v>
      </c>
      <c r="D13" s="64">
        <v>0</v>
      </c>
      <c r="E13" s="65">
        <f t="shared" si="0"/>
        <v>0</v>
      </c>
      <c r="F13" s="64">
        <v>609720.09</v>
      </c>
      <c r="G13" s="121">
        <f>+F13*J13/1000000</f>
        <v>200.75679592148785</v>
      </c>
      <c r="H13" s="38">
        <f t="shared" si="1"/>
        <v>609720.09</v>
      </c>
      <c r="I13" s="121">
        <f t="shared" si="2"/>
        <v>200.75679592148785</v>
      </c>
      <c r="J13" s="50">
        <v>329.2605889392423</v>
      </c>
    </row>
    <row r="14" spans="1:10" ht="15.75">
      <c r="A14" s="228">
        <v>1</v>
      </c>
      <c r="B14" s="38" t="s">
        <v>298</v>
      </c>
      <c r="C14" s="27" t="s">
        <v>67</v>
      </c>
      <c r="D14" s="64">
        <v>86788.78</v>
      </c>
      <c r="E14" s="65">
        <f t="shared" si="0"/>
        <v>148.0569404079753</v>
      </c>
      <c r="F14" s="64">
        <v>9581.64</v>
      </c>
      <c r="G14" s="121">
        <f>+F14*J14/1000000</f>
        <v>16.3457569341414</v>
      </c>
      <c r="H14" s="38">
        <f t="shared" si="1"/>
        <v>96370.42</v>
      </c>
      <c r="I14" s="121">
        <f t="shared" si="2"/>
        <v>164.4026973421167</v>
      </c>
      <c r="J14" s="50">
        <v>1705.945635</v>
      </c>
    </row>
    <row r="15" spans="1:10" ht="15.75">
      <c r="A15" s="126">
        <v>15</v>
      </c>
      <c r="B15" s="38" t="s">
        <v>286</v>
      </c>
      <c r="C15" s="27" t="s">
        <v>9</v>
      </c>
      <c r="D15" s="64">
        <v>80000</v>
      </c>
      <c r="E15" s="65">
        <f t="shared" si="0"/>
        <v>155.99114784</v>
      </c>
      <c r="F15" s="64">
        <v>24900</v>
      </c>
      <c r="G15" s="121">
        <f aca="true" t="shared" si="3" ref="G15:G27">+F15*J15/1000000</f>
        <v>48.552244765199994</v>
      </c>
      <c r="H15" s="38">
        <f t="shared" si="1"/>
        <v>104900</v>
      </c>
      <c r="I15" s="121">
        <f t="shared" si="2"/>
        <v>204.54339260519998</v>
      </c>
      <c r="J15" s="50">
        <v>1949.889348</v>
      </c>
    </row>
    <row r="16" spans="1:10" ht="15.75">
      <c r="A16" s="126">
        <v>15</v>
      </c>
      <c r="B16" s="38" t="s">
        <v>420</v>
      </c>
      <c r="C16" s="27" t="s">
        <v>9</v>
      </c>
      <c r="D16" s="64">
        <v>552785</v>
      </c>
      <c r="E16" s="65">
        <f t="shared" si="0"/>
        <v>1077.86958323418</v>
      </c>
      <c r="F16" s="64">
        <v>80845</v>
      </c>
      <c r="G16" s="121">
        <f t="shared" si="3"/>
        <v>157.63880433906002</v>
      </c>
      <c r="H16" s="38">
        <f t="shared" si="1"/>
        <v>633630</v>
      </c>
      <c r="I16" s="121">
        <f t="shared" si="2"/>
        <v>1235.50838757324</v>
      </c>
      <c r="J16" s="50">
        <v>1949.889348</v>
      </c>
    </row>
    <row r="17" spans="1:10" ht="15.75">
      <c r="A17" s="126">
        <v>15</v>
      </c>
      <c r="B17" s="38" t="s">
        <v>421</v>
      </c>
      <c r="C17" s="27" t="s">
        <v>69</v>
      </c>
      <c r="D17" s="64">
        <v>210000</v>
      </c>
      <c r="E17" s="65">
        <f t="shared" si="0"/>
        <v>259.644</v>
      </c>
      <c r="F17" s="64">
        <v>26775</v>
      </c>
      <c r="G17" s="121">
        <f t="shared" si="3"/>
        <v>33.10461</v>
      </c>
      <c r="H17" s="38">
        <f t="shared" si="1"/>
        <v>236775</v>
      </c>
      <c r="I17" s="121">
        <f t="shared" si="2"/>
        <v>292.74861</v>
      </c>
      <c r="J17" s="50">
        <v>1236.4</v>
      </c>
    </row>
    <row r="18" spans="1:10" ht="15.75">
      <c r="A18" s="126">
        <v>15</v>
      </c>
      <c r="B18" s="38" t="s">
        <v>75</v>
      </c>
      <c r="C18" s="27" t="s">
        <v>9</v>
      </c>
      <c r="D18" s="64">
        <v>48230</v>
      </c>
      <c r="E18" s="65">
        <f t="shared" si="0"/>
        <v>94.04316325404</v>
      </c>
      <c r="F18" s="64">
        <v>7416</v>
      </c>
      <c r="G18" s="121">
        <f t="shared" si="3"/>
        <v>14.460379404768</v>
      </c>
      <c r="H18" s="38">
        <f t="shared" si="1"/>
        <v>55646</v>
      </c>
      <c r="I18" s="121">
        <f t="shared" si="2"/>
        <v>108.50354265880799</v>
      </c>
      <c r="J18" s="50">
        <v>1949.889348</v>
      </c>
    </row>
    <row r="19" spans="1:10" ht="15.75">
      <c r="A19" s="126">
        <v>15</v>
      </c>
      <c r="B19" s="38" t="s">
        <v>55</v>
      </c>
      <c r="C19" s="27" t="s">
        <v>9</v>
      </c>
      <c r="D19" s="64">
        <v>98000</v>
      </c>
      <c r="E19" s="65">
        <f t="shared" si="0"/>
        <v>191.089156104</v>
      </c>
      <c r="F19" s="64">
        <v>32340</v>
      </c>
      <c r="G19" s="121">
        <f t="shared" si="3"/>
        <v>63.05942151432</v>
      </c>
      <c r="H19" s="38">
        <f t="shared" si="1"/>
        <v>130340</v>
      </c>
      <c r="I19" s="121">
        <f t="shared" si="2"/>
        <v>254.14857761832</v>
      </c>
      <c r="J19" s="50">
        <v>1949.889348</v>
      </c>
    </row>
    <row r="20" spans="1:10" ht="15.75">
      <c r="A20" s="126">
        <v>15</v>
      </c>
      <c r="B20" s="38" t="s">
        <v>76</v>
      </c>
      <c r="C20" s="27" t="s">
        <v>9</v>
      </c>
      <c r="D20" s="64">
        <v>6603</v>
      </c>
      <c r="E20" s="65">
        <f t="shared" si="0"/>
        <v>12.875119364844</v>
      </c>
      <c r="F20" s="64">
        <v>2427</v>
      </c>
      <c r="G20" s="121">
        <f t="shared" si="3"/>
        <v>4.7323814475959995</v>
      </c>
      <c r="H20" s="38">
        <f t="shared" si="1"/>
        <v>9030</v>
      </c>
      <c r="I20" s="121">
        <f t="shared" si="2"/>
        <v>17.60750081244</v>
      </c>
      <c r="J20" s="50">
        <v>1949.889348</v>
      </c>
    </row>
    <row r="21" spans="1:10" ht="15.75">
      <c r="A21" s="126">
        <v>15</v>
      </c>
      <c r="B21" s="38" t="s">
        <v>422</v>
      </c>
      <c r="C21" s="27" t="s">
        <v>9</v>
      </c>
      <c r="D21" s="64">
        <v>262000</v>
      </c>
      <c r="E21" s="65">
        <f t="shared" si="0"/>
        <v>510.871009176</v>
      </c>
      <c r="F21" s="64">
        <v>77267</v>
      </c>
      <c r="G21" s="121">
        <f t="shared" si="3"/>
        <v>150.662100251916</v>
      </c>
      <c r="H21" s="38">
        <f t="shared" si="1"/>
        <v>339267</v>
      </c>
      <c r="I21" s="121">
        <f t="shared" si="2"/>
        <v>661.533109427916</v>
      </c>
      <c r="J21" s="50">
        <v>1949.889348</v>
      </c>
    </row>
    <row r="22" spans="1:10" ht="15.75">
      <c r="A22" s="126">
        <v>15</v>
      </c>
      <c r="B22" s="110" t="s">
        <v>58</v>
      </c>
      <c r="C22" s="27" t="s">
        <v>9</v>
      </c>
      <c r="D22" s="64">
        <v>119834</v>
      </c>
      <c r="E22" s="65">
        <f t="shared" si="0"/>
        <v>233.663040128232</v>
      </c>
      <c r="F22" s="65">
        <v>44938</v>
      </c>
      <c r="G22" s="121">
        <f t="shared" si="3"/>
        <v>87.624127520424</v>
      </c>
      <c r="H22" s="38">
        <f t="shared" si="1"/>
        <v>164772</v>
      </c>
      <c r="I22" s="121">
        <f t="shared" si="2"/>
        <v>321.287167648656</v>
      </c>
      <c r="J22" s="50">
        <v>1949.889348</v>
      </c>
    </row>
    <row r="23" spans="1:10" ht="15.75">
      <c r="A23" s="126">
        <v>15</v>
      </c>
      <c r="B23" s="110" t="s">
        <v>79</v>
      </c>
      <c r="C23" s="27" t="s">
        <v>9</v>
      </c>
      <c r="D23" s="64">
        <v>0</v>
      </c>
      <c r="E23" s="65">
        <f t="shared" si="0"/>
        <v>0</v>
      </c>
      <c r="F23" s="64">
        <v>11308</v>
      </c>
      <c r="G23" s="121">
        <f t="shared" si="3"/>
        <v>22.049348747184002</v>
      </c>
      <c r="H23" s="38">
        <f t="shared" si="1"/>
        <v>11308</v>
      </c>
      <c r="I23" s="121">
        <f t="shared" si="2"/>
        <v>22.049348747184002</v>
      </c>
      <c r="J23" s="50">
        <v>1949.889348</v>
      </c>
    </row>
    <row r="24" spans="1:10" ht="15.75">
      <c r="A24" s="126">
        <v>15</v>
      </c>
      <c r="B24" s="110" t="s">
        <v>373</v>
      </c>
      <c r="C24" s="27" t="s">
        <v>9</v>
      </c>
      <c r="D24" s="64">
        <v>0</v>
      </c>
      <c r="E24" s="65">
        <f t="shared" si="0"/>
        <v>0</v>
      </c>
      <c r="F24" s="64">
        <v>15937.76</v>
      </c>
      <c r="G24" s="121">
        <f t="shared" si="3"/>
        <v>31.076868454980477</v>
      </c>
      <c r="H24" s="38">
        <f t="shared" si="1"/>
        <v>15937.76</v>
      </c>
      <c r="I24" s="121">
        <f t="shared" si="2"/>
        <v>31.076868454980477</v>
      </c>
      <c r="J24" s="50">
        <v>1949.889348</v>
      </c>
    </row>
    <row r="25" spans="1:10" ht="15.75">
      <c r="A25" s="126">
        <v>15</v>
      </c>
      <c r="B25" s="38" t="s">
        <v>80</v>
      </c>
      <c r="C25" s="27" t="s">
        <v>9</v>
      </c>
      <c r="D25" s="64">
        <v>17756.99</v>
      </c>
      <c r="E25" s="65">
        <f t="shared" si="0"/>
        <v>34.62416565354252</v>
      </c>
      <c r="F25" s="64">
        <v>4972</v>
      </c>
      <c r="G25" s="121">
        <f t="shared" si="3"/>
        <v>9.694849838256</v>
      </c>
      <c r="H25" s="38">
        <f t="shared" si="1"/>
        <v>22728.99</v>
      </c>
      <c r="I25" s="121">
        <f t="shared" si="2"/>
        <v>44.31901549179852</v>
      </c>
      <c r="J25" s="50">
        <v>1949.889348</v>
      </c>
    </row>
    <row r="26" spans="1:10" ht="15.75">
      <c r="A26" s="126">
        <v>15</v>
      </c>
      <c r="B26" s="38" t="s">
        <v>424</v>
      </c>
      <c r="C26" s="27" t="s">
        <v>67</v>
      </c>
      <c r="D26" s="64">
        <v>27885</v>
      </c>
      <c r="E26" s="65">
        <f t="shared" si="0"/>
        <v>48.0385474569</v>
      </c>
      <c r="F26" s="64">
        <v>2956.39</v>
      </c>
      <c r="G26" s="121">
        <f t="shared" si="3"/>
        <v>5.0930852184366</v>
      </c>
      <c r="H26" s="38">
        <f t="shared" si="1"/>
        <v>30841.39</v>
      </c>
      <c r="I26" s="121">
        <f t="shared" si="2"/>
        <v>53.1316326753366</v>
      </c>
      <c r="J26" s="50">
        <v>1722.73794</v>
      </c>
    </row>
    <row r="27" spans="1:10" ht="15.75">
      <c r="A27" s="126">
        <v>15</v>
      </c>
      <c r="B27" s="38" t="s">
        <v>300</v>
      </c>
      <c r="C27" s="27" t="s">
        <v>67</v>
      </c>
      <c r="D27" s="64">
        <v>27632.85</v>
      </c>
      <c r="E27" s="65">
        <f t="shared" si="0"/>
        <v>47.604159085328995</v>
      </c>
      <c r="F27" s="64">
        <v>3983.87</v>
      </c>
      <c r="G27" s="121">
        <f t="shared" si="3"/>
        <v>6.863163997027799</v>
      </c>
      <c r="H27" s="38">
        <f t="shared" si="1"/>
        <v>31616.719999999998</v>
      </c>
      <c r="I27" s="121">
        <f t="shared" si="2"/>
        <v>54.4673230823568</v>
      </c>
      <c r="J27" s="50">
        <v>1722.73794</v>
      </c>
    </row>
    <row r="28" spans="1:10" ht="15.75">
      <c r="A28" s="194"/>
      <c r="B28" s="33"/>
      <c r="C28" s="114"/>
      <c r="D28" s="247"/>
      <c r="E28" s="105"/>
      <c r="F28" s="247"/>
      <c r="G28" s="123"/>
      <c r="H28" s="33"/>
      <c r="I28" s="123"/>
      <c r="J28" s="48"/>
    </row>
    <row r="29" spans="1:10" ht="15.75">
      <c r="A29" s="126"/>
      <c r="B29" s="110"/>
      <c r="C29" s="27"/>
      <c r="D29" s="73"/>
      <c r="E29" s="65"/>
      <c r="F29" s="12"/>
      <c r="G29" s="121"/>
      <c r="H29" s="38"/>
      <c r="I29" s="121"/>
      <c r="J29" s="38"/>
    </row>
    <row r="30" spans="1:10" ht="15.75">
      <c r="A30" s="120"/>
      <c r="B30" s="38" t="s">
        <v>16</v>
      </c>
      <c r="C30" s="38"/>
      <c r="D30" s="71"/>
      <c r="E30" s="121">
        <f>SUM(E10:E28)</f>
        <v>3567.5355417540864</v>
      </c>
      <c r="F30" s="121"/>
      <c r="G30" s="121">
        <f>SUM(G10:G28)</f>
        <v>1113.2390842384682</v>
      </c>
      <c r="H30" s="121"/>
      <c r="I30" s="121">
        <f>SUM(I10:I28)</f>
        <v>4680.774625992554</v>
      </c>
      <c r="J30" s="121"/>
    </row>
    <row r="31" spans="1:10" ht="15.75">
      <c r="A31" s="122"/>
      <c r="B31" s="33"/>
      <c r="C31" s="33"/>
      <c r="D31" s="33"/>
      <c r="E31" s="33"/>
      <c r="F31" s="33"/>
      <c r="G31" s="33"/>
      <c r="H31" s="33"/>
      <c r="I31" s="33"/>
      <c r="J31" s="33"/>
    </row>
    <row r="34" spans="1:10" ht="15.75" hidden="1">
      <c r="A34" s="126" t="s">
        <v>444</v>
      </c>
      <c r="B34" s="126"/>
      <c r="C34" s="126"/>
      <c r="D34" s="126"/>
      <c r="E34" s="126" t="s">
        <v>445</v>
      </c>
      <c r="F34" s="126"/>
      <c r="G34" s="126" t="s">
        <v>445</v>
      </c>
      <c r="H34" s="126" t="s">
        <v>445</v>
      </c>
      <c r="I34" s="126" t="s">
        <v>445</v>
      </c>
      <c r="J34" s="126" t="s">
        <v>445</v>
      </c>
    </row>
    <row r="35" spans="1:10" ht="15.75" hidden="1">
      <c r="A35" s="126">
        <v>1</v>
      </c>
      <c r="B35" s="126" t="s">
        <v>446</v>
      </c>
      <c r="C35" s="126" t="s">
        <v>276</v>
      </c>
      <c r="D35" s="126"/>
      <c r="E35" s="126"/>
      <c r="F35" s="126">
        <v>609719.94</v>
      </c>
      <c r="G35" s="126">
        <f>+F35*J35</f>
        <v>194069710.806408</v>
      </c>
      <c r="H35" s="126">
        <f>+F35+D35</f>
        <v>609719.94</v>
      </c>
      <c r="I35" s="126">
        <f>+G35+E35</f>
        <v>194069710.806408</v>
      </c>
      <c r="J35" s="126">
        <v>318.2932</v>
      </c>
    </row>
    <row r="36" spans="1:10" ht="15.75" hidden="1">
      <c r="A36" s="126">
        <v>1</v>
      </c>
      <c r="B36" s="126" t="s">
        <v>447</v>
      </c>
      <c r="C36" s="126" t="s">
        <v>10</v>
      </c>
      <c r="D36" s="126">
        <v>345052.79</v>
      </c>
      <c r="E36" s="126">
        <f>+D36*J36</f>
        <v>424725479.211</v>
      </c>
      <c r="F36" s="126">
        <v>0</v>
      </c>
      <c r="G36" s="126">
        <f aca="true" t="shared" si="4" ref="G36:G52">+F36*J36</f>
        <v>0</v>
      </c>
      <c r="H36" s="126">
        <f aca="true" t="shared" si="5" ref="H36:I52">+F36+D36</f>
        <v>345052.79</v>
      </c>
      <c r="I36" s="126">
        <f t="shared" si="5"/>
        <v>424725479.211</v>
      </c>
      <c r="J36" s="126">
        <v>1230.9</v>
      </c>
    </row>
    <row r="37" spans="1:10" ht="15.75" hidden="1">
      <c r="A37" s="126">
        <v>1</v>
      </c>
      <c r="B37" s="126" t="s">
        <v>448</v>
      </c>
      <c r="C37" s="126" t="s">
        <v>9</v>
      </c>
      <c r="D37" s="126"/>
      <c r="E37" s="126"/>
      <c r="F37" s="126">
        <v>111846.8</v>
      </c>
      <c r="G37" s="126">
        <f t="shared" si="4"/>
        <v>208291193.94902</v>
      </c>
      <c r="H37" s="126">
        <f t="shared" si="5"/>
        <v>111846.8</v>
      </c>
      <c r="I37" s="126">
        <f t="shared" si="5"/>
        <v>208291193.94902</v>
      </c>
      <c r="J37" s="126">
        <v>1862.29015</v>
      </c>
    </row>
    <row r="38" spans="1:10" ht="15.75" hidden="1">
      <c r="A38" s="126">
        <v>1</v>
      </c>
      <c r="B38" s="126" t="s">
        <v>449</v>
      </c>
      <c r="C38" s="126" t="s">
        <v>9</v>
      </c>
      <c r="D38" s="126">
        <v>168114.4</v>
      </c>
      <c r="E38" s="126">
        <f aca="true" t="shared" si="6" ref="E38:E48">+D38*J38</f>
        <v>313077791.19316</v>
      </c>
      <c r="F38" s="126">
        <v>22695.46</v>
      </c>
      <c r="G38" s="126">
        <f t="shared" si="4"/>
        <v>42265531.607719</v>
      </c>
      <c r="H38" s="126">
        <f t="shared" si="5"/>
        <v>190809.86</v>
      </c>
      <c r="I38" s="126">
        <f t="shared" si="5"/>
        <v>355343322.800879</v>
      </c>
      <c r="J38" s="126">
        <v>1862.29015</v>
      </c>
    </row>
    <row r="39" spans="1:10" ht="15.75" hidden="1">
      <c r="A39" s="126">
        <v>15</v>
      </c>
      <c r="B39" s="126" t="s">
        <v>450</v>
      </c>
      <c r="C39" s="126" t="s">
        <v>9</v>
      </c>
      <c r="D39" s="126">
        <v>80000</v>
      </c>
      <c r="E39" s="126">
        <f t="shared" si="6"/>
        <v>148983212</v>
      </c>
      <c r="F39" s="126">
        <v>24900.05</v>
      </c>
      <c r="G39" s="126">
        <f t="shared" si="4"/>
        <v>46371117.8495075</v>
      </c>
      <c r="H39" s="126">
        <f t="shared" si="5"/>
        <v>104900.05</v>
      </c>
      <c r="I39" s="126">
        <f t="shared" si="5"/>
        <v>195354329.8495075</v>
      </c>
      <c r="J39" s="126">
        <v>1862.29015</v>
      </c>
    </row>
    <row r="40" spans="1:10" ht="15.75" hidden="1">
      <c r="A40" s="126">
        <v>15</v>
      </c>
      <c r="B40" s="126" t="s">
        <v>451</v>
      </c>
      <c r="C40" s="126" t="s">
        <v>9</v>
      </c>
      <c r="D40" s="126">
        <v>552784.58</v>
      </c>
      <c r="E40" s="126">
        <f t="shared" si="6"/>
        <v>1029445278.4058869</v>
      </c>
      <c r="F40" s="126">
        <v>80844.74</v>
      </c>
      <c r="G40" s="126">
        <f t="shared" si="4"/>
        <v>150556362.98131102</v>
      </c>
      <c r="H40" s="126">
        <f t="shared" si="5"/>
        <v>633629.32</v>
      </c>
      <c r="I40" s="126">
        <f t="shared" si="5"/>
        <v>1180001641.387198</v>
      </c>
      <c r="J40" s="126">
        <v>1862.29015</v>
      </c>
    </row>
    <row r="41" spans="1:10" ht="15.75" hidden="1">
      <c r="A41" s="126">
        <v>15</v>
      </c>
      <c r="B41" s="126" t="s">
        <v>452</v>
      </c>
      <c r="C41" s="126" t="s">
        <v>10</v>
      </c>
      <c r="D41" s="126">
        <v>210000</v>
      </c>
      <c r="E41" s="126">
        <f t="shared" si="6"/>
        <v>391080931.5</v>
      </c>
      <c r="F41" s="126">
        <v>26775</v>
      </c>
      <c r="G41" s="126">
        <f t="shared" si="4"/>
        <v>49862818.76625</v>
      </c>
      <c r="H41" s="126">
        <f t="shared" si="5"/>
        <v>236775</v>
      </c>
      <c r="I41" s="126">
        <f t="shared" si="5"/>
        <v>440943750.26625</v>
      </c>
      <c r="J41" s="126">
        <v>1862.29015</v>
      </c>
    </row>
    <row r="42" spans="1:10" ht="15.75" hidden="1">
      <c r="A42" s="126">
        <v>15</v>
      </c>
      <c r="B42" s="126" t="s">
        <v>453</v>
      </c>
      <c r="C42" s="126" t="s">
        <v>9</v>
      </c>
      <c r="D42" s="126">
        <v>48230</v>
      </c>
      <c r="E42" s="126">
        <f t="shared" si="6"/>
        <v>89818253.93450001</v>
      </c>
      <c r="F42" s="126">
        <v>7415.63</v>
      </c>
      <c r="G42" s="126">
        <f t="shared" si="4"/>
        <v>13810054.7050445</v>
      </c>
      <c r="H42" s="126">
        <f t="shared" si="5"/>
        <v>55645.63</v>
      </c>
      <c r="I42" s="126">
        <f t="shared" si="5"/>
        <v>103628308.63954452</v>
      </c>
      <c r="J42" s="126">
        <v>1862.29015</v>
      </c>
    </row>
    <row r="43" spans="1:10" ht="15.75" hidden="1">
      <c r="A43" s="126">
        <v>15</v>
      </c>
      <c r="B43" s="126" t="s">
        <v>454</v>
      </c>
      <c r="C43" s="126" t="s">
        <v>9</v>
      </c>
      <c r="D43" s="126">
        <v>98000</v>
      </c>
      <c r="E43" s="126">
        <f t="shared" si="6"/>
        <v>182504434.70000002</v>
      </c>
      <c r="F43" s="126">
        <v>32340</v>
      </c>
      <c r="G43" s="126">
        <f t="shared" si="4"/>
        <v>60226463.451000005</v>
      </c>
      <c r="H43" s="126">
        <f t="shared" si="5"/>
        <v>130340</v>
      </c>
      <c r="I43" s="126">
        <f t="shared" si="5"/>
        <v>242730898.15100002</v>
      </c>
      <c r="J43" s="126">
        <v>1862.29015</v>
      </c>
    </row>
    <row r="44" spans="1:10" ht="15.75" hidden="1">
      <c r="A44" s="126">
        <v>15</v>
      </c>
      <c r="B44" s="126" t="s">
        <v>455</v>
      </c>
      <c r="C44" s="126" t="s">
        <v>9</v>
      </c>
      <c r="D44" s="126">
        <v>83396.93</v>
      </c>
      <c r="E44" s="126">
        <f t="shared" si="6"/>
        <v>155309281.27923948</v>
      </c>
      <c r="F44" s="126">
        <v>30648.37</v>
      </c>
      <c r="G44" s="126">
        <f t="shared" si="4"/>
        <v>57076157.564555496</v>
      </c>
      <c r="H44" s="126">
        <f t="shared" si="5"/>
        <v>114045.29999999999</v>
      </c>
      <c r="I44" s="126">
        <f t="shared" si="5"/>
        <v>212385438.84379497</v>
      </c>
      <c r="J44" s="126">
        <v>1862.29015</v>
      </c>
    </row>
    <row r="45" spans="1:10" ht="15.75" hidden="1">
      <c r="A45" s="126">
        <v>16</v>
      </c>
      <c r="B45" s="126" t="s">
        <v>455</v>
      </c>
      <c r="C45" s="126" t="s">
        <v>9</v>
      </c>
      <c r="D45" s="126">
        <v>6603.07</v>
      </c>
      <c r="E45" s="126">
        <f>+D45*J45</f>
        <v>12303435.2907605</v>
      </c>
      <c r="F45" s="126">
        <v>2426.63</v>
      </c>
      <c r="G45" s="126">
        <f>+F45*J45</f>
        <v>4521515.7766945</v>
      </c>
      <c r="H45" s="126">
        <f>+F45+D45</f>
        <v>9029.7</v>
      </c>
      <c r="I45" s="126">
        <f>+G45+E45</f>
        <v>16824951.067455</v>
      </c>
      <c r="J45" s="126">
        <v>1863.29015</v>
      </c>
    </row>
    <row r="46" spans="1:10" ht="15.75" hidden="1">
      <c r="A46" s="126">
        <v>15</v>
      </c>
      <c r="B46" s="126" t="s">
        <v>456</v>
      </c>
      <c r="C46" s="126" t="s">
        <v>9</v>
      </c>
      <c r="D46" s="126">
        <v>262000</v>
      </c>
      <c r="E46" s="126">
        <f t="shared" si="6"/>
        <v>487920019.3</v>
      </c>
      <c r="F46" s="126">
        <v>77267</v>
      </c>
      <c r="G46" s="126">
        <f t="shared" si="4"/>
        <v>143893573.02005</v>
      </c>
      <c r="H46" s="126">
        <f t="shared" si="5"/>
        <v>339267</v>
      </c>
      <c r="I46" s="126">
        <f t="shared" si="5"/>
        <v>631813592.32005</v>
      </c>
      <c r="J46" s="126">
        <v>1862.29015</v>
      </c>
    </row>
    <row r="47" spans="1:10" ht="15.75" hidden="1">
      <c r="A47" s="126">
        <v>15</v>
      </c>
      <c r="B47" s="126" t="s">
        <v>457</v>
      </c>
      <c r="C47" s="126" t="s">
        <v>9</v>
      </c>
      <c r="D47" s="126">
        <v>119833.69</v>
      </c>
      <c r="E47" s="126">
        <f t="shared" si="6"/>
        <v>223165100.52515352</v>
      </c>
      <c r="F47" s="126">
        <v>44937.63</v>
      </c>
      <c r="G47" s="126">
        <f t="shared" si="4"/>
        <v>83686905.7133445</v>
      </c>
      <c r="H47" s="126">
        <f t="shared" si="5"/>
        <v>164771.32</v>
      </c>
      <c r="I47" s="126">
        <f t="shared" si="5"/>
        <v>306852006.23849803</v>
      </c>
      <c r="J47" s="126">
        <v>1862.29015</v>
      </c>
    </row>
    <row r="48" spans="1:10" ht="15.75" hidden="1">
      <c r="A48" s="126">
        <v>15</v>
      </c>
      <c r="B48" s="126" t="s">
        <v>458</v>
      </c>
      <c r="C48" s="126" t="s">
        <v>9</v>
      </c>
      <c r="D48" s="126">
        <v>192660.5</v>
      </c>
      <c r="E48" s="126">
        <f t="shared" si="6"/>
        <v>358789751.444075</v>
      </c>
      <c r="F48" s="126">
        <v>72247.69</v>
      </c>
      <c r="G48" s="126">
        <f>+F48*J48</f>
        <v>134546161.4472535</v>
      </c>
      <c r="H48" s="126">
        <f>+F48+D48</f>
        <v>264908.19</v>
      </c>
      <c r="I48" s="126">
        <f>+G48+E48</f>
        <v>493335912.89132845</v>
      </c>
      <c r="J48" s="126">
        <v>1862.29015</v>
      </c>
    </row>
    <row r="49" spans="1:10" ht="15.75" hidden="1">
      <c r="A49" s="126">
        <v>15</v>
      </c>
      <c r="B49" s="126" t="s">
        <v>459</v>
      </c>
      <c r="C49" s="126" t="s">
        <v>9</v>
      </c>
      <c r="D49" s="126"/>
      <c r="E49" s="126"/>
      <c r="F49" s="126">
        <v>11308.02</v>
      </c>
      <c r="G49" s="126">
        <f t="shared" si="4"/>
        <v>21058814.262003</v>
      </c>
      <c r="H49" s="126">
        <f t="shared" si="5"/>
        <v>11308.02</v>
      </c>
      <c r="I49" s="126">
        <f t="shared" si="5"/>
        <v>21058814.262003</v>
      </c>
      <c r="J49" s="126">
        <v>1862.29015</v>
      </c>
    </row>
    <row r="50" spans="1:10" ht="15.75" hidden="1">
      <c r="A50" s="126">
        <v>15</v>
      </c>
      <c r="B50" s="126" t="s">
        <v>460</v>
      </c>
      <c r="C50" s="126" t="s">
        <v>9</v>
      </c>
      <c r="D50" s="126"/>
      <c r="E50" s="126"/>
      <c r="F50" s="126">
        <v>10441.98</v>
      </c>
      <c r="G50" s="126">
        <f>+F50*J50</f>
        <v>19456438.480497</v>
      </c>
      <c r="H50" s="126">
        <f>+F50+D50</f>
        <v>10441.98</v>
      </c>
      <c r="I50" s="126">
        <f>+G50+E50</f>
        <v>19456438.480497</v>
      </c>
      <c r="J50" s="126">
        <v>1863.29015</v>
      </c>
    </row>
    <row r="51" spans="1:10" ht="15.75" hidden="1">
      <c r="A51" s="126">
        <v>15</v>
      </c>
      <c r="B51" s="126" t="s">
        <v>461</v>
      </c>
      <c r="C51" s="126" t="s">
        <v>9</v>
      </c>
      <c r="D51" s="126"/>
      <c r="E51" s="126"/>
      <c r="F51" s="126">
        <v>15937.76</v>
      </c>
      <c r="G51" s="126">
        <f t="shared" si="4"/>
        <v>29680733.461064</v>
      </c>
      <c r="H51" s="126">
        <f t="shared" si="5"/>
        <v>15937.76</v>
      </c>
      <c r="I51" s="126">
        <f t="shared" si="5"/>
        <v>29680733.461064</v>
      </c>
      <c r="J51" s="126">
        <v>1862.29015</v>
      </c>
    </row>
    <row r="52" spans="1:10" ht="15.75" hidden="1">
      <c r="A52" s="126">
        <v>15</v>
      </c>
      <c r="B52" s="126" t="s">
        <v>462</v>
      </c>
      <c r="C52" s="126" t="s">
        <v>9</v>
      </c>
      <c r="D52" s="126">
        <v>17756.99</v>
      </c>
      <c r="E52" s="126">
        <f>+D52*J52</f>
        <v>33068667.570648503</v>
      </c>
      <c r="F52" s="126">
        <v>4971.96</v>
      </c>
      <c r="G52" s="126">
        <f t="shared" si="4"/>
        <v>9259232.134194</v>
      </c>
      <c r="H52" s="126">
        <f t="shared" si="5"/>
        <v>22728.95</v>
      </c>
      <c r="I52" s="126">
        <f t="shared" si="5"/>
        <v>42327899.7048425</v>
      </c>
      <c r="J52" s="126">
        <v>1862.29015</v>
      </c>
    </row>
    <row r="53" spans="1:10" ht="15.75" hidden="1">
      <c r="A53" s="126"/>
      <c r="B53" s="126"/>
      <c r="C53" s="126"/>
      <c r="D53" s="126"/>
      <c r="E53" s="126" t="s">
        <v>445</v>
      </c>
      <c r="F53" s="126"/>
      <c r="G53" s="126" t="s">
        <v>445</v>
      </c>
      <c r="H53" s="126" t="s">
        <v>445</v>
      </c>
      <c r="I53" s="126" t="s">
        <v>445</v>
      </c>
      <c r="J53" s="126" t="s">
        <v>445</v>
      </c>
    </row>
    <row r="54" spans="1:10" ht="15.75" hidden="1">
      <c r="A54" s="126"/>
      <c r="B54" s="126"/>
      <c r="C54" s="126"/>
      <c r="D54" s="126"/>
      <c r="E54" s="126" t="s">
        <v>445</v>
      </c>
      <c r="F54" s="126"/>
      <c r="G54" s="126" t="s">
        <v>445</v>
      </c>
      <c r="H54" s="126" t="s">
        <v>445</v>
      </c>
      <c r="I54" s="126" t="s">
        <v>445</v>
      </c>
      <c r="J54" s="126" t="s">
        <v>445</v>
      </c>
    </row>
    <row r="55" ht="12.75" hidden="1"/>
    <row r="56" ht="12.75" hidden="1"/>
    <row r="57" ht="12.75" hidden="1"/>
  </sheetData>
  <sheetProtection/>
  <mergeCells count="1">
    <mergeCell ref="A3:J3"/>
  </mergeCells>
  <printOptions/>
  <pageMargins left="0.7" right="0.7" top="0.75" bottom="0.75" header="0.3" footer="0.3"/>
  <pageSetup horizontalDpi="600" verticalDpi="600" orientation="landscape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J88"/>
  <sheetViews>
    <sheetView zoomScalePageLayoutView="0" workbookViewId="0" topLeftCell="A13">
      <selection activeCell="M78" sqref="M78"/>
    </sheetView>
  </sheetViews>
  <sheetFormatPr defaultColWidth="11.421875" defaultRowHeight="12.75"/>
  <cols>
    <col min="1" max="1" width="14.00390625" style="0" bestFit="1" customWidth="1"/>
    <col min="2" max="2" width="47.8515625" style="0" bestFit="1" customWidth="1"/>
    <col min="3" max="3" width="11.421875" style="0" customWidth="1"/>
    <col min="4" max="4" width="17.8515625" style="0" bestFit="1" customWidth="1"/>
    <col min="5" max="5" width="10.57421875" style="0" bestFit="1" customWidth="1"/>
    <col min="6" max="6" width="15.57421875" style="0" bestFit="1" customWidth="1"/>
    <col min="7" max="7" width="11.57421875" style="0" bestFit="1" customWidth="1"/>
    <col min="8" max="8" width="14.8515625" style="0" bestFit="1" customWidth="1"/>
    <col min="9" max="9" width="11.57421875" style="0" bestFit="1" customWidth="1"/>
    <col min="10" max="10" width="18.00390625" style="0" bestFit="1" customWidth="1"/>
  </cols>
  <sheetData>
    <row r="2" spans="1:10" ht="15.75">
      <c r="A2" s="437" t="s">
        <v>15</v>
      </c>
      <c r="B2" s="438"/>
      <c r="C2" s="438"/>
      <c r="D2" s="438"/>
      <c r="E2" s="438"/>
      <c r="F2" s="438"/>
      <c r="G2" s="438"/>
      <c r="H2" s="438"/>
      <c r="I2" s="438"/>
      <c r="J2" s="439"/>
    </row>
    <row r="3" spans="1:10" ht="15.75">
      <c r="A3" s="130"/>
      <c r="B3" s="131"/>
      <c r="C3" s="131"/>
      <c r="D3" s="131"/>
      <c r="E3" s="137"/>
      <c r="F3" s="131"/>
      <c r="G3" s="137"/>
      <c r="H3" s="131"/>
      <c r="I3" s="137"/>
      <c r="J3" s="213" t="s">
        <v>352</v>
      </c>
    </row>
    <row r="4" spans="1:10" ht="15.75">
      <c r="A4" s="111"/>
      <c r="B4" s="17"/>
      <c r="C4" s="17"/>
      <c r="D4" s="17"/>
      <c r="E4" s="18"/>
      <c r="F4" s="17"/>
      <c r="G4" s="18"/>
      <c r="H4" s="17"/>
      <c r="I4" s="18"/>
      <c r="J4" s="112"/>
    </row>
    <row r="5" spans="1:10" ht="15.75">
      <c r="A5" s="22" t="s">
        <v>0</v>
      </c>
      <c r="B5" s="113" t="s">
        <v>1</v>
      </c>
      <c r="C5" s="22" t="s">
        <v>2</v>
      </c>
      <c r="D5" s="22" t="s">
        <v>4</v>
      </c>
      <c r="E5" s="23" t="s">
        <v>11</v>
      </c>
      <c r="F5" s="22" t="s">
        <v>3</v>
      </c>
      <c r="G5" s="23" t="s">
        <v>11</v>
      </c>
      <c r="H5" s="22" t="s">
        <v>6</v>
      </c>
      <c r="I5" s="23" t="s">
        <v>11</v>
      </c>
      <c r="J5" s="22" t="s">
        <v>7</v>
      </c>
    </row>
    <row r="6" spans="1:10" ht="15.75">
      <c r="A6" s="38"/>
      <c r="B6" s="110"/>
      <c r="C6" s="38"/>
      <c r="D6" s="27" t="s">
        <v>5</v>
      </c>
      <c r="E6" s="28" t="s">
        <v>12</v>
      </c>
      <c r="F6" s="27" t="s">
        <v>5</v>
      </c>
      <c r="G6" s="28" t="s">
        <v>12</v>
      </c>
      <c r="H6" s="27" t="s">
        <v>5</v>
      </c>
      <c r="I6" s="28" t="s">
        <v>12</v>
      </c>
      <c r="J6" s="27" t="s">
        <v>8</v>
      </c>
    </row>
    <row r="7" spans="1:10" ht="15.75">
      <c r="A7" s="33"/>
      <c r="B7" s="112"/>
      <c r="C7" s="114"/>
      <c r="D7" s="33"/>
      <c r="E7" s="34"/>
      <c r="F7" s="33"/>
      <c r="G7" s="34"/>
      <c r="H7" s="33"/>
      <c r="I7" s="34"/>
      <c r="J7" s="114"/>
    </row>
    <row r="8" spans="1:10" ht="19.5">
      <c r="A8" s="120" t="s">
        <v>425</v>
      </c>
      <c r="B8" s="116"/>
      <c r="C8" s="27"/>
      <c r="D8" s="73"/>
      <c r="E8" s="39"/>
      <c r="F8" s="12"/>
      <c r="G8" s="39"/>
      <c r="H8" s="38"/>
      <c r="I8" s="39"/>
      <c r="J8" s="45"/>
    </row>
    <row r="9" spans="1:10" ht="19.5">
      <c r="A9" s="120"/>
      <c r="B9" s="214"/>
      <c r="C9" s="27"/>
      <c r="D9" s="73"/>
      <c r="E9" s="39"/>
      <c r="F9" s="12"/>
      <c r="G9" s="39"/>
      <c r="H9" s="110"/>
      <c r="I9" s="39"/>
      <c r="J9" s="38"/>
    </row>
    <row r="10" spans="1:10" ht="15.75">
      <c r="A10" s="126">
        <v>1</v>
      </c>
      <c r="B10" s="109" t="s">
        <v>426</v>
      </c>
      <c r="C10" s="27" t="s">
        <v>335</v>
      </c>
      <c r="D10" s="262"/>
      <c r="E10" s="262"/>
      <c r="F10" s="262">
        <v>16243.69</v>
      </c>
      <c r="G10" s="262">
        <f>+F10*J10/1000000</f>
        <v>72.51160437877829</v>
      </c>
      <c r="H10" s="262">
        <f aca="true" t="shared" si="0" ref="H10:H73">+D10+F10</f>
        <v>16243.69</v>
      </c>
      <c r="I10" s="262">
        <f>+H10*J10/1000000</f>
        <v>72.51160437877829</v>
      </c>
      <c r="J10" s="262">
        <f>'[1]Feuil1'!$F$18</f>
        <v>4463.985977248906</v>
      </c>
    </row>
    <row r="11" spans="1:10" ht="15.75">
      <c r="A11" s="126">
        <v>1</v>
      </c>
      <c r="B11" s="109" t="s">
        <v>378</v>
      </c>
      <c r="C11" s="27" t="s">
        <v>67</v>
      </c>
      <c r="D11" s="262">
        <v>17410.24</v>
      </c>
      <c r="E11" s="262">
        <f aca="true" t="shared" si="1" ref="E11:E74">+D11*J11/1000000</f>
        <v>30.510086208460805</v>
      </c>
      <c r="F11" s="262">
        <v>2480.96</v>
      </c>
      <c r="G11" s="262">
        <f>+F11*J11/1000000</f>
        <v>4.3476886866432</v>
      </c>
      <c r="H11" s="262">
        <f t="shared" si="0"/>
        <v>19891.2</v>
      </c>
      <c r="I11" s="262">
        <f>+H11*J11/1000000</f>
        <v>34.857774895104</v>
      </c>
      <c r="J11" s="262">
        <v>1752.42192</v>
      </c>
    </row>
    <row r="12" spans="1:10" ht="15.75">
      <c r="A12" s="126"/>
      <c r="B12" s="109"/>
      <c r="C12" s="27" t="s">
        <v>225</v>
      </c>
      <c r="D12" s="262">
        <v>1749.62</v>
      </c>
      <c r="E12" s="262">
        <f t="shared" si="1"/>
        <v>2.23292747569046</v>
      </c>
      <c r="F12" s="262">
        <v>249.32</v>
      </c>
      <c r="G12" s="262">
        <f aca="true" t="shared" si="2" ref="G12:G75">+F12*J12/1000000</f>
        <v>0.31819108048556</v>
      </c>
      <c r="H12" s="262">
        <f t="shared" si="0"/>
        <v>1998.9399999999998</v>
      </c>
      <c r="I12" s="262">
        <f>+H12*J12/1000000</f>
        <v>2.5511185561760197</v>
      </c>
      <c r="J12" s="262">
        <v>1276.235683</v>
      </c>
    </row>
    <row r="13" spans="1:10" ht="15.75">
      <c r="A13" s="126"/>
      <c r="B13" s="109"/>
      <c r="C13" s="27" t="s">
        <v>69</v>
      </c>
      <c r="D13" s="262">
        <v>634.34</v>
      </c>
      <c r="E13" s="262">
        <f t="shared" si="1"/>
        <v>0.7845517120000001</v>
      </c>
      <c r="F13" s="262">
        <v>90.39</v>
      </c>
      <c r="G13" s="262">
        <f t="shared" si="2"/>
        <v>0.111794352</v>
      </c>
      <c r="H13" s="262">
        <f t="shared" si="0"/>
        <v>724.73</v>
      </c>
      <c r="I13" s="262">
        <f aca="true" t="shared" si="3" ref="I13:I83">+H13*J13/1000000</f>
        <v>0.896346064</v>
      </c>
      <c r="J13" s="262">
        <v>1236.8</v>
      </c>
    </row>
    <row r="14" spans="1:10" ht="15.75">
      <c r="A14" s="126">
        <v>1</v>
      </c>
      <c r="B14" s="109" t="s">
        <v>379</v>
      </c>
      <c r="C14" s="27" t="s">
        <v>143</v>
      </c>
      <c r="D14" s="262">
        <v>18990.78</v>
      </c>
      <c r="E14" s="262">
        <f t="shared" si="1"/>
        <v>4.46302725283614</v>
      </c>
      <c r="F14" s="262">
        <v>2136.46</v>
      </c>
      <c r="G14" s="262">
        <f t="shared" si="2"/>
        <v>0.5020899196659799</v>
      </c>
      <c r="H14" s="262">
        <f t="shared" si="0"/>
        <v>21127.239999999998</v>
      </c>
      <c r="I14" s="262">
        <f t="shared" si="3"/>
        <v>4.9651171725021195</v>
      </c>
      <c r="J14" s="262">
        <v>235.010213</v>
      </c>
    </row>
    <row r="15" spans="1:10" ht="15.75">
      <c r="A15" s="126"/>
      <c r="B15" s="109"/>
      <c r="C15" s="27" t="s">
        <v>67</v>
      </c>
      <c r="D15" s="262">
        <v>45199.27</v>
      </c>
      <c r="E15" s="262">
        <f t="shared" si="1"/>
        <v>79.2081915159984</v>
      </c>
      <c r="F15" s="262">
        <v>5084.92</v>
      </c>
      <c r="G15" s="262">
        <f t="shared" si="2"/>
        <v>8.9109252694464</v>
      </c>
      <c r="H15" s="262">
        <f t="shared" si="0"/>
        <v>50284.189999999995</v>
      </c>
      <c r="I15" s="262">
        <f t="shared" si="3"/>
        <v>88.1191167854448</v>
      </c>
      <c r="J15" s="262">
        <v>1752.42192</v>
      </c>
    </row>
    <row r="16" spans="1:10" ht="15.75">
      <c r="A16" s="126"/>
      <c r="B16" s="109"/>
      <c r="C16" s="27" t="s">
        <v>69</v>
      </c>
      <c r="D16" s="262">
        <v>16690.57</v>
      </c>
      <c r="E16" s="262">
        <f t="shared" si="1"/>
        <v>20.642896976</v>
      </c>
      <c r="F16" s="262">
        <v>1877.69</v>
      </c>
      <c r="G16" s="262">
        <f t="shared" si="2"/>
        <v>2.3223269920000003</v>
      </c>
      <c r="H16" s="262">
        <f t="shared" si="0"/>
        <v>18568.26</v>
      </c>
      <c r="I16" s="262">
        <f t="shared" si="3"/>
        <v>22.965223968</v>
      </c>
      <c r="J16" s="262">
        <v>1236.8</v>
      </c>
    </row>
    <row r="17" spans="1:10" ht="15.75">
      <c r="A17" s="126">
        <v>1</v>
      </c>
      <c r="B17" s="12" t="s">
        <v>383</v>
      </c>
      <c r="C17" s="27" t="s">
        <v>67</v>
      </c>
      <c r="D17" s="262">
        <v>8589.78</v>
      </c>
      <c r="E17" s="262">
        <f t="shared" si="1"/>
        <v>15.0529187599776</v>
      </c>
      <c r="F17" s="262">
        <v>5862.52</v>
      </c>
      <c r="G17" s="262">
        <f>+F17*J17/1000000</f>
        <v>10.2736085544384</v>
      </c>
      <c r="H17" s="262">
        <f>+D17+F17</f>
        <v>14452.300000000001</v>
      </c>
      <c r="I17" s="262">
        <f>+H17*J17/1000000</f>
        <v>25.326527314416</v>
      </c>
      <c r="J17" s="262">
        <v>1752.42192</v>
      </c>
    </row>
    <row r="18" spans="1:10" ht="15.75">
      <c r="A18" s="126"/>
      <c r="B18" s="12"/>
      <c r="C18" s="27" t="s">
        <v>68</v>
      </c>
      <c r="D18" s="262">
        <v>60867.12</v>
      </c>
      <c r="E18" s="262">
        <f t="shared" si="1"/>
        <v>0.90064547920056</v>
      </c>
      <c r="F18" s="262">
        <v>41085.3</v>
      </c>
      <c r="G18" s="262">
        <f>+F18*J18/1000000</f>
        <v>0.6079356096789</v>
      </c>
      <c r="H18" s="262">
        <f>+D18+F18</f>
        <v>101952.42000000001</v>
      </c>
      <c r="I18" s="262">
        <f>+H18*J18/1000000</f>
        <v>1.5085810888794602</v>
      </c>
      <c r="J18" s="262">
        <v>14.796913</v>
      </c>
    </row>
    <row r="19" spans="1:10" ht="15.75">
      <c r="A19" s="126"/>
      <c r="B19" s="12"/>
      <c r="C19" s="27" t="s">
        <v>69</v>
      </c>
      <c r="D19" s="262">
        <v>1094.06</v>
      </c>
      <c r="E19" s="262">
        <f t="shared" si="1"/>
        <v>1.353133408</v>
      </c>
      <c r="F19" s="262">
        <v>738.49</v>
      </c>
      <c r="G19" s="262">
        <f>+F19*J19/1000000</f>
        <v>0.9133644320000001</v>
      </c>
      <c r="H19" s="262">
        <f>+D19+F19</f>
        <v>1832.55</v>
      </c>
      <c r="I19" s="262">
        <f>+H19*J19/1000000</f>
        <v>2.26649784</v>
      </c>
      <c r="J19" s="262">
        <v>1236.8</v>
      </c>
    </row>
    <row r="20" spans="1:10" ht="15.75">
      <c r="A20" s="126">
        <v>1</v>
      </c>
      <c r="B20" s="12" t="s">
        <v>26</v>
      </c>
      <c r="C20" s="27" t="s">
        <v>67</v>
      </c>
      <c r="D20" s="262">
        <v>25135.02</v>
      </c>
      <c r="E20" s="262">
        <f t="shared" si="1"/>
        <v>44.047160007638404</v>
      </c>
      <c r="F20" s="262">
        <v>17343.17</v>
      </c>
      <c r="G20" s="262">
        <f>+F20*J20/1000000</f>
        <v>30.392551270286397</v>
      </c>
      <c r="H20" s="262">
        <f>+D20+F20</f>
        <v>42478.19</v>
      </c>
      <c r="I20" s="262">
        <f>+H20*J20/1000000</f>
        <v>74.4397112779248</v>
      </c>
      <c r="J20" s="262">
        <v>1752.42192</v>
      </c>
    </row>
    <row r="21" spans="1:10" ht="15.75">
      <c r="A21" s="126"/>
      <c r="B21" s="12"/>
      <c r="C21" s="27" t="s">
        <v>69</v>
      </c>
      <c r="D21" s="262">
        <v>22800.11</v>
      </c>
      <c r="E21" s="262">
        <f t="shared" si="1"/>
        <v>28.199176048</v>
      </c>
      <c r="F21" s="262">
        <v>15732.07</v>
      </c>
      <c r="G21" s="262">
        <f>+F21*J21/1000000</f>
        <v>19.457424176</v>
      </c>
      <c r="H21" s="262">
        <f>+D21+F21</f>
        <v>38532.18</v>
      </c>
      <c r="I21" s="262">
        <f>+H21*J21/1000000</f>
        <v>47.656600224</v>
      </c>
      <c r="J21" s="262">
        <v>1236.8</v>
      </c>
    </row>
    <row r="22" spans="1:10" ht="15.75">
      <c r="A22" s="126">
        <v>1</v>
      </c>
      <c r="B22" s="109" t="s">
        <v>380</v>
      </c>
      <c r="C22" s="27" t="s">
        <v>145</v>
      </c>
      <c r="D22" s="262">
        <v>71775.82</v>
      </c>
      <c r="E22" s="262">
        <f t="shared" si="1"/>
        <v>96.50215696647795</v>
      </c>
      <c r="F22" s="262">
        <v>10497.21</v>
      </c>
      <c r="G22" s="262">
        <f t="shared" si="2"/>
        <v>14.11343551533207</v>
      </c>
      <c r="H22" s="262">
        <f t="shared" si="0"/>
        <v>82273.03</v>
      </c>
      <c r="I22" s="262">
        <f t="shared" si="3"/>
        <v>110.61559248181001</v>
      </c>
      <c r="J22" s="262">
        <v>1344.493967</v>
      </c>
    </row>
    <row r="23" spans="1:10" ht="15.75">
      <c r="A23" s="126"/>
      <c r="B23" s="109"/>
      <c r="C23" s="27" t="s">
        <v>67</v>
      </c>
      <c r="D23" s="262">
        <v>60022.13</v>
      </c>
      <c r="E23" s="262">
        <f t="shared" si="1"/>
        <v>105.1840962970896</v>
      </c>
      <c r="F23" s="262">
        <v>8778.24</v>
      </c>
      <c r="G23" s="262">
        <f t="shared" si="2"/>
        <v>15.3831801950208</v>
      </c>
      <c r="H23" s="262">
        <f t="shared" si="0"/>
        <v>68800.37</v>
      </c>
      <c r="I23" s="262">
        <f t="shared" si="3"/>
        <v>120.56727649211038</v>
      </c>
      <c r="J23" s="262">
        <v>1752.42192</v>
      </c>
    </row>
    <row r="24" spans="1:10" ht="15.75">
      <c r="A24" s="126"/>
      <c r="B24" s="109"/>
      <c r="C24" s="27" t="s">
        <v>68</v>
      </c>
      <c r="D24" s="262">
        <v>1733824.14</v>
      </c>
      <c r="E24" s="262">
        <f t="shared" si="1"/>
        <v>25.655244956879816</v>
      </c>
      <c r="F24" s="262">
        <v>253571.78</v>
      </c>
      <c r="G24" s="262">
        <f t="shared" si="2"/>
        <v>3.75207956791514</v>
      </c>
      <c r="H24" s="262">
        <f t="shared" si="0"/>
        <v>1987395.92</v>
      </c>
      <c r="I24" s="262">
        <f t="shared" si="3"/>
        <v>29.40732452479496</v>
      </c>
      <c r="J24" s="262">
        <v>14.796913</v>
      </c>
    </row>
    <row r="25" spans="1:10" ht="15.75">
      <c r="A25" s="126"/>
      <c r="B25" s="12"/>
      <c r="C25" s="27" t="s">
        <v>147</v>
      </c>
      <c r="D25" s="262">
        <v>44359.47</v>
      </c>
      <c r="E25" s="262">
        <f t="shared" si="1"/>
        <v>8.689848413132161</v>
      </c>
      <c r="F25" s="262">
        <v>6487.57</v>
      </c>
      <c r="G25" s="262">
        <f t="shared" si="2"/>
        <v>1.27088984312896</v>
      </c>
      <c r="H25" s="262">
        <f t="shared" si="0"/>
        <v>50847.04</v>
      </c>
      <c r="I25" s="262">
        <f t="shared" si="3"/>
        <v>9.96073825626112</v>
      </c>
      <c r="J25" s="262">
        <v>195.896128</v>
      </c>
    </row>
    <row r="26" spans="1:10" ht="15.75">
      <c r="A26" s="126"/>
      <c r="B26" s="12"/>
      <c r="C26" s="27" t="s">
        <v>69</v>
      </c>
      <c r="D26" s="262">
        <v>60863.16</v>
      </c>
      <c r="E26" s="262">
        <f t="shared" si="1"/>
        <v>75.275556288</v>
      </c>
      <c r="F26" s="262">
        <v>8901.24</v>
      </c>
      <c r="G26" s="262">
        <f t="shared" si="2"/>
        <v>11.009053631999999</v>
      </c>
      <c r="H26" s="262">
        <f t="shared" si="0"/>
        <v>69764.40000000001</v>
      </c>
      <c r="I26" s="262">
        <f t="shared" si="3"/>
        <v>86.28460992000001</v>
      </c>
      <c r="J26" s="262">
        <v>1236.8</v>
      </c>
    </row>
    <row r="27" spans="1:10" ht="15.75">
      <c r="A27" s="126">
        <v>1</v>
      </c>
      <c r="B27" s="12" t="s">
        <v>27</v>
      </c>
      <c r="C27" s="27" t="s">
        <v>67</v>
      </c>
      <c r="D27" s="262">
        <v>4032.72</v>
      </c>
      <c r="E27" s="262">
        <f t="shared" si="1"/>
        <v>7.067026925222399</v>
      </c>
      <c r="F27" s="262">
        <v>2812.82</v>
      </c>
      <c r="G27" s="262">
        <f>+F27*J27/1000000</f>
        <v>4.9292474250144</v>
      </c>
      <c r="H27" s="262">
        <f>+D27+F27</f>
        <v>6845.54</v>
      </c>
      <c r="I27" s="262">
        <f>+H27*J27/1000000</f>
        <v>11.9962743502368</v>
      </c>
      <c r="J27" s="262">
        <v>1752.42192</v>
      </c>
    </row>
    <row r="28" spans="1:10" ht="15.75">
      <c r="A28" s="126"/>
      <c r="B28" s="12"/>
      <c r="C28" s="27" t="s">
        <v>68</v>
      </c>
      <c r="D28" s="262">
        <v>502793.74</v>
      </c>
      <c r="E28" s="262">
        <f t="shared" si="1"/>
        <v>7.43979522772462</v>
      </c>
      <c r="F28" s="262">
        <v>350696.63</v>
      </c>
      <c r="G28" s="262">
        <f>+F28*J28/1000000</f>
        <v>5.18922752350319</v>
      </c>
      <c r="H28" s="262">
        <f>+D28+F28</f>
        <v>853490.37</v>
      </c>
      <c r="I28" s="262">
        <f>+H28*J28/1000000</f>
        <v>12.62902275122781</v>
      </c>
      <c r="J28" s="262">
        <v>14.796913</v>
      </c>
    </row>
    <row r="29" spans="1:10" ht="15.75">
      <c r="A29" s="126"/>
      <c r="B29" s="12"/>
      <c r="C29" s="27" t="s">
        <v>69</v>
      </c>
      <c r="D29" s="262">
        <v>40367.24</v>
      </c>
      <c r="E29" s="262">
        <f t="shared" si="1"/>
        <v>49.926202432</v>
      </c>
      <c r="F29" s="262">
        <v>28156.15</v>
      </c>
      <c r="G29" s="262">
        <f>+F29*J29/1000000</f>
        <v>34.82352632</v>
      </c>
      <c r="H29" s="262">
        <f>+D29+F29</f>
        <v>68523.39</v>
      </c>
      <c r="I29" s="262">
        <f>+H29*J29/1000000</f>
        <v>84.749728752</v>
      </c>
      <c r="J29" s="262">
        <v>1236.8</v>
      </c>
    </row>
    <row r="30" spans="1:10" ht="15.75">
      <c r="A30" s="126">
        <v>1</v>
      </c>
      <c r="B30" s="12" t="s">
        <v>381</v>
      </c>
      <c r="C30" s="27" t="s">
        <v>225</v>
      </c>
      <c r="D30" s="262">
        <v>3928.5</v>
      </c>
      <c r="E30" s="262">
        <f t="shared" si="1"/>
        <v>5.013691880665501</v>
      </c>
      <c r="F30" s="262">
        <v>618.74</v>
      </c>
      <c r="G30" s="262">
        <f t="shared" si="2"/>
        <v>0.78965806649942</v>
      </c>
      <c r="H30" s="262">
        <f t="shared" si="0"/>
        <v>4547.24</v>
      </c>
      <c r="I30" s="262">
        <f t="shared" si="3"/>
        <v>5.803349947164921</v>
      </c>
      <c r="J30" s="262">
        <v>1276.235683</v>
      </c>
    </row>
    <row r="31" spans="1:10" ht="15.75">
      <c r="A31" s="126"/>
      <c r="B31" s="12"/>
      <c r="C31" s="27" t="s">
        <v>145</v>
      </c>
      <c r="D31" s="262">
        <v>30628.29</v>
      </c>
      <c r="E31" s="262">
        <f t="shared" si="1"/>
        <v>41.179551124526434</v>
      </c>
      <c r="F31" s="262">
        <v>4823.96</v>
      </c>
      <c r="G31" s="262">
        <f t="shared" si="2"/>
        <v>6.48578511704932</v>
      </c>
      <c r="H31" s="262">
        <f t="shared" si="0"/>
        <v>35452.25</v>
      </c>
      <c r="I31" s="262">
        <f t="shared" si="3"/>
        <v>47.66533624157576</v>
      </c>
      <c r="J31" s="262">
        <v>1344.493967</v>
      </c>
    </row>
    <row r="32" spans="1:10" ht="15.75">
      <c r="A32" s="126"/>
      <c r="B32" s="12"/>
      <c r="C32" s="27" t="s">
        <v>143</v>
      </c>
      <c r="D32" s="262">
        <v>33558.09</v>
      </c>
      <c r="E32" s="262">
        <f t="shared" si="1"/>
        <v>7.886493878773169</v>
      </c>
      <c r="F32" s="262">
        <v>5285.4</v>
      </c>
      <c r="G32" s="262">
        <f t="shared" si="2"/>
        <v>1.2421229797901998</v>
      </c>
      <c r="H32" s="262">
        <f t="shared" si="0"/>
        <v>38843.49</v>
      </c>
      <c r="I32" s="262">
        <f t="shared" si="3"/>
        <v>9.128616858563369</v>
      </c>
      <c r="J32" s="262">
        <v>235.010213</v>
      </c>
    </row>
    <row r="33" spans="1:10" ht="15.75">
      <c r="A33" s="126"/>
      <c r="B33" s="12"/>
      <c r="C33" s="27" t="s">
        <v>67</v>
      </c>
      <c r="D33" s="262">
        <v>13495.46</v>
      </c>
      <c r="E33" s="262">
        <f t="shared" si="1"/>
        <v>23.6497399244832</v>
      </c>
      <c r="F33" s="262">
        <v>2125.53</v>
      </c>
      <c r="G33" s="262">
        <f t="shared" si="2"/>
        <v>3.7248253636176005</v>
      </c>
      <c r="H33" s="262">
        <f t="shared" si="0"/>
        <v>15620.99</v>
      </c>
      <c r="I33" s="262">
        <f t="shared" si="3"/>
        <v>27.3745652881008</v>
      </c>
      <c r="J33" s="262">
        <v>1752.42192</v>
      </c>
    </row>
    <row r="34" spans="1:10" ht="15.75">
      <c r="A34" s="126"/>
      <c r="B34" s="12"/>
      <c r="C34" s="27" t="s">
        <v>152</v>
      </c>
      <c r="D34" s="262">
        <v>39170.13</v>
      </c>
      <c r="E34" s="262">
        <f t="shared" si="1"/>
        <v>77.7576372191592</v>
      </c>
      <c r="F34" s="262">
        <v>6169.3</v>
      </c>
      <c r="G34" s="262">
        <f t="shared" si="2"/>
        <v>12.246836844712</v>
      </c>
      <c r="H34" s="262">
        <f t="shared" si="0"/>
        <v>45339.43</v>
      </c>
      <c r="I34" s="262">
        <f t="shared" si="3"/>
        <v>90.00447406387119</v>
      </c>
      <c r="J34" s="262">
        <v>1985.12584</v>
      </c>
    </row>
    <row r="35" spans="1:10" ht="15.75">
      <c r="A35" s="126"/>
      <c r="B35" s="12"/>
      <c r="C35" s="27" t="s">
        <v>68</v>
      </c>
      <c r="D35" s="262">
        <v>7214869.25</v>
      </c>
      <c r="E35" s="262">
        <f t="shared" si="1"/>
        <v>106.75779259862524</v>
      </c>
      <c r="F35" s="262">
        <v>1136341.91</v>
      </c>
      <c r="G35" s="262">
        <f t="shared" si="2"/>
        <v>16.814352380523825</v>
      </c>
      <c r="H35" s="262">
        <f t="shared" si="0"/>
        <v>8351211.16</v>
      </c>
      <c r="I35" s="262">
        <f t="shared" si="3"/>
        <v>123.57214497914909</v>
      </c>
      <c r="J35" s="262">
        <v>14.796913</v>
      </c>
    </row>
    <row r="36" spans="1:10" ht="15.75">
      <c r="A36" s="126"/>
      <c r="B36" s="12"/>
      <c r="C36" s="27" t="s">
        <v>147</v>
      </c>
      <c r="D36" s="262">
        <v>19971.71</v>
      </c>
      <c r="E36" s="262">
        <f t="shared" si="1"/>
        <v>3.9123806585388796</v>
      </c>
      <c r="F36" s="262">
        <v>3145.54</v>
      </c>
      <c r="G36" s="262">
        <f t="shared" si="2"/>
        <v>0.61619910646912</v>
      </c>
      <c r="H36" s="262">
        <f t="shared" si="0"/>
        <v>23117.25</v>
      </c>
      <c r="I36" s="262">
        <f t="shared" si="3"/>
        <v>4.528579765008</v>
      </c>
      <c r="J36" s="262">
        <v>195.896128</v>
      </c>
    </row>
    <row r="37" spans="1:10" ht="15.75">
      <c r="A37" s="126"/>
      <c r="B37" s="12"/>
      <c r="C37" s="27" t="s">
        <v>69</v>
      </c>
      <c r="D37" s="262">
        <v>57556.84</v>
      </c>
      <c r="E37" s="262">
        <f t="shared" si="1"/>
        <v>71.186299712</v>
      </c>
      <c r="F37" s="262">
        <v>9065.2</v>
      </c>
      <c r="G37" s="262">
        <f t="shared" si="2"/>
        <v>11.21183936</v>
      </c>
      <c r="H37" s="262">
        <f t="shared" si="0"/>
        <v>66622.04</v>
      </c>
      <c r="I37" s="262">
        <f t="shared" si="3"/>
        <v>82.39813907199998</v>
      </c>
      <c r="J37" s="262">
        <v>1236.8</v>
      </c>
    </row>
    <row r="38" spans="1:10" ht="15.75">
      <c r="A38" s="126">
        <v>1</v>
      </c>
      <c r="B38" s="12" t="s">
        <v>382</v>
      </c>
      <c r="C38" s="27" t="s">
        <v>145</v>
      </c>
      <c r="D38" s="262">
        <v>8971.17</v>
      </c>
      <c r="E38" s="262">
        <f t="shared" si="1"/>
        <v>12.061683941931392</v>
      </c>
      <c r="F38" s="262">
        <v>1098.97</v>
      </c>
      <c r="G38" s="262">
        <f t="shared" si="2"/>
        <v>1.4775585349139901</v>
      </c>
      <c r="H38" s="262">
        <f t="shared" si="0"/>
        <v>10070.14</v>
      </c>
      <c r="I38" s="262">
        <f t="shared" si="3"/>
        <v>13.53924247684538</v>
      </c>
      <c r="J38" s="262">
        <v>1344.493967</v>
      </c>
    </row>
    <row r="39" spans="1:10" ht="15.75">
      <c r="A39" s="126"/>
      <c r="B39" s="12"/>
      <c r="C39" s="27" t="s">
        <v>67</v>
      </c>
      <c r="D39" s="262">
        <v>134313.56</v>
      </c>
      <c r="E39" s="262">
        <f t="shared" si="1"/>
        <v>235.3740266972352</v>
      </c>
      <c r="F39" s="262">
        <v>16453.41</v>
      </c>
      <c r="G39" s="262">
        <f t="shared" si="2"/>
        <v>28.8333163427472</v>
      </c>
      <c r="H39" s="262">
        <f t="shared" si="0"/>
        <v>150766.97</v>
      </c>
      <c r="I39" s="262">
        <f t="shared" si="3"/>
        <v>264.2073430399824</v>
      </c>
      <c r="J39" s="262">
        <v>1752.42192</v>
      </c>
    </row>
    <row r="40" spans="1:10" ht="15.75">
      <c r="A40" s="126"/>
      <c r="B40" s="12"/>
      <c r="C40" s="27" t="s">
        <v>68</v>
      </c>
      <c r="D40" s="262">
        <v>4489961.03</v>
      </c>
      <c r="E40" s="262">
        <f t="shared" si="1"/>
        <v>66.4375627343004</v>
      </c>
      <c r="F40" s="262">
        <v>550020.23</v>
      </c>
      <c r="G40" s="262">
        <f t="shared" si="2"/>
        <v>8.13860149154999</v>
      </c>
      <c r="H40" s="262">
        <f t="shared" si="0"/>
        <v>5039981.26</v>
      </c>
      <c r="I40" s="262">
        <f t="shared" si="3"/>
        <v>74.57616422585038</v>
      </c>
      <c r="J40" s="262">
        <v>14.796913</v>
      </c>
    </row>
    <row r="41" spans="1:10" ht="15.75">
      <c r="A41" s="126"/>
      <c r="B41" s="12"/>
      <c r="C41" s="27" t="s">
        <v>146</v>
      </c>
      <c r="D41" s="262">
        <v>217075.6</v>
      </c>
      <c r="E41" s="262">
        <f t="shared" si="1"/>
        <v>268.47910207999996</v>
      </c>
      <c r="F41" s="262">
        <v>26591.76</v>
      </c>
      <c r="G41" s="262">
        <f t="shared" si="2"/>
        <v>32.888688767999994</v>
      </c>
      <c r="H41" s="262">
        <f t="shared" si="0"/>
        <v>243667.36000000002</v>
      </c>
      <c r="I41" s="262">
        <f t="shared" si="3"/>
        <v>301.36779084799997</v>
      </c>
      <c r="J41" s="262">
        <v>1236.8</v>
      </c>
    </row>
    <row r="42" spans="1:10" ht="15.75">
      <c r="A42" s="126"/>
      <c r="B42" s="12"/>
      <c r="C42" s="27" t="s">
        <v>147</v>
      </c>
      <c r="D42" s="262">
        <v>17161.13</v>
      </c>
      <c r="E42" s="262">
        <f t="shared" si="1"/>
        <v>3.3617989191046402</v>
      </c>
      <c r="F42" s="262">
        <v>2102.24</v>
      </c>
      <c r="G42" s="262">
        <f t="shared" si="2"/>
        <v>0.41182067612671996</v>
      </c>
      <c r="H42" s="262">
        <f t="shared" si="0"/>
        <v>19263.370000000003</v>
      </c>
      <c r="I42" s="262">
        <f t="shared" si="3"/>
        <v>3.7736195952313607</v>
      </c>
      <c r="J42" s="262">
        <v>195.896128</v>
      </c>
    </row>
    <row r="43" spans="1:10" ht="15.75">
      <c r="A43" s="126"/>
      <c r="B43" s="12"/>
      <c r="C43" s="27" t="s">
        <v>69</v>
      </c>
      <c r="D43" s="262">
        <v>64451.31</v>
      </c>
      <c r="E43" s="262">
        <f t="shared" si="1"/>
        <v>79.71338020799999</v>
      </c>
      <c r="F43" s="262">
        <v>7891.29</v>
      </c>
      <c r="G43" s="262">
        <f t="shared" si="2"/>
        <v>9.759947471999999</v>
      </c>
      <c r="H43" s="262">
        <f t="shared" si="0"/>
        <v>72342.59999999999</v>
      </c>
      <c r="I43" s="262">
        <f t="shared" si="3"/>
        <v>89.47332768</v>
      </c>
      <c r="J43" s="262">
        <v>1236.8</v>
      </c>
    </row>
    <row r="44" spans="1:10" ht="15.75">
      <c r="A44" s="126">
        <v>1</v>
      </c>
      <c r="B44" s="12" t="s">
        <v>28</v>
      </c>
      <c r="C44" s="27" t="s">
        <v>145</v>
      </c>
      <c r="D44" s="262">
        <v>10596.7</v>
      </c>
      <c r="E44" s="262">
        <f t="shared" si="1"/>
        <v>14.247199220108902</v>
      </c>
      <c r="F44" s="262">
        <v>7232.25</v>
      </c>
      <c r="G44" s="262">
        <f t="shared" si="2"/>
        <v>9.72371649283575</v>
      </c>
      <c r="H44" s="262">
        <f t="shared" si="0"/>
        <v>17828.95</v>
      </c>
      <c r="I44" s="262">
        <f t="shared" si="3"/>
        <v>23.970915712944652</v>
      </c>
      <c r="J44" s="262">
        <v>1344.493967</v>
      </c>
    </row>
    <row r="45" spans="1:10" ht="15.75">
      <c r="A45" s="126"/>
      <c r="B45" s="12"/>
      <c r="C45" s="27" t="s">
        <v>67</v>
      </c>
      <c r="D45" s="262">
        <v>14023.75</v>
      </c>
      <c r="E45" s="262">
        <f t="shared" si="1"/>
        <v>24.5755269006</v>
      </c>
      <c r="F45" s="262">
        <v>9571.21</v>
      </c>
      <c r="G45" s="262">
        <f t="shared" si="2"/>
        <v>16.7727982049232</v>
      </c>
      <c r="H45" s="262">
        <f t="shared" si="0"/>
        <v>23594.96</v>
      </c>
      <c r="I45" s="262">
        <f t="shared" si="3"/>
        <v>41.3483251055232</v>
      </c>
      <c r="J45" s="262">
        <v>1752.42192</v>
      </c>
    </row>
    <row r="46" spans="1:10" ht="15.75">
      <c r="A46" s="126"/>
      <c r="B46" s="12"/>
      <c r="C46" s="27" t="s">
        <v>68</v>
      </c>
      <c r="D46" s="262">
        <v>379748.63</v>
      </c>
      <c r="E46" s="262">
        <f t="shared" si="1"/>
        <v>5.61910743997919</v>
      </c>
      <c r="F46" s="262">
        <v>259178.44</v>
      </c>
      <c r="G46" s="262">
        <f t="shared" si="2"/>
        <v>3.8350408281557202</v>
      </c>
      <c r="H46" s="262">
        <f t="shared" si="0"/>
        <v>638927.0700000001</v>
      </c>
      <c r="I46" s="262">
        <f t="shared" si="3"/>
        <v>9.45414826813491</v>
      </c>
      <c r="J46" s="262">
        <v>14.796913</v>
      </c>
    </row>
    <row r="47" spans="1:10" ht="15.75">
      <c r="A47" s="126"/>
      <c r="B47" s="12"/>
      <c r="C47" s="27" t="s">
        <v>69</v>
      </c>
      <c r="D47" s="262">
        <v>36888.97</v>
      </c>
      <c r="E47" s="262">
        <f t="shared" si="1"/>
        <v>45.624278096</v>
      </c>
      <c r="F47" s="262">
        <v>25176.72</v>
      </c>
      <c r="G47" s="262">
        <f t="shared" si="2"/>
        <v>31.138567296</v>
      </c>
      <c r="H47" s="262">
        <f t="shared" si="0"/>
        <v>62065.69</v>
      </c>
      <c r="I47" s="262">
        <f t="shared" si="3"/>
        <v>76.762845392</v>
      </c>
      <c r="J47" s="262">
        <v>1236.8</v>
      </c>
    </row>
    <row r="48" spans="1:10" ht="15.75">
      <c r="A48" s="126">
        <v>1</v>
      </c>
      <c r="B48" s="12" t="s">
        <v>228</v>
      </c>
      <c r="C48" s="27" t="s">
        <v>145</v>
      </c>
      <c r="D48" s="262">
        <v>113.68</v>
      </c>
      <c r="E48" s="262">
        <f t="shared" si="1"/>
        <v>0.15284207416856002</v>
      </c>
      <c r="F48" s="262">
        <v>23.02</v>
      </c>
      <c r="G48" s="262">
        <f t="shared" si="2"/>
        <v>0.030950251120340003</v>
      </c>
      <c r="H48" s="262">
        <f t="shared" si="0"/>
        <v>136.70000000000002</v>
      </c>
      <c r="I48" s="262">
        <f t="shared" si="3"/>
        <v>0.18379232528890002</v>
      </c>
      <c r="J48" s="262">
        <v>1344.493967</v>
      </c>
    </row>
    <row r="49" spans="1:10" ht="15.75">
      <c r="A49" s="126"/>
      <c r="B49" s="12"/>
      <c r="C49" s="27" t="s">
        <v>69</v>
      </c>
      <c r="D49" s="262">
        <v>228.08</v>
      </c>
      <c r="E49" s="262">
        <f t="shared" si="1"/>
        <v>0.28208934399999996</v>
      </c>
      <c r="F49" s="262">
        <v>46.19</v>
      </c>
      <c r="G49" s="262">
        <f t="shared" si="2"/>
        <v>0.057127792</v>
      </c>
      <c r="H49" s="262">
        <f t="shared" si="0"/>
        <v>274.27</v>
      </c>
      <c r="I49" s="262">
        <f t="shared" si="3"/>
        <v>0.3392171359999999</v>
      </c>
      <c r="J49" s="262">
        <v>1236.8</v>
      </c>
    </row>
    <row r="50" spans="1:10" ht="15.75">
      <c r="A50" s="126">
        <v>1</v>
      </c>
      <c r="B50" s="12" t="s">
        <v>24</v>
      </c>
      <c r="C50" s="27" t="s">
        <v>145</v>
      </c>
      <c r="D50" s="262">
        <v>3022.77</v>
      </c>
      <c r="E50" s="262">
        <f t="shared" si="1"/>
        <v>4.06409602862859</v>
      </c>
      <c r="F50" s="262">
        <v>2063.04</v>
      </c>
      <c r="G50" s="262">
        <f t="shared" si="2"/>
        <v>2.77374483367968</v>
      </c>
      <c r="H50" s="262">
        <f t="shared" si="0"/>
        <v>5085.8099999999995</v>
      </c>
      <c r="I50" s="262">
        <f t="shared" si="3"/>
        <v>6.83784086230827</v>
      </c>
      <c r="J50" s="262">
        <v>1344.493967</v>
      </c>
    </row>
    <row r="51" spans="1:10" ht="15.75">
      <c r="A51" s="126"/>
      <c r="B51" s="12"/>
      <c r="C51" s="27" t="s">
        <v>67</v>
      </c>
      <c r="D51" s="262">
        <v>2014.14</v>
      </c>
      <c r="E51" s="262">
        <f t="shared" si="1"/>
        <v>3.5296230859488</v>
      </c>
      <c r="F51" s="262">
        <v>1374.65</v>
      </c>
      <c r="G51" s="262">
        <f t="shared" si="2"/>
        <v>2.408966792328</v>
      </c>
      <c r="H51" s="262">
        <f t="shared" si="0"/>
        <v>3388.79</v>
      </c>
      <c r="I51" s="262">
        <f t="shared" si="3"/>
        <v>5.9385898782768</v>
      </c>
      <c r="J51" s="262">
        <v>1752.42192</v>
      </c>
    </row>
    <row r="52" spans="1:10" ht="15.75">
      <c r="A52" s="126"/>
      <c r="B52" s="12"/>
      <c r="C52" s="27" t="s">
        <v>68</v>
      </c>
      <c r="D52" s="262">
        <v>528923.96</v>
      </c>
      <c r="E52" s="262">
        <f t="shared" si="1"/>
        <v>7.8264418197354795</v>
      </c>
      <c r="F52" s="262">
        <v>360990.6</v>
      </c>
      <c r="G52" s="262">
        <f t="shared" si="2"/>
        <v>5.3415465020178</v>
      </c>
      <c r="H52" s="262">
        <f t="shared" si="0"/>
        <v>889914.5599999999</v>
      </c>
      <c r="I52" s="262">
        <f t="shared" si="3"/>
        <v>13.167988321753278</v>
      </c>
      <c r="J52" s="262">
        <v>14.796913</v>
      </c>
    </row>
    <row r="53" spans="1:10" ht="15.75">
      <c r="A53" s="126"/>
      <c r="B53" s="12"/>
      <c r="C53" s="27" t="s">
        <v>69</v>
      </c>
      <c r="D53" s="262">
        <v>12520.54</v>
      </c>
      <c r="E53" s="262">
        <f t="shared" si="1"/>
        <v>15.485403872000001</v>
      </c>
      <c r="F53" s="262">
        <v>8545.27</v>
      </c>
      <c r="G53" s="262">
        <f t="shared" si="2"/>
        <v>10.568789936</v>
      </c>
      <c r="H53" s="262">
        <f t="shared" si="0"/>
        <v>21065.81</v>
      </c>
      <c r="I53" s="262">
        <f t="shared" si="3"/>
        <v>26.054193808</v>
      </c>
      <c r="J53" s="262">
        <v>1236.8</v>
      </c>
    </row>
    <row r="54" spans="1:10" ht="15.75">
      <c r="A54" s="126">
        <v>1</v>
      </c>
      <c r="B54" s="12" t="s">
        <v>97</v>
      </c>
      <c r="C54" s="27" t="s">
        <v>145</v>
      </c>
      <c r="D54" s="262">
        <v>676.24</v>
      </c>
      <c r="E54" s="262">
        <f t="shared" si="1"/>
        <v>0.9092006002440801</v>
      </c>
      <c r="F54" s="262">
        <v>448.85543</v>
      </c>
      <c r="G54" s="262">
        <f t="shared" si="2"/>
        <v>0.6034834176901909</v>
      </c>
      <c r="H54" s="262">
        <f t="shared" si="0"/>
        <v>1125.09543</v>
      </c>
      <c r="I54" s="262">
        <f t="shared" si="3"/>
        <v>1.512684017934271</v>
      </c>
      <c r="J54" s="262">
        <v>1344.493967</v>
      </c>
    </row>
    <row r="55" spans="1:10" ht="15.75">
      <c r="A55" s="126"/>
      <c r="B55" s="12"/>
      <c r="C55" s="27" t="s">
        <v>67</v>
      </c>
      <c r="D55" s="262">
        <v>7244.4734</v>
      </c>
      <c r="E55" s="262">
        <f t="shared" si="1"/>
        <v>12.695373985016927</v>
      </c>
      <c r="F55" s="262">
        <v>1702.4509</v>
      </c>
      <c r="G55" s="262">
        <f t="shared" si="2"/>
        <v>2.983412274883728</v>
      </c>
      <c r="H55" s="262">
        <f t="shared" si="0"/>
        <v>8946.9243</v>
      </c>
      <c r="I55" s="262">
        <f t="shared" si="3"/>
        <v>15.678786259900658</v>
      </c>
      <c r="J55" s="262">
        <v>1752.42192</v>
      </c>
    </row>
    <row r="56" spans="1:10" ht="15.75">
      <c r="A56" s="126"/>
      <c r="B56" s="12"/>
      <c r="C56" s="27" t="s">
        <v>68</v>
      </c>
      <c r="D56" s="262">
        <v>169618.5</v>
      </c>
      <c r="E56" s="262">
        <f t="shared" si="1"/>
        <v>2.5098301876905</v>
      </c>
      <c r="F56" s="262">
        <v>39860.35</v>
      </c>
      <c r="G56" s="262">
        <f t="shared" si="2"/>
        <v>0.5898101310995499</v>
      </c>
      <c r="H56" s="262">
        <f t="shared" si="0"/>
        <v>209478.85</v>
      </c>
      <c r="I56" s="262">
        <f t="shared" si="3"/>
        <v>3.0996403187900503</v>
      </c>
      <c r="J56" s="262">
        <v>14.796913</v>
      </c>
    </row>
    <row r="57" spans="1:10" ht="15.75">
      <c r="A57" s="126"/>
      <c r="B57" s="12"/>
      <c r="C57" s="27" t="s">
        <v>69</v>
      </c>
      <c r="D57" s="262">
        <v>31148.48</v>
      </c>
      <c r="E57" s="262">
        <f t="shared" si="1"/>
        <v>38.524440064</v>
      </c>
      <c r="F57" s="262">
        <v>7319.9017</v>
      </c>
      <c r="G57" s="262">
        <f t="shared" si="2"/>
        <v>9.05325442256</v>
      </c>
      <c r="H57" s="262">
        <f t="shared" si="0"/>
        <v>38468.3817</v>
      </c>
      <c r="I57" s="262">
        <f t="shared" si="3"/>
        <v>47.57769448655999</v>
      </c>
      <c r="J57" s="262">
        <v>1236.8</v>
      </c>
    </row>
    <row r="58" spans="1:10" ht="15.75">
      <c r="A58" s="126">
        <v>1</v>
      </c>
      <c r="B58" s="12" t="s">
        <v>29</v>
      </c>
      <c r="C58" s="27" t="s">
        <v>67</v>
      </c>
      <c r="D58" s="262">
        <v>3828.98</v>
      </c>
      <c r="E58" s="262">
        <f t="shared" si="1"/>
        <v>6.7099884832416</v>
      </c>
      <c r="F58" s="262">
        <v>2641.99</v>
      </c>
      <c r="G58" s="262">
        <f t="shared" si="2"/>
        <v>4.6298811884208</v>
      </c>
      <c r="H58" s="262">
        <f t="shared" si="0"/>
        <v>6470.969999999999</v>
      </c>
      <c r="I58" s="262">
        <f t="shared" si="3"/>
        <v>11.339869671662399</v>
      </c>
      <c r="J58" s="262">
        <v>1752.42192</v>
      </c>
    </row>
    <row r="59" spans="1:10" ht="15.75">
      <c r="A59" s="126"/>
      <c r="B59" s="12"/>
      <c r="C59" s="27" t="s">
        <v>69</v>
      </c>
      <c r="D59" s="262">
        <v>4283.16</v>
      </c>
      <c r="E59" s="262">
        <f t="shared" si="1"/>
        <v>5.297412287999999</v>
      </c>
      <c r="F59" s="262">
        <v>2955.38</v>
      </c>
      <c r="G59" s="262">
        <f t="shared" si="2"/>
        <v>3.655213984</v>
      </c>
      <c r="H59" s="262">
        <f t="shared" si="0"/>
        <v>7238.54</v>
      </c>
      <c r="I59" s="262">
        <f t="shared" si="3"/>
        <v>8.952626272</v>
      </c>
      <c r="J59" s="262">
        <v>1236.8</v>
      </c>
    </row>
    <row r="60" spans="1:10" ht="15.75">
      <c r="A60" s="126">
        <v>1</v>
      </c>
      <c r="B60" s="12" t="s">
        <v>384</v>
      </c>
      <c r="C60" s="27" t="s">
        <v>67</v>
      </c>
      <c r="D60" s="262">
        <v>2226.142</v>
      </c>
      <c r="E60" s="262">
        <f t="shared" si="1"/>
        <v>3.9011400378326395</v>
      </c>
      <c r="F60" s="262">
        <v>1561.08</v>
      </c>
      <c r="G60" s="262">
        <f t="shared" si="2"/>
        <v>2.7356708108735996</v>
      </c>
      <c r="H60" s="262">
        <f t="shared" si="0"/>
        <v>3787.2219999999998</v>
      </c>
      <c r="I60" s="262">
        <f t="shared" si="3"/>
        <v>6.63681084870624</v>
      </c>
      <c r="J60" s="262">
        <v>1752.42192</v>
      </c>
    </row>
    <row r="61" spans="1:10" ht="15.75">
      <c r="A61" s="126"/>
      <c r="B61" s="12"/>
      <c r="C61" s="27" t="s">
        <v>68</v>
      </c>
      <c r="D61" s="262">
        <v>109078.78</v>
      </c>
      <c r="E61" s="262">
        <f t="shared" si="1"/>
        <v>1.61402921780614</v>
      </c>
      <c r="F61" s="262">
        <v>76491.49</v>
      </c>
      <c r="G61" s="262">
        <f t="shared" si="2"/>
        <v>1.13183792277037</v>
      </c>
      <c r="H61" s="262">
        <f t="shared" si="0"/>
        <v>185570.27000000002</v>
      </c>
      <c r="I61" s="262">
        <f t="shared" si="3"/>
        <v>2.74586714057651</v>
      </c>
      <c r="J61" s="262">
        <v>14.796913</v>
      </c>
    </row>
    <row r="62" spans="1:10" ht="15.75">
      <c r="A62" s="126"/>
      <c r="B62" s="12"/>
      <c r="C62" s="27" t="s">
        <v>69</v>
      </c>
      <c r="D62" s="262">
        <v>4895.525</v>
      </c>
      <c r="E62" s="262">
        <f t="shared" si="1"/>
        <v>6.05478532</v>
      </c>
      <c r="F62" s="262">
        <v>3432.99</v>
      </c>
      <c r="G62" s="262">
        <f t="shared" si="2"/>
        <v>4.245922031999999</v>
      </c>
      <c r="H62" s="262">
        <f t="shared" si="0"/>
        <v>8328.515</v>
      </c>
      <c r="I62" s="262">
        <f t="shared" si="3"/>
        <v>10.300707351999998</v>
      </c>
      <c r="J62" s="262">
        <v>1236.8</v>
      </c>
    </row>
    <row r="63" spans="1:10" ht="15.75">
      <c r="A63" s="126">
        <v>1</v>
      </c>
      <c r="B63" s="12" t="s">
        <v>32</v>
      </c>
      <c r="C63" s="27" t="s">
        <v>67</v>
      </c>
      <c r="D63" s="262">
        <v>0</v>
      </c>
      <c r="E63" s="262">
        <f t="shared" si="1"/>
        <v>0</v>
      </c>
      <c r="F63" s="262">
        <v>2019.1</v>
      </c>
      <c r="G63" s="262">
        <f t="shared" si="2"/>
        <v>3.538315098672</v>
      </c>
      <c r="H63" s="262">
        <f t="shared" si="0"/>
        <v>2019.1</v>
      </c>
      <c r="I63" s="262">
        <f t="shared" si="3"/>
        <v>3.538315098672</v>
      </c>
      <c r="J63" s="262">
        <v>1752.42192</v>
      </c>
    </row>
    <row r="64" spans="1:10" ht="15.75">
      <c r="A64" s="126">
        <v>1</v>
      </c>
      <c r="B64" s="12" t="s">
        <v>385</v>
      </c>
      <c r="C64" s="27" t="s">
        <v>386</v>
      </c>
      <c r="D64" s="262">
        <v>0</v>
      </c>
      <c r="E64" s="262">
        <f t="shared" si="1"/>
        <v>0</v>
      </c>
      <c r="F64" s="262">
        <v>9659.75</v>
      </c>
      <c r="G64" s="262">
        <f t="shared" si="2"/>
        <v>18.9422519874</v>
      </c>
      <c r="H64" s="262">
        <f t="shared" si="0"/>
        <v>9659.75</v>
      </c>
      <c r="I64" s="262">
        <f t="shared" si="3"/>
        <v>18.9422519874</v>
      </c>
      <c r="J64" s="262">
        <v>1960.9464</v>
      </c>
    </row>
    <row r="65" spans="1:10" ht="15.75">
      <c r="A65" s="126"/>
      <c r="B65" s="12"/>
      <c r="C65" s="27" t="s">
        <v>68</v>
      </c>
      <c r="D65" s="262">
        <v>0</v>
      </c>
      <c r="E65" s="262">
        <f t="shared" si="1"/>
        <v>0</v>
      </c>
      <c r="F65" s="262">
        <v>13709.33</v>
      </c>
      <c r="G65" s="262">
        <f t="shared" si="2"/>
        <v>0.20285576329829</v>
      </c>
      <c r="H65" s="262">
        <f>+D65+F65</f>
        <v>13709.33</v>
      </c>
      <c r="I65" s="262">
        <f>+H65*J65/1000000</f>
        <v>0.20285576329829</v>
      </c>
      <c r="J65" s="262">
        <v>14.796913</v>
      </c>
    </row>
    <row r="66" spans="1:10" ht="15.75">
      <c r="A66" s="126">
        <v>1</v>
      </c>
      <c r="B66" s="12" t="s">
        <v>387</v>
      </c>
      <c r="C66" s="27" t="s">
        <v>9</v>
      </c>
      <c r="D66" s="262">
        <v>51504.04</v>
      </c>
      <c r="E66" s="262">
        <f t="shared" si="1"/>
        <v>100.99666182345601</v>
      </c>
      <c r="F66" s="262">
        <v>16030.63</v>
      </c>
      <c r="G66" s="262">
        <f t="shared" si="2"/>
        <v>31.435206188232</v>
      </c>
      <c r="H66" s="262">
        <f>+D66+F66</f>
        <v>67534.67</v>
      </c>
      <c r="I66" s="262">
        <f t="shared" si="3"/>
        <v>132.43186801168798</v>
      </c>
      <c r="J66" s="262">
        <v>1960.9464</v>
      </c>
    </row>
    <row r="67" spans="1:10" ht="15.75">
      <c r="A67" s="126">
        <v>1</v>
      </c>
      <c r="B67" s="12" t="s">
        <v>388</v>
      </c>
      <c r="C67" s="27" t="s">
        <v>9</v>
      </c>
      <c r="D67" s="262">
        <v>71038.71</v>
      </c>
      <c r="E67" s="262">
        <f t="shared" si="1"/>
        <v>139.30310263514403</v>
      </c>
      <c r="F67" s="262">
        <v>22643.59</v>
      </c>
      <c r="G67" s="262">
        <f t="shared" si="2"/>
        <v>44.402866293576004</v>
      </c>
      <c r="H67" s="262">
        <f t="shared" si="0"/>
        <v>93682.3</v>
      </c>
      <c r="I67" s="262">
        <f t="shared" si="3"/>
        <v>183.70596892872</v>
      </c>
      <c r="J67" s="262">
        <v>1960.9464</v>
      </c>
    </row>
    <row r="68" spans="1:10" ht="15.75">
      <c r="A68" s="126">
        <v>1</v>
      </c>
      <c r="B68" s="12" t="s">
        <v>393</v>
      </c>
      <c r="C68" s="27" t="s">
        <v>225</v>
      </c>
      <c r="D68" s="262">
        <v>31087.36</v>
      </c>
      <c r="E68" s="262">
        <f t="shared" si="1"/>
        <v>39.67479812226688</v>
      </c>
      <c r="F68" s="262">
        <v>5712.3</v>
      </c>
      <c r="G68" s="262">
        <f t="shared" si="2"/>
        <v>7.290241092000901</v>
      </c>
      <c r="H68" s="262">
        <f t="shared" si="0"/>
        <v>36799.66</v>
      </c>
      <c r="I68" s="262">
        <f t="shared" si="3"/>
        <v>46.96503921426779</v>
      </c>
      <c r="J68" s="262">
        <v>1276.235683</v>
      </c>
    </row>
    <row r="69" spans="1:10" ht="15.75">
      <c r="A69" s="126"/>
      <c r="B69" s="12"/>
      <c r="C69" s="27" t="s">
        <v>237</v>
      </c>
      <c r="D69" s="262">
        <v>31087.357</v>
      </c>
      <c r="E69" s="262">
        <f t="shared" si="1"/>
        <v>41.79676393647522</v>
      </c>
      <c r="F69" s="262">
        <v>5479.15</v>
      </c>
      <c r="G69" s="262">
        <f t="shared" si="2"/>
        <v>7.366684119288051</v>
      </c>
      <c r="H69" s="262">
        <f t="shared" si="0"/>
        <v>36566.507</v>
      </c>
      <c r="I69" s="262">
        <f t="shared" si="3"/>
        <v>49.16344805576327</v>
      </c>
      <c r="J69" s="262">
        <v>1344.493967</v>
      </c>
    </row>
    <row r="70" spans="1:10" ht="15.75">
      <c r="A70" s="126"/>
      <c r="B70" s="12"/>
      <c r="C70" s="27" t="s">
        <v>67</v>
      </c>
      <c r="D70" s="262">
        <v>95607.857</v>
      </c>
      <c r="E70" s="262">
        <f t="shared" si="1"/>
        <v>167.54530433102545</v>
      </c>
      <c r="F70" s="262">
        <v>16850.88</v>
      </c>
      <c r="G70" s="262">
        <f t="shared" si="2"/>
        <v>29.529851483289605</v>
      </c>
      <c r="H70" s="262">
        <f t="shared" si="0"/>
        <v>112458.73700000001</v>
      </c>
      <c r="I70" s="262">
        <f t="shared" si="3"/>
        <v>197.07515581431505</v>
      </c>
      <c r="J70" s="262">
        <v>1752.42192</v>
      </c>
    </row>
    <row r="71" spans="1:10" ht="15.75">
      <c r="A71" s="126"/>
      <c r="B71" s="12"/>
      <c r="C71" s="27" t="s">
        <v>68</v>
      </c>
      <c r="D71" s="262">
        <v>90069.141</v>
      </c>
      <c r="E71" s="262">
        <f t="shared" si="1"/>
        <v>1.332745243361733</v>
      </c>
      <c r="F71" s="262">
        <v>15874.69</v>
      </c>
      <c r="G71" s="262">
        <f t="shared" si="2"/>
        <v>0.23489640683197</v>
      </c>
      <c r="H71" s="262">
        <f t="shared" si="0"/>
        <v>105943.831</v>
      </c>
      <c r="I71" s="262">
        <f t="shared" si="3"/>
        <v>1.5676416501937032</v>
      </c>
      <c r="J71" s="262">
        <v>14.796913</v>
      </c>
    </row>
    <row r="72" spans="1:10" ht="15.75">
      <c r="A72" s="126"/>
      <c r="B72" s="12"/>
      <c r="C72" s="27" t="s">
        <v>146</v>
      </c>
      <c r="D72" s="262">
        <v>2393652.765</v>
      </c>
      <c r="E72" s="262">
        <f t="shared" si="1"/>
        <v>535.492401938036</v>
      </c>
      <c r="F72" s="262">
        <v>421881.3</v>
      </c>
      <c r="G72" s="262">
        <f t="shared" si="2"/>
        <v>94.3805358793305</v>
      </c>
      <c r="H72" s="262">
        <f t="shared" si="0"/>
        <v>2815534.065</v>
      </c>
      <c r="I72" s="262">
        <f t="shared" si="3"/>
        <v>629.8729378173665</v>
      </c>
      <c r="J72" s="262">
        <v>223.713485</v>
      </c>
    </row>
    <row r="73" spans="1:10" ht="15.75">
      <c r="A73" s="126"/>
      <c r="B73" s="12"/>
      <c r="C73" s="27" t="s">
        <v>69</v>
      </c>
      <c r="D73" s="262">
        <v>52611.045</v>
      </c>
      <c r="E73" s="262">
        <f t="shared" si="1"/>
        <v>65.06934045599999</v>
      </c>
      <c r="F73" s="262">
        <v>9212.7</v>
      </c>
      <c r="G73" s="262">
        <f t="shared" si="2"/>
        <v>11.39426736</v>
      </c>
      <c r="H73" s="262">
        <f t="shared" si="0"/>
        <v>61823.744999999995</v>
      </c>
      <c r="I73" s="262">
        <f t="shared" si="3"/>
        <v>76.46360781599998</v>
      </c>
      <c r="J73" s="262">
        <v>1236.8</v>
      </c>
    </row>
    <row r="74" spans="1:10" ht="15.75">
      <c r="A74" s="126">
        <v>15</v>
      </c>
      <c r="B74" s="12" t="s">
        <v>36</v>
      </c>
      <c r="C74" s="27" t="s">
        <v>69</v>
      </c>
      <c r="D74" s="262">
        <v>17751.254</v>
      </c>
      <c r="E74" s="262">
        <f t="shared" si="1"/>
        <v>21.967176825</v>
      </c>
      <c r="F74" s="262">
        <v>3128.66</v>
      </c>
      <c r="G74" s="262">
        <f t="shared" si="2"/>
        <v>3.87171675</v>
      </c>
      <c r="H74" s="262">
        <f aca="true" t="shared" si="4" ref="H74:H84">+D74+F74</f>
        <v>20879.914</v>
      </c>
      <c r="I74" s="262">
        <f t="shared" si="3"/>
        <v>25.838893575</v>
      </c>
      <c r="J74" s="262">
        <v>1237.5</v>
      </c>
    </row>
    <row r="75" spans="1:10" ht="15.75">
      <c r="A75" s="126">
        <v>15</v>
      </c>
      <c r="B75" s="12" t="s">
        <v>37</v>
      </c>
      <c r="C75" s="27" t="s">
        <v>69</v>
      </c>
      <c r="D75" s="262">
        <v>150000</v>
      </c>
      <c r="E75" s="262">
        <f aca="true" t="shared" si="5" ref="E75:E81">+D75*J75/1000000</f>
        <v>185.625</v>
      </c>
      <c r="F75" s="262">
        <v>18000</v>
      </c>
      <c r="G75" s="262">
        <f t="shared" si="2"/>
        <v>22.275</v>
      </c>
      <c r="H75" s="262">
        <f t="shared" si="4"/>
        <v>168000</v>
      </c>
      <c r="I75" s="262">
        <f t="shared" si="3"/>
        <v>207.9</v>
      </c>
      <c r="J75" s="262">
        <v>1237.5</v>
      </c>
    </row>
    <row r="76" spans="1:10" ht="15.75">
      <c r="A76" s="126">
        <v>15</v>
      </c>
      <c r="B76" s="12" t="s">
        <v>389</v>
      </c>
      <c r="C76" s="27" t="s">
        <v>69</v>
      </c>
      <c r="D76" s="262">
        <v>37500</v>
      </c>
      <c r="E76" s="262">
        <f t="shared" si="5"/>
        <v>46.40625</v>
      </c>
      <c r="F76" s="262">
        <v>5333.2</v>
      </c>
      <c r="G76" s="262">
        <f aca="true" t="shared" si="6" ref="G76:G84">+F76*J76/1000000</f>
        <v>6.599835</v>
      </c>
      <c r="H76" s="262">
        <f t="shared" si="4"/>
        <v>42833.2</v>
      </c>
      <c r="I76" s="262">
        <f t="shared" si="3"/>
        <v>53.006085</v>
      </c>
      <c r="J76" s="262">
        <v>1237.5</v>
      </c>
    </row>
    <row r="77" spans="1:10" ht="15.75">
      <c r="A77" s="126">
        <v>15</v>
      </c>
      <c r="B77" s="12" t="s">
        <v>39</v>
      </c>
      <c r="C77" s="27" t="s">
        <v>69</v>
      </c>
      <c r="D77" s="262">
        <v>64500</v>
      </c>
      <c r="E77" s="262">
        <f t="shared" si="5"/>
        <v>79.81875</v>
      </c>
      <c r="F77" s="262">
        <v>8949.38</v>
      </c>
      <c r="G77" s="262">
        <f t="shared" si="6"/>
        <v>11.074857749999998</v>
      </c>
      <c r="H77" s="262">
        <f t="shared" si="4"/>
        <v>73449.38</v>
      </c>
      <c r="I77" s="262">
        <f t="shared" si="3"/>
        <v>90.89360775</v>
      </c>
      <c r="J77" s="262">
        <v>1237.5</v>
      </c>
    </row>
    <row r="78" spans="1:10" ht="15.75">
      <c r="A78" s="126">
        <v>15</v>
      </c>
      <c r="B78" s="12" t="s">
        <v>40</v>
      </c>
      <c r="C78" s="27" t="s">
        <v>9</v>
      </c>
      <c r="D78" s="262">
        <v>307500</v>
      </c>
      <c r="E78" s="262">
        <f t="shared" si="5"/>
        <v>606.9587596875</v>
      </c>
      <c r="F78" s="262">
        <v>47278.13</v>
      </c>
      <c r="G78" s="262">
        <f t="shared" si="6"/>
        <v>93.31991917120125</v>
      </c>
      <c r="H78" s="262">
        <f t="shared" si="4"/>
        <v>354778.13</v>
      </c>
      <c r="I78" s="262">
        <f t="shared" si="3"/>
        <v>700.2786788587013</v>
      </c>
      <c r="J78" s="262">
        <v>1973.849625</v>
      </c>
    </row>
    <row r="79" spans="1:10" ht="15.75">
      <c r="A79" s="126">
        <v>15</v>
      </c>
      <c r="B79" s="12" t="s">
        <v>41</v>
      </c>
      <c r="C79" s="27" t="s">
        <v>9</v>
      </c>
      <c r="D79" s="262">
        <v>161457.42</v>
      </c>
      <c r="E79" s="262">
        <f t="shared" si="5"/>
        <v>318.69266792046756</v>
      </c>
      <c r="F79" s="262">
        <v>29667.82</v>
      </c>
      <c r="G79" s="262">
        <f t="shared" si="6"/>
        <v>58.5598153815675</v>
      </c>
      <c r="H79" s="262">
        <f t="shared" si="4"/>
        <v>191125.24000000002</v>
      </c>
      <c r="I79" s="262">
        <f t="shared" si="3"/>
        <v>377.25248330203505</v>
      </c>
      <c r="J79" s="262">
        <v>1973.849625</v>
      </c>
    </row>
    <row r="80" spans="1:10" ht="15.75">
      <c r="A80" s="126">
        <v>15</v>
      </c>
      <c r="B80" s="12" t="s">
        <v>43</v>
      </c>
      <c r="C80" s="27" t="s">
        <v>69</v>
      </c>
      <c r="D80" s="262">
        <v>300000</v>
      </c>
      <c r="E80" s="262">
        <f t="shared" si="5"/>
        <v>371.25</v>
      </c>
      <c r="F80" s="262">
        <v>15166.67</v>
      </c>
      <c r="G80" s="262">
        <f t="shared" si="6"/>
        <v>18.768754125</v>
      </c>
      <c r="H80" s="262">
        <f t="shared" si="4"/>
        <v>315166.67</v>
      </c>
      <c r="I80" s="262">
        <f t="shared" si="3"/>
        <v>390.018754125</v>
      </c>
      <c r="J80" s="262">
        <v>1237.5</v>
      </c>
    </row>
    <row r="81" spans="1:10" ht="15.75">
      <c r="A81" s="126">
        <v>30</v>
      </c>
      <c r="B81" s="12" t="s">
        <v>427</v>
      </c>
      <c r="C81" s="27" t="s">
        <v>428</v>
      </c>
      <c r="D81" s="262">
        <v>0</v>
      </c>
      <c r="E81" s="262">
        <f t="shared" si="5"/>
        <v>0</v>
      </c>
      <c r="F81" s="262">
        <v>69000</v>
      </c>
      <c r="G81" s="262">
        <f t="shared" si="6"/>
        <v>23.26151032494049</v>
      </c>
      <c r="H81" s="262">
        <f t="shared" si="4"/>
        <v>69000</v>
      </c>
      <c r="I81" s="262">
        <f t="shared" si="3"/>
        <v>23.26151032494049</v>
      </c>
      <c r="J81" s="262">
        <f>'[1]Feuil1'!$F$7</f>
        <v>337.12333804261584</v>
      </c>
    </row>
    <row r="82" spans="1:10" ht="15.75">
      <c r="A82" s="126">
        <v>31</v>
      </c>
      <c r="B82" s="12" t="s">
        <v>390</v>
      </c>
      <c r="C82" s="27" t="s">
        <v>69</v>
      </c>
      <c r="D82" s="262">
        <v>0</v>
      </c>
      <c r="E82" s="262">
        <v>0</v>
      </c>
      <c r="F82" s="262">
        <v>23611.11</v>
      </c>
      <c r="G82" s="262">
        <f t="shared" si="6"/>
        <v>29.239998624000002</v>
      </c>
      <c r="H82" s="262">
        <f t="shared" si="4"/>
        <v>23611.11</v>
      </c>
      <c r="I82" s="262">
        <f t="shared" si="3"/>
        <v>29.239998624000002</v>
      </c>
      <c r="J82" s="262">
        <v>1238.4</v>
      </c>
    </row>
    <row r="83" spans="1:10" ht="15.75">
      <c r="A83" s="126">
        <v>31</v>
      </c>
      <c r="B83" s="12" t="s">
        <v>391</v>
      </c>
      <c r="C83" s="27" t="s">
        <v>69</v>
      </c>
      <c r="D83" s="262">
        <v>0</v>
      </c>
      <c r="E83" s="262">
        <v>0</v>
      </c>
      <c r="F83" s="262">
        <v>84415.64</v>
      </c>
      <c r="G83" s="262">
        <f t="shared" si="6"/>
        <v>104.54032857600001</v>
      </c>
      <c r="H83" s="262">
        <f t="shared" si="4"/>
        <v>84415.64</v>
      </c>
      <c r="I83" s="262">
        <f t="shared" si="3"/>
        <v>104.54032857600001</v>
      </c>
      <c r="J83" s="262">
        <v>1238.4</v>
      </c>
    </row>
    <row r="84" spans="1:10" ht="15.75">
      <c r="A84" s="126">
        <v>31</v>
      </c>
      <c r="B84" s="12" t="s">
        <v>392</v>
      </c>
      <c r="C84" s="27" t="s">
        <v>69</v>
      </c>
      <c r="D84" s="262">
        <v>0</v>
      </c>
      <c r="E84" s="262">
        <v>0</v>
      </c>
      <c r="F84" s="262">
        <v>120945.18</v>
      </c>
      <c r="G84" s="262">
        <f t="shared" si="6"/>
        <v>149.778510912</v>
      </c>
      <c r="H84" s="262">
        <f t="shared" si="4"/>
        <v>120945.18</v>
      </c>
      <c r="I84" s="262">
        <f>+H84*J84/1000000</f>
        <v>149.778510912</v>
      </c>
      <c r="J84" s="262">
        <v>1238.4</v>
      </c>
    </row>
    <row r="85" spans="1:10" ht="15.75">
      <c r="A85" s="194"/>
      <c r="B85" s="112"/>
      <c r="C85" s="114"/>
      <c r="D85" s="176"/>
      <c r="E85" s="75"/>
      <c r="F85" s="17"/>
      <c r="G85" s="69"/>
      <c r="H85" s="33"/>
      <c r="I85" s="69"/>
      <c r="J85" s="35"/>
    </row>
    <row r="86" spans="1:10" ht="15.75">
      <c r="A86" s="126"/>
      <c r="B86" s="110"/>
      <c r="C86" s="27"/>
      <c r="D86" s="73"/>
      <c r="E86" s="74"/>
      <c r="F86" s="12"/>
      <c r="G86" s="66"/>
      <c r="H86" s="38"/>
      <c r="I86" s="66"/>
      <c r="J86" s="29"/>
    </row>
    <row r="87" spans="1:10" ht="15.75">
      <c r="A87" s="235"/>
      <c r="B87" s="230" t="s">
        <v>395</v>
      </c>
      <c r="C87" s="231"/>
      <c r="D87" s="232"/>
      <c r="E87" s="236">
        <f>SUM(E10:E84)</f>
        <v>4527.458314911406</v>
      </c>
      <c r="F87" s="233"/>
      <c r="G87" s="236">
        <f>SUM(G10:G84)</f>
        <v>1258.0696506473244</v>
      </c>
      <c r="H87" s="233"/>
      <c r="I87" s="236">
        <f>SUM(I10:I84)</f>
        <v>5785.527965558731</v>
      </c>
      <c r="J87" s="233"/>
    </row>
    <row r="88" spans="1:10" ht="15.75">
      <c r="A88" s="122"/>
      <c r="B88" s="112"/>
      <c r="C88" s="33"/>
      <c r="D88" s="33"/>
      <c r="E88" s="34"/>
      <c r="F88" s="33"/>
      <c r="G88" s="34"/>
      <c r="H88" s="33"/>
      <c r="I88" s="34"/>
      <c r="J88" s="33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14" sqref="B14:B16"/>
    </sheetView>
  </sheetViews>
  <sheetFormatPr defaultColWidth="11.421875" defaultRowHeight="12.75"/>
  <cols>
    <col min="1" max="1" width="33.57421875" style="0" bestFit="1" customWidth="1"/>
    <col min="2" max="2" width="48.140625" style="0" bestFit="1" customWidth="1"/>
    <col min="3" max="3" width="11.421875" style="0" customWidth="1"/>
    <col min="4" max="4" width="13.7109375" style="0" bestFit="1" customWidth="1"/>
    <col min="5" max="5" width="17.8515625" style="0" bestFit="1" customWidth="1"/>
    <col min="6" max="6" width="13.7109375" style="0" bestFit="1" customWidth="1"/>
    <col min="7" max="7" width="15.8515625" style="0" bestFit="1" customWidth="1"/>
    <col min="8" max="8" width="17.7109375" style="0" bestFit="1" customWidth="1"/>
    <col min="9" max="9" width="19.28125" style="0" bestFit="1" customWidth="1"/>
    <col min="10" max="10" width="15.28125" style="0" bestFit="1" customWidth="1"/>
  </cols>
  <sheetData>
    <row r="1" spans="1:10" ht="12.75">
      <c r="A1" s="156"/>
      <c r="B1" s="157"/>
      <c r="C1" s="157"/>
      <c r="D1" s="157"/>
      <c r="E1" s="157"/>
      <c r="F1" s="157"/>
      <c r="G1" s="157"/>
      <c r="H1" s="157"/>
      <c r="I1" s="157"/>
      <c r="J1" s="168"/>
    </row>
    <row r="2" spans="1:10" ht="15.75">
      <c r="A2" s="434" t="s">
        <v>15</v>
      </c>
      <c r="B2" s="435"/>
      <c r="C2" s="435"/>
      <c r="D2" s="435"/>
      <c r="E2" s="435"/>
      <c r="F2" s="435"/>
      <c r="G2" s="435"/>
      <c r="H2" s="435"/>
      <c r="I2" s="435"/>
      <c r="J2" s="436"/>
    </row>
    <row r="3" spans="1:10" ht="15.75">
      <c r="A3" s="136"/>
      <c r="B3" s="137"/>
      <c r="C3" s="137"/>
      <c r="D3" s="137"/>
      <c r="E3" s="137"/>
      <c r="F3" s="137"/>
      <c r="G3" s="137"/>
      <c r="H3" s="137"/>
      <c r="I3" s="137"/>
      <c r="J3" s="161" t="s">
        <v>477</v>
      </c>
    </row>
    <row r="4" spans="1:10" ht="15.75">
      <c r="A4" s="139"/>
      <c r="B4" s="13"/>
      <c r="C4" s="13"/>
      <c r="D4" s="13"/>
      <c r="E4" s="13"/>
      <c r="F4" s="13"/>
      <c r="G4" s="13"/>
      <c r="H4" s="13"/>
      <c r="I4" s="13"/>
      <c r="J4" s="14"/>
    </row>
    <row r="5" spans="1:10" ht="15.75">
      <c r="A5" s="141"/>
      <c r="B5" s="18"/>
      <c r="C5" s="18"/>
      <c r="D5" s="18"/>
      <c r="E5" s="18"/>
      <c r="F5" s="18"/>
      <c r="G5" s="18"/>
      <c r="H5" s="18"/>
      <c r="I5" s="18"/>
      <c r="J5" s="19"/>
    </row>
    <row r="6" spans="1:10" ht="15.75">
      <c r="A6" s="23" t="s">
        <v>0</v>
      </c>
      <c r="B6" s="143" t="s">
        <v>1</v>
      </c>
      <c r="C6" s="23" t="s">
        <v>2</v>
      </c>
      <c r="D6" s="23" t="s">
        <v>4</v>
      </c>
      <c r="E6" s="23" t="s">
        <v>11</v>
      </c>
      <c r="F6" s="23" t="s">
        <v>3</v>
      </c>
      <c r="G6" s="23" t="s">
        <v>11</v>
      </c>
      <c r="H6" s="23" t="s">
        <v>6</v>
      </c>
      <c r="I6" s="23" t="s">
        <v>11</v>
      </c>
      <c r="J6" s="24" t="s">
        <v>7</v>
      </c>
    </row>
    <row r="7" spans="1:10" ht="15.75">
      <c r="A7" s="39"/>
      <c r="B7" s="140"/>
      <c r="C7" s="39"/>
      <c r="D7" s="28" t="s">
        <v>5</v>
      </c>
      <c r="E7" s="28" t="s">
        <v>12</v>
      </c>
      <c r="F7" s="28" t="s">
        <v>5</v>
      </c>
      <c r="G7" s="28" t="s">
        <v>12</v>
      </c>
      <c r="H7" s="28" t="s">
        <v>5</v>
      </c>
      <c r="I7" s="28" t="s">
        <v>12</v>
      </c>
      <c r="J7" s="29" t="s">
        <v>8</v>
      </c>
    </row>
    <row r="8" spans="1:10" ht="15.75">
      <c r="A8" s="34"/>
      <c r="B8" s="142"/>
      <c r="C8" s="144"/>
      <c r="D8" s="34"/>
      <c r="E8" s="34"/>
      <c r="F8" s="34"/>
      <c r="G8" s="34"/>
      <c r="H8" s="34"/>
      <c r="I8" s="34"/>
      <c r="J8" s="35"/>
    </row>
    <row r="9" spans="1:10" ht="15.75">
      <c r="A9" s="63"/>
      <c r="B9" s="63"/>
      <c r="C9" s="63"/>
      <c r="D9" s="63"/>
      <c r="E9" s="63"/>
      <c r="F9" s="63"/>
      <c r="G9" s="63"/>
      <c r="H9" s="63"/>
      <c r="I9" s="63"/>
      <c r="J9" s="10"/>
    </row>
    <row r="10" spans="1:10" ht="15.75">
      <c r="A10" s="264" t="s">
        <v>476</v>
      </c>
      <c r="B10" s="140"/>
      <c r="C10" s="39"/>
      <c r="D10" s="39"/>
      <c r="E10" s="39" t="s">
        <v>445</v>
      </c>
      <c r="F10" s="39"/>
      <c r="G10" s="39" t="s">
        <v>445</v>
      </c>
      <c r="H10" s="39" t="s">
        <v>445</v>
      </c>
      <c r="I10" s="140" t="s">
        <v>445</v>
      </c>
      <c r="J10" s="39" t="s">
        <v>445</v>
      </c>
    </row>
    <row r="11" spans="1:10" ht="15.75">
      <c r="A11" s="264"/>
      <c r="B11" s="140"/>
      <c r="C11" s="39"/>
      <c r="D11" s="39"/>
      <c r="E11" s="39"/>
      <c r="F11" s="39"/>
      <c r="G11" s="39"/>
      <c r="H11" s="39"/>
      <c r="I11" s="140"/>
      <c r="J11" s="39"/>
    </row>
    <row r="12" spans="1:10" ht="15.75">
      <c r="A12" s="155">
        <v>1</v>
      </c>
      <c r="B12" s="39" t="s">
        <v>463</v>
      </c>
      <c r="C12" s="39" t="s">
        <v>10</v>
      </c>
      <c r="D12" s="39">
        <v>28935.29</v>
      </c>
      <c r="E12" s="74">
        <f aca="true" t="shared" si="0" ref="E12:E24">+D12*J12/1000000</f>
        <v>35.836356665</v>
      </c>
      <c r="F12" s="39">
        <v>1736.12</v>
      </c>
      <c r="G12" s="66">
        <f aca="true" t="shared" si="1" ref="G12:G24">+F12*J12/1000000</f>
        <v>2.1501846199999997</v>
      </c>
      <c r="H12" s="39">
        <f aca="true" t="shared" si="2" ref="H12:H23">+D12+F12</f>
        <v>30671.41</v>
      </c>
      <c r="I12" s="39">
        <f aca="true" t="shared" si="3" ref="I12:I23">+G12+E12</f>
        <v>37.986541284999994</v>
      </c>
      <c r="J12" s="39">
        <v>1238.5</v>
      </c>
    </row>
    <row r="13" spans="1:10" ht="15.75">
      <c r="A13" s="155">
        <v>1</v>
      </c>
      <c r="B13" s="39" t="s">
        <v>464</v>
      </c>
      <c r="C13" s="39" t="s">
        <v>10</v>
      </c>
      <c r="D13" s="39">
        <v>0</v>
      </c>
      <c r="E13" s="74">
        <f t="shared" si="0"/>
        <v>0</v>
      </c>
      <c r="F13" s="39">
        <v>2632.5</v>
      </c>
      <c r="G13" s="66">
        <f t="shared" si="1"/>
        <v>3.26035125</v>
      </c>
      <c r="H13" s="39">
        <f t="shared" si="2"/>
        <v>2632.5</v>
      </c>
      <c r="I13" s="39">
        <f t="shared" si="3"/>
        <v>3.26035125</v>
      </c>
      <c r="J13" s="39">
        <v>1238.5</v>
      </c>
    </row>
    <row r="14" spans="1:10" ht="15.75">
      <c r="A14" s="155">
        <v>1</v>
      </c>
      <c r="B14" s="39" t="s">
        <v>465</v>
      </c>
      <c r="C14" s="39" t="s">
        <v>9</v>
      </c>
      <c r="D14" s="39">
        <v>214500</v>
      </c>
      <c r="E14" s="74">
        <f t="shared" si="0"/>
        <v>431.2191279825</v>
      </c>
      <c r="F14" s="39">
        <v>41023.13</v>
      </c>
      <c r="G14" s="66">
        <f t="shared" si="1"/>
        <v>82.47066827838105</v>
      </c>
      <c r="H14" s="39">
        <f t="shared" si="2"/>
        <v>255523.13</v>
      </c>
      <c r="I14" s="39">
        <f t="shared" si="3"/>
        <v>513.689796260881</v>
      </c>
      <c r="J14" s="39">
        <v>2010.345585</v>
      </c>
    </row>
    <row r="15" spans="1:10" ht="15.75">
      <c r="A15" s="155">
        <v>1</v>
      </c>
      <c r="B15" s="39" t="s">
        <v>466</v>
      </c>
      <c r="C15" s="39" t="s">
        <v>9</v>
      </c>
      <c r="D15" s="39">
        <v>1298000</v>
      </c>
      <c r="E15" s="74">
        <f t="shared" si="0"/>
        <v>2609.42856933</v>
      </c>
      <c r="F15" s="39">
        <v>170362.5</v>
      </c>
      <c r="G15" s="66">
        <f t="shared" si="1"/>
        <v>342.48749972456255</v>
      </c>
      <c r="H15" s="39">
        <f t="shared" si="2"/>
        <v>1468362.5</v>
      </c>
      <c r="I15" s="39">
        <f>+G15+E15</f>
        <v>2951.9160690545623</v>
      </c>
      <c r="J15" s="39">
        <v>2010.345585</v>
      </c>
    </row>
    <row r="16" spans="1:10" ht="15.75">
      <c r="A16" s="155">
        <v>1</v>
      </c>
      <c r="B16" s="39" t="s">
        <v>467</v>
      </c>
      <c r="C16" s="39" t="s">
        <v>9</v>
      </c>
      <c r="D16" s="39">
        <v>198000</v>
      </c>
      <c r="E16" s="74">
        <f t="shared" si="0"/>
        <v>398.04842583</v>
      </c>
      <c r="F16" s="39">
        <v>37867.5</v>
      </c>
      <c r="G16" s="66">
        <f t="shared" si="1"/>
        <v>76.12676143998749</v>
      </c>
      <c r="H16" s="39">
        <f t="shared" si="2"/>
        <v>235867.5</v>
      </c>
      <c r="I16" s="39">
        <f t="shared" si="3"/>
        <v>474.1751872699875</v>
      </c>
      <c r="J16" s="39">
        <v>2010.345585</v>
      </c>
    </row>
    <row r="17" spans="1:10" ht="15.75">
      <c r="A17" s="155">
        <v>1</v>
      </c>
      <c r="B17" s="39" t="s">
        <v>468</v>
      </c>
      <c r="C17" s="39" t="s">
        <v>9</v>
      </c>
      <c r="D17" s="39">
        <v>83490.64</v>
      </c>
      <c r="E17" s="74">
        <f t="shared" si="0"/>
        <v>167.8450395128244</v>
      </c>
      <c r="F17" s="39">
        <v>16593.76</v>
      </c>
      <c r="G17" s="66">
        <f t="shared" si="1"/>
        <v>33.359192154549596</v>
      </c>
      <c r="H17" s="39">
        <f t="shared" si="2"/>
        <v>100084.4</v>
      </c>
      <c r="I17" s="39">
        <f t="shared" si="3"/>
        <v>201.204231667374</v>
      </c>
      <c r="J17" s="39">
        <v>2010.345585</v>
      </c>
    </row>
    <row r="18" spans="1:10" ht="15.75">
      <c r="A18" s="155">
        <v>15</v>
      </c>
      <c r="B18" s="39" t="s">
        <v>469</v>
      </c>
      <c r="C18" s="39" t="s">
        <v>10</v>
      </c>
      <c r="D18" s="39">
        <v>59449.7</v>
      </c>
      <c r="E18" s="74">
        <f t="shared" si="0"/>
        <v>73.67601321</v>
      </c>
      <c r="F18" s="39">
        <v>6686.83</v>
      </c>
      <c r="G18" s="66">
        <f t="shared" si="1"/>
        <v>8.286988419</v>
      </c>
      <c r="H18" s="39">
        <f t="shared" si="2"/>
        <v>66136.53</v>
      </c>
      <c r="I18" s="39">
        <f t="shared" si="3"/>
        <v>81.96300162899999</v>
      </c>
      <c r="J18" s="39">
        <v>1239.3</v>
      </c>
    </row>
    <row r="19" spans="1:10" ht="15.75">
      <c r="A19" s="155">
        <v>15</v>
      </c>
      <c r="B19" s="39" t="s">
        <v>470</v>
      </c>
      <c r="C19" s="39" t="s">
        <v>9</v>
      </c>
      <c r="D19" s="39">
        <v>109634.079</v>
      </c>
      <c r="E19" s="74">
        <f t="shared" si="0"/>
        <v>216.6765489233293</v>
      </c>
      <c r="F19" s="39">
        <v>13978.35</v>
      </c>
      <c r="G19" s="66">
        <f t="shared" si="1"/>
        <v>27.626269726244704</v>
      </c>
      <c r="H19" s="39">
        <f t="shared" si="2"/>
        <v>123612.429</v>
      </c>
      <c r="I19" s="39">
        <f t="shared" si="3"/>
        <v>244.30281864957402</v>
      </c>
      <c r="J19" s="39">
        <v>1976.361282</v>
      </c>
    </row>
    <row r="20" spans="1:10" ht="15.75">
      <c r="A20" s="155">
        <v>15</v>
      </c>
      <c r="B20" s="39" t="s">
        <v>471</v>
      </c>
      <c r="C20" s="39" t="s">
        <v>9</v>
      </c>
      <c r="D20" s="39">
        <v>207534.908</v>
      </c>
      <c r="E20" s="74">
        <f t="shared" si="0"/>
        <v>410.163956834632</v>
      </c>
      <c r="F20" s="39">
        <v>26460.67</v>
      </c>
      <c r="G20" s="66">
        <f t="shared" si="1"/>
        <v>52.29584368377894</v>
      </c>
      <c r="H20" s="39">
        <f t="shared" si="2"/>
        <v>233995.57799999998</v>
      </c>
      <c r="I20" s="39">
        <f t="shared" si="3"/>
        <v>462.45980051841093</v>
      </c>
      <c r="J20" s="39">
        <v>1976.361282</v>
      </c>
    </row>
    <row r="21" spans="1:10" ht="15.75">
      <c r="A21" s="155">
        <v>15</v>
      </c>
      <c r="B21" s="39" t="s">
        <v>469</v>
      </c>
      <c r="C21" s="39" t="s">
        <v>10</v>
      </c>
      <c r="D21" s="39">
        <v>59460</v>
      </c>
      <c r="E21" s="74">
        <f t="shared" si="0"/>
        <v>73.688778</v>
      </c>
      <c r="F21" s="39">
        <v>6911.03</v>
      </c>
      <c r="G21" s="66">
        <f t="shared" si="1"/>
        <v>8.564839479</v>
      </c>
      <c r="H21" s="39">
        <f t="shared" si="2"/>
        <v>66371.03</v>
      </c>
      <c r="I21" s="39">
        <f t="shared" si="3"/>
        <v>82.253617479</v>
      </c>
      <c r="J21" s="39">
        <v>1239.3</v>
      </c>
    </row>
    <row r="22" spans="1:10" ht="15.75">
      <c r="A22" s="155">
        <v>15</v>
      </c>
      <c r="B22" s="39" t="s">
        <v>472</v>
      </c>
      <c r="C22" s="39" t="s">
        <v>9</v>
      </c>
      <c r="D22" s="39">
        <v>310142.76</v>
      </c>
      <c r="E22" s="74">
        <f t="shared" si="0"/>
        <v>612.9541427566184</v>
      </c>
      <c r="F22" s="39">
        <v>43032.33</v>
      </c>
      <c r="G22" s="66">
        <f t="shared" si="1"/>
        <v>85.04743088624707</v>
      </c>
      <c r="H22" s="39">
        <f t="shared" si="2"/>
        <v>353175.09</v>
      </c>
      <c r="I22" s="39">
        <f t="shared" si="3"/>
        <v>698.0015736428654</v>
      </c>
      <c r="J22" s="39">
        <v>1976.361282</v>
      </c>
    </row>
    <row r="23" spans="1:10" ht="15.75">
      <c r="A23" s="155">
        <v>15</v>
      </c>
      <c r="B23" s="39" t="s">
        <v>473</v>
      </c>
      <c r="C23" s="39" t="s">
        <v>9</v>
      </c>
      <c r="D23" s="39">
        <v>245834</v>
      </c>
      <c r="E23" s="74">
        <f t="shared" si="0"/>
        <v>485.85679939918805</v>
      </c>
      <c r="F23" s="39">
        <v>52546.87</v>
      </c>
      <c r="G23" s="66">
        <f t="shared" si="1"/>
        <v>103.85159935828734</v>
      </c>
      <c r="H23" s="39">
        <f t="shared" si="2"/>
        <v>298380.87</v>
      </c>
      <c r="I23" s="39">
        <f t="shared" si="3"/>
        <v>589.7083987574754</v>
      </c>
      <c r="J23" s="39">
        <v>1976.361282</v>
      </c>
    </row>
    <row r="24" spans="1:10" ht="15.75">
      <c r="A24" s="155">
        <v>15</v>
      </c>
      <c r="B24" s="39" t="s">
        <v>475</v>
      </c>
      <c r="C24" s="39" t="s">
        <v>9</v>
      </c>
      <c r="D24" s="39">
        <v>50792.62</v>
      </c>
      <c r="E24" s="74">
        <f t="shared" si="0"/>
        <v>100.38456757933885</v>
      </c>
      <c r="F24" s="39">
        <v>10095.03</v>
      </c>
      <c r="G24" s="66">
        <f t="shared" si="1"/>
        <v>19.95142643262846</v>
      </c>
      <c r="H24" s="39">
        <f>+F24+D24</f>
        <v>60887.65</v>
      </c>
      <c r="I24" s="39">
        <f>+G24+E24</f>
        <v>120.3359940119673</v>
      </c>
      <c r="J24" s="39">
        <v>1976.361282</v>
      </c>
    </row>
    <row r="25" spans="1:10" ht="15.75">
      <c r="A25" s="39"/>
      <c r="B25" s="39"/>
      <c r="C25" s="39"/>
      <c r="D25" s="39"/>
      <c r="E25" s="39" t="s">
        <v>445</v>
      </c>
      <c r="F25" s="39"/>
      <c r="G25" s="39" t="s">
        <v>445</v>
      </c>
      <c r="H25" s="39" t="s">
        <v>445</v>
      </c>
      <c r="I25" s="39" t="s">
        <v>445</v>
      </c>
      <c r="J25" s="39" t="s">
        <v>445</v>
      </c>
    </row>
    <row r="26" spans="1:10" ht="15.75">
      <c r="A26" s="263" t="s">
        <v>474</v>
      </c>
      <c r="B26" s="39"/>
      <c r="C26" s="39"/>
      <c r="D26" s="39"/>
      <c r="E26" s="39">
        <f>SUM(E10:E25)</f>
        <v>5615.778326023431</v>
      </c>
      <c r="F26" s="39"/>
      <c r="G26" s="39">
        <f>SUM(G10:G25)</f>
        <v>845.4790554526671</v>
      </c>
      <c r="H26" s="39" t="s">
        <v>445</v>
      </c>
      <c r="I26" s="39">
        <f>+G26+E26</f>
        <v>6461.257381476098</v>
      </c>
      <c r="J26" s="39" t="s">
        <v>445</v>
      </c>
    </row>
    <row r="27" spans="1:10" ht="15.75">
      <c r="A27" s="1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5.75">
      <c r="A28" s="139" t="s">
        <v>14</v>
      </c>
      <c r="B28" s="39"/>
      <c r="C28" s="39"/>
      <c r="D28" s="39"/>
      <c r="E28" s="39" t="s">
        <v>445</v>
      </c>
      <c r="F28" s="39"/>
      <c r="G28" s="39" t="s">
        <v>445</v>
      </c>
      <c r="H28" s="39"/>
      <c r="I28" s="39" t="s">
        <v>445</v>
      </c>
      <c r="J28" s="39"/>
    </row>
    <row r="29" spans="1:10" ht="15.75">
      <c r="A29" s="34"/>
      <c r="B29" s="34"/>
      <c r="C29" s="34"/>
      <c r="D29" s="34"/>
      <c r="E29" s="34"/>
      <c r="F29" s="34"/>
      <c r="G29" s="34"/>
      <c r="H29" s="34"/>
      <c r="I29" s="34"/>
      <c r="J29" s="34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7:J29"/>
  <sheetViews>
    <sheetView zoomScalePageLayoutView="0" workbookViewId="0" topLeftCell="A1">
      <selection activeCell="B19" sqref="B19"/>
    </sheetView>
  </sheetViews>
  <sheetFormatPr defaultColWidth="11.421875" defaultRowHeight="12.75"/>
  <cols>
    <col min="1" max="1" width="15.28125" style="0" customWidth="1"/>
    <col min="2" max="2" width="40.7109375" style="0" customWidth="1"/>
    <col min="3" max="3" width="11.421875" style="0" customWidth="1"/>
    <col min="4" max="4" width="13.7109375" style="0" bestFit="1" customWidth="1"/>
    <col min="5" max="5" width="17.28125" style="0" bestFit="1" customWidth="1"/>
    <col min="6" max="6" width="13.7109375" style="0" bestFit="1" customWidth="1"/>
    <col min="7" max="7" width="13.28125" style="0" customWidth="1"/>
    <col min="8" max="8" width="13.7109375" style="0" bestFit="1" customWidth="1"/>
    <col min="9" max="9" width="15.00390625" style="0" customWidth="1"/>
    <col min="10" max="10" width="12.7109375" style="0" bestFit="1" customWidth="1"/>
  </cols>
  <sheetData>
    <row r="7" spans="1:10" ht="15.75">
      <c r="A7" s="437" t="s">
        <v>15</v>
      </c>
      <c r="B7" s="438"/>
      <c r="C7" s="438"/>
      <c r="D7" s="438"/>
      <c r="E7" s="438"/>
      <c r="F7" s="438"/>
      <c r="G7" s="438"/>
      <c r="H7" s="438"/>
      <c r="I7" s="438"/>
      <c r="J7" s="439"/>
    </row>
    <row r="8" spans="1:10" ht="15.75">
      <c r="A8" s="130"/>
      <c r="B8" s="131"/>
      <c r="C8" s="131"/>
      <c r="D8" s="131"/>
      <c r="E8" s="131"/>
      <c r="F8" s="131"/>
      <c r="G8" s="131"/>
      <c r="H8" s="131"/>
      <c r="I8" s="131"/>
      <c r="J8" s="166"/>
    </row>
    <row r="9" spans="1:10" ht="15.75">
      <c r="A9" s="111"/>
      <c r="B9" s="17"/>
      <c r="C9" s="17"/>
      <c r="D9" s="17"/>
      <c r="E9" s="17"/>
      <c r="F9" s="17"/>
      <c r="G9" s="17"/>
      <c r="H9" s="17"/>
      <c r="I9" s="17"/>
      <c r="J9" s="112"/>
    </row>
    <row r="10" spans="1:10" ht="15.75">
      <c r="A10" s="22" t="s">
        <v>0</v>
      </c>
      <c r="B10" s="113" t="s">
        <v>1</v>
      </c>
      <c r="C10" s="22" t="s">
        <v>2</v>
      </c>
      <c r="D10" s="22" t="s">
        <v>4</v>
      </c>
      <c r="E10" s="22" t="s">
        <v>11</v>
      </c>
      <c r="F10" s="22" t="s">
        <v>3</v>
      </c>
      <c r="G10" s="22" t="s">
        <v>11</v>
      </c>
      <c r="H10" s="22" t="s">
        <v>6</v>
      </c>
      <c r="I10" s="22" t="s">
        <v>11</v>
      </c>
      <c r="J10" s="22" t="s">
        <v>7</v>
      </c>
    </row>
    <row r="11" spans="1:10" ht="15.75">
      <c r="A11" s="38"/>
      <c r="B11" s="110"/>
      <c r="C11" s="38"/>
      <c r="D11" s="27" t="s">
        <v>5</v>
      </c>
      <c r="E11" s="27" t="s">
        <v>12</v>
      </c>
      <c r="F11" s="27" t="s">
        <v>5</v>
      </c>
      <c r="G11" s="27" t="s">
        <v>12</v>
      </c>
      <c r="H11" s="27" t="s">
        <v>5</v>
      </c>
      <c r="I11" s="27" t="s">
        <v>12</v>
      </c>
      <c r="J11" s="27" t="s">
        <v>8</v>
      </c>
    </row>
    <row r="12" spans="1:10" ht="15.75">
      <c r="A12" s="33"/>
      <c r="B12" s="112"/>
      <c r="C12" s="114"/>
      <c r="D12" s="33"/>
      <c r="E12" s="33"/>
      <c r="F12" s="33"/>
      <c r="G12" s="33"/>
      <c r="H12" s="33"/>
      <c r="I12" s="33"/>
      <c r="J12" s="114"/>
    </row>
    <row r="13" spans="1:10" ht="15.75">
      <c r="A13" s="248" t="s">
        <v>490</v>
      </c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5.75">
      <c r="A14" s="24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5.75">
      <c r="A15" s="228">
        <v>1</v>
      </c>
      <c r="B15" s="38" t="s">
        <v>478</v>
      </c>
      <c r="C15" s="38" t="s">
        <v>9</v>
      </c>
      <c r="D15" s="38">
        <v>0</v>
      </c>
      <c r="E15" s="38">
        <f>+D15*J15/1000000</f>
        <v>0</v>
      </c>
      <c r="F15" s="38">
        <v>42375</v>
      </c>
      <c r="G15" s="38">
        <f>+F15*J15/1000000</f>
        <v>84.13280943862499</v>
      </c>
      <c r="H15" s="38">
        <f aca="true" t="shared" si="0" ref="H15:I24">+F15+D15</f>
        <v>42375</v>
      </c>
      <c r="I15" s="38">
        <f t="shared" si="0"/>
        <v>84.13280943862499</v>
      </c>
      <c r="J15" s="38">
        <v>1985.435031</v>
      </c>
    </row>
    <row r="16" spans="1:10" ht="15.75">
      <c r="A16" s="228">
        <v>1</v>
      </c>
      <c r="B16" s="38" t="s">
        <v>488</v>
      </c>
      <c r="C16" s="38" t="s">
        <v>9</v>
      </c>
      <c r="D16" s="38">
        <v>231367.74</v>
      </c>
      <c r="E16" s="38">
        <f>+D16*J16/1000000</f>
        <v>459.3656160392999</v>
      </c>
      <c r="F16" s="38">
        <v>32969.9</v>
      </c>
      <c r="G16" s="38">
        <f>+F16*J16/1000000</f>
        <v>65.4595944285669</v>
      </c>
      <c r="H16" s="38">
        <f>+F16+D16</f>
        <v>264337.64</v>
      </c>
      <c r="I16" s="38">
        <f>+G16+E16</f>
        <v>524.8252104678668</v>
      </c>
      <c r="J16" s="38">
        <v>1985.435031</v>
      </c>
    </row>
    <row r="17" spans="1:10" ht="15.75">
      <c r="A17" s="228">
        <v>15</v>
      </c>
      <c r="B17" s="38" t="s">
        <v>479</v>
      </c>
      <c r="C17" s="38" t="s">
        <v>10</v>
      </c>
      <c r="D17" s="38">
        <v>76094.9</v>
      </c>
      <c r="E17" s="38">
        <f aca="true" t="shared" si="1" ref="E17:E26">+D17*J17/1000000</f>
        <v>94.43377089999998</v>
      </c>
      <c r="F17" s="38">
        <v>7501.68</v>
      </c>
      <c r="G17" s="38">
        <f aca="true" t="shared" si="2" ref="G17:G26">+F17*J17/1000000</f>
        <v>9.309584880000001</v>
      </c>
      <c r="H17" s="38">
        <f t="shared" si="0"/>
        <v>83596.57999999999</v>
      </c>
      <c r="I17" s="38">
        <f t="shared" si="0"/>
        <v>103.74335577999999</v>
      </c>
      <c r="J17" s="38">
        <v>1241</v>
      </c>
    </row>
    <row r="18" spans="1:10" ht="15.75">
      <c r="A18" s="228">
        <v>15</v>
      </c>
      <c r="B18" s="38" t="s">
        <v>480</v>
      </c>
      <c r="C18" s="38" t="s">
        <v>10</v>
      </c>
      <c r="D18" s="38">
        <v>22500</v>
      </c>
      <c r="E18" s="38">
        <f t="shared" si="1"/>
        <v>27.9225</v>
      </c>
      <c r="F18" s="38">
        <v>2559.38</v>
      </c>
      <c r="G18" s="38">
        <f t="shared" si="2"/>
        <v>3.17619058</v>
      </c>
      <c r="H18" s="38">
        <f t="shared" si="0"/>
        <v>25059.38</v>
      </c>
      <c r="I18" s="38">
        <f t="shared" si="0"/>
        <v>31.09869058</v>
      </c>
      <c r="J18" s="38">
        <v>1241</v>
      </c>
    </row>
    <row r="19" spans="1:10" ht="15.75">
      <c r="A19" s="228">
        <v>15</v>
      </c>
      <c r="B19" s="38" t="s">
        <v>481</v>
      </c>
      <c r="C19" s="38" t="s">
        <v>9</v>
      </c>
      <c r="D19" s="38">
        <v>169750.8</v>
      </c>
      <c r="E19" s="38">
        <f t="shared" si="1"/>
        <v>337.83225450647393</v>
      </c>
      <c r="F19" s="38">
        <v>26107.07</v>
      </c>
      <c r="G19" s="38">
        <f t="shared" si="2"/>
        <v>51.95740059344835</v>
      </c>
      <c r="H19" s="38">
        <f t="shared" si="0"/>
        <v>195857.87</v>
      </c>
      <c r="I19" s="38">
        <f t="shared" si="0"/>
        <v>389.7896550999223</v>
      </c>
      <c r="J19" s="38">
        <v>1990.165905</v>
      </c>
    </row>
    <row r="20" spans="1:10" ht="15.75">
      <c r="A20" s="228">
        <v>15</v>
      </c>
      <c r="B20" s="38" t="s">
        <v>482</v>
      </c>
      <c r="C20" s="38" t="s">
        <v>9</v>
      </c>
      <c r="D20" s="38">
        <v>187629.2</v>
      </c>
      <c r="E20" s="38">
        <f t="shared" si="1"/>
        <v>373.41323662242604</v>
      </c>
      <c r="F20" s="38">
        <v>28848.01</v>
      </c>
      <c r="G20" s="38">
        <f t="shared" si="2"/>
        <v>57.41232592909905</v>
      </c>
      <c r="H20" s="38">
        <f t="shared" si="0"/>
        <v>216477.21000000002</v>
      </c>
      <c r="I20" s="38">
        <f t="shared" si="0"/>
        <v>430.8255625515251</v>
      </c>
      <c r="J20" s="38">
        <v>1990.165905</v>
      </c>
    </row>
    <row r="21" spans="1:10" ht="15.75">
      <c r="A21" s="228">
        <v>15</v>
      </c>
      <c r="B21" s="38" t="s">
        <v>483</v>
      </c>
      <c r="C21" s="38" t="s">
        <v>9</v>
      </c>
      <c r="D21" s="38">
        <v>217490</v>
      </c>
      <c r="E21" s="38">
        <f t="shared" si="1"/>
        <v>432.84118267844997</v>
      </c>
      <c r="F21" s="38">
        <v>35887.5</v>
      </c>
      <c r="G21" s="38">
        <f t="shared" si="2"/>
        <v>71.42207891568751</v>
      </c>
      <c r="H21" s="38">
        <f t="shared" si="0"/>
        <v>253377.5</v>
      </c>
      <c r="I21" s="38">
        <f t="shared" si="0"/>
        <v>504.2632615941375</v>
      </c>
      <c r="J21" s="38">
        <v>1990.165905</v>
      </c>
    </row>
    <row r="22" spans="1:10" ht="15.75">
      <c r="A22" s="228">
        <v>15</v>
      </c>
      <c r="B22" s="38" t="s">
        <v>484</v>
      </c>
      <c r="C22" s="38" t="s">
        <v>9</v>
      </c>
      <c r="D22" s="38">
        <v>53295.93</v>
      </c>
      <c r="E22" s="38">
        <f t="shared" si="1"/>
        <v>106.06774276126664</v>
      </c>
      <c r="F22" s="38">
        <v>10925.84</v>
      </c>
      <c r="G22" s="38">
        <f t="shared" si="2"/>
        <v>21.744234251485203</v>
      </c>
      <c r="H22" s="38">
        <f t="shared" si="0"/>
        <v>64221.770000000004</v>
      </c>
      <c r="I22" s="38">
        <f t="shared" si="0"/>
        <v>127.81197701275184</v>
      </c>
      <c r="J22" s="38">
        <v>1990.165905</v>
      </c>
    </row>
    <row r="23" spans="1:10" ht="15.75">
      <c r="A23" s="228">
        <v>15</v>
      </c>
      <c r="B23" s="38" t="s">
        <v>485</v>
      </c>
      <c r="C23" s="38" t="s">
        <v>9</v>
      </c>
      <c r="D23" s="38">
        <v>55910</v>
      </c>
      <c r="E23" s="38">
        <f t="shared" si="1"/>
        <v>111.27017574855</v>
      </c>
      <c r="F23" s="38">
        <v>18170.29</v>
      </c>
      <c r="G23" s="38">
        <f t="shared" si="2"/>
        <v>36.161891641962455</v>
      </c>
      <c r="H23" s="38">
        <f t="shared" si="0"/>
        <v>74080.29000000001</v>
      </c>
      <c r="I23" s="38">
        <f t="shared" si="0"/>
        <v>147.43206739051246</v>
      </c>
      <c r="J23" s="38">
        <v>1990.165905</v>
      </c>
    </row>
    <row r="24" spans="1:10" ht="15.75">
      <c r="A24" s="228">
        <v>15</v>
      </c>
      <c r="B24" s="38" t="s">
        <v>486</v>
      </c>
      <c r="C24" s="38" t="s">
        <v>10</v>
      </c>
      <c r="D24" s="38">
        <v>345830</v>
      </c>
      <c r="E24" s="38">
        <f t="shared" si="1"/>
        <v>688.25907492615</v>
      </c>
      <c r="F24" s="38">
        <v>31125.1</v>
      </c>
      <c r="G24" s="38">
        <f t="shared" si="2"/>
        <v>61.9441128097155</v>
      </c>
      <c r="H24" s="38">
        <f t="shared" si="0"/>
        <v>376955.1</v>
      </c>
      <c r="I24" s="38">
        <f t="shared" si="0"/>
        <v>750.2031877358655</v>
      </c>
      <c r="J24" s="38">
        <v>1990.165905</v>
      </c>
    </row>
    <row r="25" spans="1:10" ht="15.75">
      <c r="A25" s="228">
        <v>30</v>
      </c>
      <c r="B25" s="38" t="s">
        <v>487</v>
      </c>
      <c r="C25" s="38" t="s">
        <v>67</v>
      </c>
      <c r="D25" s="38">
        <v>431053.66</v>
      </c>
      <c r="E25" s="38">
        <f t="shared" si="1"/>
        <v>776.9720668816999</v>
      </c>
      <c r="F25" s="38">
        <v>0</v>
      </c>
      <c r="G25" s="38">
        <f t="shared" si="2"/>
        <v>0</v>
      </c>
      <c r="H25" s="38">
        <f>+F25+D25</f>
        <v>431053.66</v>
      </c>
      <c r="I25" s="38">
        <f>+G25+E25</f>
        <v>776.9720668816999</v>
      </c>
      <c r="J25" s="38">
        <v>1802.495</v>
      </c>
    </row>
    <row r="26" spans="1:10" ht="15.75">
      <c r="A26" s="228">
        <v>30</v>
      </c>
      <c r="B26" s="38" t="s">
        <v>489</v>
      </c>
      <c r="C26" s="38" t="s">
        <v>67</v>
      </c>
      <c r="D26" s="38">
        <v>55973.19</v>
      </c>
      <c r="E26" s="38">
        <f t="shared" si="1"/>
        <v>100.89139510905</v>
      </c>
      <c r="F26" s="38">
        <v>4957.17</v>
      </c>
      <c r="G26" s="38">
        <f t="shared" si="2"/>
        <v>8.93527413915</v>
      </c>
      <c r="H26" s="38">
        <f>+F26+D26</f>
        <v>60930.36</v>
      </c>
      <c r="I26" s="38">
        <f>+G26+E26</f>
        <v>109.82666924819999</v>
      </c>
      <c r="J26" s="38">
        <v>1802.495</v>
      </c>
    </row>
    <row r="27" spans="1:10" ht="15.75">
      <c r="A27" s="228"/>
      <c r="B27" s="228"/>
      <c r="C27" s="228"/>
      <c r="D27" s="228"/>
      <c r="E27" s="228"/>
      <c r="F27" s="228"/>
      <c r="G27" s="228"/>
      <c r="H27" s="228"/>
      <c r="I27" s="228"/>
      <c r="J27" s="194"/>
    </row>
    <row r="28" spans="1:10" ht="15.75">
      <c r="A28" s="250"/>
      <c r="B28" s="265" t="s">
        <v>16</v>
      </c>
      <c r="C28" s="265"/>
      <c r="D28" s="266"/>
      <c r="E28" s="267">
        <f>SUM(E13:E26)</f>
        <v>3509.2690161733663</v>
      </c>
      <c r="F28" s="268"/>
      <c r="G28" s="267">
        <f>SUM(G13:G26)</f>
        <v>471.65549760773985</v>
      </c>
      <c r="H28" s="268"/>
      <c r="I28" s="267">
        <f>SUM(I13:I26)</f>
        <v>3980.9245137811063</v>
      </c>
      <c r="J28" s="252"/>
    </row>
    <row r="29" spans="1:10" ht="15.75">
      <c r="A29" s="122"/>
      <c r="B29" s="33"/>
      <c r="C29" s="33"/>
      <c r="D29" s="33"/>
      <c r="E29" s="33"/>
      <c r="F29" s="33"/>
      <c r="G29" s="33"/>
      <c r="H29" s="33"/>
      <c r="I29" s="33"/>
      <c r="J29" s="33"/>
    </row>
  </sheetData>
  <sheetProtection/>
  <mergeCells count="1">
    <mergeCell ref="A7:J7"/>
  </mergeCells>
  <printOptions/>
  <pageMargins left="0.7" right="0.7" top="0.75" bottom="0.75" header="0.3" footer="0.3"/>
  <pageSetup horizontalDpi="600" verticalDpi="600" orientation="landscape" scale="72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8:J29"/>
  <sheetViews>
    <sheetView zoomScalePageLayoutView="0" workbookViewId="0" topLeftCell="A2">
      <selection activeCell="B31" sqref="B30:B31"/>
    </sheetView>
  </sheetViews>
  <sheetFormatPr defaultColWidth="11.421875" defaultRowHeight="12.75"/>
  <cols>
    <col min="1" max="1" width="16.28125" style="0" bestFit="1" customWidth="1"/>
    <col min="2" max="2" width="52.421875" style="0" customWidth="1"/>
    <col min="3" max="3" width="11.421875" style="0" customWidth="1"/>
    <col min="4" max="4" width="15.28125" style="0" bestFit="1" customWidth="1"/>
    <col min="5" max="5" width="17.00390625" style="0" bestFit="1" customWidth="1"/>
    <col min="6" max="6" width="13.7109375" style="0" bestFit="1" customWidth="1"/>
    <col min="7" max="7" width="12.7109375" style="0" customWidth="1"/>
    <col min="8" max="8" width="16.140625" style="0" customWidth="1"/>
    <col min="9" max="9" width="16.57421875" style="0" customWidth="1"/>
    <col min="10" max="10" width="15.28125" style="0" bestFit="1" customWidth="1"/>
  </cols>
  <sheetData>
    <row r="8" spans="1:10" ht="12.75">
      <c r="A8" s="156"/>
      <c r="B8" s="157"/>
      <c r="C8" s="157"/>
      <c r="D8" s="157"/>
      <c r="E8" s="157"/>
      <c r="F8" s="157"/>
      <c r="G8" s="157"/>
      <c r="H8" s="157"/>
      <c r="I8" s="157"/>
      <c r="J8" s="168"/>
    </row>
    <row r="9" spans="1:10" ht="15.75">
      <c r="A9" s="169"/>
      <c r="B9" s="167"/>
      <c r="C9" s="167"/>
      <c r="D9" s="167"/>
      <c r="E9" s="167"/>
      <c r="F9" s="167"/>
      <c r="G9" s="167"/>
      <c r="H9" s="167"/>
      <c r="I9" s="167"/>
      <c r="J9" s="159" t="s">
        <v>13</v>
      </c>
    </row>
    <row r="10" spans="1:10" ht="15.75">
      <c r="A10" s="425" t="s">
        <v>15</v>
      </c>
      <c r="B10" s="426"/>
      <c r="C10" s="426"/>
      <c r="D10" s="426"/>
      <c r="E10" s="426"/>
      <c r="F10" s="426"/>
      <c r="G10" s="426"/>
      <c r="H10" s="426"/>
      <c r="I10" s="426"/>
      <c r="J10" s="427"/>
    </row>
    <row r="11" spans="1:10" ht="15.75">
      <c r="A11" s="130"/>
      <c r="B11" s="131"/>
      <c r="C11" s="131"/>
      <c r="D11" s="131"/>
      <c r="E11" s="131"/>
      <c r="F11" s="131"/>
      <c r="G11" s="131"/>
      <c r="H11" s="131"/>
      <c r="I11" s="131"/>
      <c r="J11" s="166"/>
    </row>
    <row r="12" spans="1:10" ht="15.75">
      <c r="A12" s="111"/>
      <c r="B12" s="17"/>
      <c r="C12" s="17"/>
      <c r="D12" s="17"/>
      <c r="E12" s="17"/>
      <c r="F12" s="17"/>
      <c r="G12" s="17"/>
      <c r="H12" s="17"/>
      <c r="I12" s="17"/>
      <c r="J12" s="112"/>
    </row>
    <row r="13" spans="1:10" ht="15.75">
      <c r="A13" s="22" t="s">
        <v>0</v>
      </c>
      <c r="B13" s="113" t="s">
        <v>1</v>
      </c>
      <c r="C13" s="22" t="s">
        <v>2</v>
      </c>
      <c r="D13" s="22" t="s">
        <v>4</v>
      </c>
      <c r="E13" s="22" t="s">
        <v>11</v>
      </c>
      <c r="F13" s="22" t="s">
        <v>3</v>
      </c>
      <c r="G13" s="22" t="s">
        <v>11</v>
      </c>
      <c r="H13" s="22" t="s">
        <v>6</v>
      </c>
      <c r="I13" s="22" t="s">
        <v>11</v>
      </c>
      <c r="J13" s="22" t="s">
        <v>7</v>
      </c>
    </row>
    <row r="14" spans="1:10" ht="15.75">
      <c r="A14" s="38"/>
      <c r="B14" s="110"/>
      <c r="C14" s="38"/>
      <c r="D14" s="27" t="s">
        <v>5</v>
      </c>
      <c r="E14" s="27" t="s">
        <v>12</v>
      </c>
      <c r="F14" s="27" t="s">
        <v>5</v>
      </c>
      <c r="G14" s="27" t="s">
        <v>12</v>
      </c>
      <c r="H14" s="27" t="s">
        <v>5</v>
      </c>
      <c r="I14" s="27" t="s">
        <v>12</v>
      </c>
      <c r="J14" s="27" t="s">
        <v>8</v>
      </c>
    </row>
    <row r="15" spans="1:10" ht="15.75">
      <c r="A15" s="33"/>
      <c r="B15" s="112"/>
      <c r="C15" s="114"/>
      <c r="D15" s="33"/>
      <c r="E15" s="33"/>
      <c r="F15" s="33"/>
      <c r="G15" s="33"/>
      <c r="H15" s="33"/>
      <c r="I15" s="33"/>
      <c r="J15" s="114"/>
    </row>
    <row r="16" spans="1:10" ht="19.5">
      <c r="A16" s="246" t="s">
        <v>434</v>
      </c>
      <c r="B16" s="245"/>
      <c r="C16" s="244"/>
      <c r="D16" s="73"/>
      <c r="E16" s="38"/>
      <c r="F16" s="45"/>
      <c r="G16" s="110"/>
      <c r="H16" s="38"/>
      <c r="I16" s="124"/>
      <c r="J16" s="45"/>
    </row>
    <row r="17" spans="1:10" ht="15.75">
      <c r="A17" s="126">
        <v>1</v>
      </c>
      <c r="B17" s="110" t="s">
        <v>400</v>
      </c>
      <c r="C17" s="27" t="s">
        <v>9</v>
      </c>
      <c r="D17" s="64">
        <v>106985</v>
      </c>
      <c r="E17" s="65">
        <f aca="true" t="shared" si="0" ref="E17:E25">+D17*J17/1000000</f>
        <v>212.89610896258</v>
      </c>
      <c r="F17" s="64">
        <v>19792.34</v>
      </c>
      <c r="G17" s="121">
        <f>+F17*J17/1000000</f>
        <v>39.38600900373352</v>
      </c>
      <c r="H17" s="38">
        <f aca="true" t="shared" si="1" ref="H17:H25">+D17+F17</f>
        <v>126777.34</v>
      </c>
      <c r="I17" s="121">
        <f aca="true" t="shared" si="2" ref="I17:I25">+H17*J17/1000000</f>
        <v>252.2821179663135</v>
      </c>
      <c r="J17" s="50">
        <v>1989.962228</v>
      </c>
    </row>
    <row r="18" spans="1:10" ht="15.75">
      <c r="A18" s="228">
        <v>1</v>
      </c>
      <c r="B18" s="38" t="s">
        <v>401</v>
      </c>
      <c r="C18" s="27" t="s">
        <v>67</v>
      </c>
      <c r="D18" s="64">
        <v>152280</v>
      </c>
      <c r="E18" s="65">
        <f t="shared" si="0"/>
        <v>274.9572720468</v>
      </c>
      <c r="F18" s="64">
        <v>16435.9</v>
      </c>
      <c r="G18" s="121">
        <f>+F18*J18/1000000</f>
        <v>29.676715442829003</v>
      </c>
      <c r="H18" s="38">
        <f t="shared" si="1"/>
        <v>168715.9</v>
      </c>
      <c r="I18" s="121">
        <f t="shared" si="2"/>
        <v>304.63398748962896</v>
      </c>
      <c r="J18" s="50">
        <v>1805.60331</v>
      </c>
    </row>
    <row r="19" spans="1:10" ht="15.75">
      <c r="A19" s="126">
        <v>15</v>
      </c>
      <c r="B19" s="38" t="s">
        <v>402</v>
      </c>
      <c r="C19" s="27" t="s">
        <v>69</v>
      </c>
      <c r="D19" s="64">
        <v>78000</v>
      </c>
      <c r="E19" s="65">
        <f t="shared" si="0"/>
        <v>97.2426</v>
      </c>
      <c r="F19" s="64">
        <v>8529.63</v>
      </c>
      <c r="G19" s="121">
        <f>+F19*J19/1000000</f>
        <v>10.633889721</v>
      </c>
      <c r="H19" s="38">
        <f t="shared" si="1"/>
        <v>86529.63</v>
      </c>
      <c r="I19" s="121">
        <f t="shared" si="2"/>
        <v>107.87648972100001</v>
      </c>
      <c r="J19" s="50">
        <v>1246.7</v>
      </c>
    </row>
    <row r="20" spans="1:10" ht="15.75">
      <c r="A20" s="126">
        <v>15</v>
      </c>
      <c r="B20" s="38" t="s">
        <v>403</v>
      </c>
      <c r="C20" s="27" t="s">
        <v>9</v>
      </c>
      <c r="D20" s="64">
        <v>55252.03</v>
      </c>
      <c r="E20" s="65">
        <f t="shared" si="0"/>
        <v>109.54554468944632</v>
      </c>
      <c r="F20" s="64">
        <v>16782.9</v>
      </c>
      <c r="G20" s="121">
        <f aca="true" t="shared" si="3" ref="G20:G25">+F20*J20/1000000</f>
        <v>33.27464931095761</v>
      </c>
      <c r="H20" s="38">
        <f t="shared" si="1"/>
        <v>72034.93</v>
      </c>
      <c r="I20" s="121">
        <f t="shared" si="2"/>
        <v>142.82019400040392</v>
      </c>
      <c r="J20" s="50">
        <v>1982.651944</v>
      </c>
    </row>
    <row r="21" spans="1:10" ht="15.75">
      <c r="A21" s="126">
        <v>15</v>
      </c>
      <c r="B21" s="38" t="s">
        <v>404</v>
      </c>
      <c r="C21" s="27" t="s">
        <v>9</v>
      </c>
      <c r="D21" s="64">
        <v>0</v>
      </c>
      <c r="E21" s="65">
        <f t="shared" si="0"/>
        <v>0</v>
      </c>
      <c r="F21" s="64">
        <v>72658.15</v>
      </c>
      <c r="G21" s="121">
        <f t="shared" si="3"/>
        <v>144.05582234494358</v>
      </c>
      <c r="H21" s="38">
        <f t="shared" si="1"/>
        <v>72658.15</v>
      </c>
      <c r="I21" s="121">
        <f t="shared" si="2"/>
        <v>144.05582234494358</v>
      </c>
      <c r="J21" s="50">
        <v>1982.651944</v>
      </c>
    </row>
    <row r="22" spans="1:10" ht="15.75">
      <c r="A22" s="126">
        <v>15</v>
      </c>
      <c r="B22" s="38" t="s">
        <v>405</v>
      </c>
      <c r="C22" s="27" t="s">
        <v>9</v>
      </c>
      <c r="D22" s="64">
        <v>0</v>
      </c>
      <c r="E22" s="65">
        <f t="shared" si="0"/>
        <v>0</v>
      </c>
      <c r="F22" s="64">
        <v>67875</v>
      </c>
      <c r="G22" s="121">
        <f t="shared" si="3"/>
        <v>134.572500699</v>
      </c>
      <c r="H22" s="38">
        <f t="shared" si="1"/>
        <v>67875</v>
      </c>
      <c r="I22" s="121">
        <f t="shared" si="2"/>
        <v>134.572500699</v>
      </c>
      <c r="J22" s="50">
        <v>1982.651944</v>
      </c>
    </row>
    <row r="23" spans="1:10" ht="15.75">
      <c r="A23" s="126">
        <v>15</v>
      </c>
      <c r="B23" s="38" t="s">
        <v>406</v>
      </c>
      <c r="C23" s="27" t="s">
        <v>9</v>
      </c>
      <c r="D23" s="64">
        <v>205635.4</v>
      </c>
      <c r="E23" s="65">
        <f t="shared" si="0"/>
        <v>407.7034255652176</v>
      </c>
      <c r="F23" s="64">
        <v>34701</v>
      </c>
      <c r="G23" s="121">
        <f t="shared" si="3"/>
        <v>68.80000510874399</v>
      </c>
      <c r="H23" s="38">
        <f t="shared" si="1"/>
        <v>240336.4</v>
      </c>
      <c r="I23" s="121">
        <f t="shared" si="2"/>
        <v>476.5034306739616</v>
      </c>
      <c r="J23" s="50">
        <v>1982.651944</v>
      </c>
    </row>
    <row r="24" spans="1:10" ht="15.75">
      <c r="A24" s="126">
        <v>15</v>
      </c>
      <c r="B24" s="110" t="s">
        <v>407</v>
      </c>
      <c r="C24" s="27" t="s">
        <v>9</v>
      </c>
      <c r="D24" s="64">
        <v>133135.95</v>
      </c>
      <c r="E24" s="65">
        <f t="shared" si="0"/>
        <v>263.96225008378684</v>
      </c>
      <c r="F24" s="64">
        <v>23964.47</v>
      </c>
      <c r="G24" s="121">
        <f t="shared" si="3"/>
        <v>47.51320303242968</v>
      </c>
      <c r="H24" s="38">
        <f t="shared" si="1"/>
        <v>157100.42</v>
      </c>
      <c r="I24" s="121">
        <f t="shared" si="2"/>
        <v>311.4754531162165</v>
      </c>
      <c r="J24" s="50">
        <v>1982.651944</v>
      </c>
    </row>
    <row r="25" spans="1:10" ht="15.75">
      <c r="A25" s="126">
        <v>15</v>
      </c>
      <c r="B25" s="110" t="s">
        <v>408</v>
      </c>
      <c r="C25" s="27" t="s">
        <v>9</v>
      </c>
      <c r="D25" s="64">
        <v>308013.99</v>
      </c>
      <c r="E25" s="65">
        <f t="shared" si="0"/>
        <v>610.6845360526966</v>
      </c>
      <c r="F25" s="64">
        <v>29490.31</v>
      </c>
      <c r="G25" s="121">
        <f t="shared" si="3"/>
        <v>58.46902045066264</v>
      </c>
      <c r="H25" s="38">
        <f t="shared" si="1"/>
        <v>337504.3</v>
      </c>
      <c r="I25" s="121">
        <f t="shared" si="2"/>
        <v>669.1535565033593</v>
      </c>
      <c r="J25" s="50">
        <v>1982.651944</v>
      </c>
    </row>
    <row r="26" spans="1:10" ht="15.75">
      <c r="A26" s="194"/>
      <c r="B26" s="33"/>
      <c r="C26" s="114"/>
      <c r="D26" s="247"/>
      <c r="E26" s="105"/>
      <c r="F26" s="247"/>
      <c r="G26" s="123"/>
      <c r="H26" s="33"/>
      <c r="I26" s="123"/>
      <c r="J26" s="48"/>
    </row>
    <row r="27" spans="1:10" ht="15.75">
      <c r="A27" s="126"/>
      <c r="B27" s="110"/>
      <c r="C27" s="27"/>
      <c r="D27" s="73"/>
      <c r="E27" s="65"/>
      <c r="F27" s="12"/>
      <c r="G27" s="121"/>
      <c r="H27" s="38"/>
      <c r="I27" s="121"/>
      <c r="J27" s="38"/>
    </row>
    <row r="28" spans="1:10" ht="15.75">
      <c r="A28" s="120"/>
      <c r="B28" s="38" t="s">
        <v>16</v>
      </c>
      <c r="C28" s="38"/>
      <c r="D28" s="71"/>
      <c r="E28" s="121">
        <f>SUM(E17:E25)</f>
        <v>1976.9917374005272</v>
      </c>
      <c r="F28" s="121"/>
      <c r="G28" s="121">
        <f>SUM(G17:G25)</f>
        <v>566.3818151143</v>
      </c>
      <c r="H28" s="121"/>
      <c r="I28" s="121">
        <f>SUM(I17:I26)</f>
        <v>2543.373552514827</v>
      </c>
      <c r="J28" s="121"/>
    </row>
    <row r="29" spans="1:10" ht="15.75">
      <c r="A29" s="122"/>
      <c r="B29" s="33"/>
      <c r="C29" s="33"/>
      <c r="D29" s="33"/>
      <c r="E29" s="33"/>
      <c r="F29" s="33"/>
      <c r="G29" s="33"/>
      <c r="H29" s="33"/>
      <c r="I29" s="33"/>
      <c r="J29" s="33"/>
    </row>
  </sheetData>
  <sheetProtection/>
  <mergeCells count="1">
    <mergeCell ref="A10:J10"/>
  </mergeCells>
  <printOptions/>
  <pageMargins left="0.7" right="0.7" top="0.75" bottom="0.75" header="0.3" footer="0.3"/>
  <pageSetup horizontalDpi="600" verticalDpi="600" orientation="landscape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99"/>
  <sheetViews>
    <sheetView view="pageBreakPreview" zoomScale="60" zoomScalePageLayoutView="0" workbookViewId="0" topLeftCell="A1">
      <selection activeCell="H18" sqref="H18"/>
    </sheetView>
  </sheetViews>
  <sheetFormatPr defaultColWidth="11.421875" defaultRowHeight="12.75"/>
  <cols>
    <col min="1" max="1" width="15.8515625" style="0" bestFit="1" customWidth="1"/>
    <col min="2" max="2" width="56.28125" style="0" customWidth="1"/>
    <col min="3" max="3" width="14.00390625" style="0" customWidth="1"/>
    <col min="4" max="4" width="17.421875" style="0" customWidth="1"/>
    <col min="5" max="5" width="13.57421875" style="0" customWidth="1"/>
    <col min="6" max="6" width="19.7109375" style="0" customWidth="1"/>
    <col min="7" max="7" width="11.421875" style="0" customWidth="1"/>
    <col min="8" max="8" width="20.00390625" style="0" customWidth="1"/>
    <col min="9" max="9" width="15.00390625" style="0" customWidth="1"/>
    <col min="10" max="10" width="17.7109375" style="0" customWidth="1"/>
  </cols>
  <sheetData>
    <row r="1" spans="1:10" ht="15.75">
      <c r="A1" s="156"/>
      <c r="B1" s="157"/>
      <c r="C1" s="157"/>
      <c r="D1" s="157"/>
      <c r="E1" s="157"/>
      <c r="F1" s="157"/>
      <c r="G1" s="157"/>
      <c r="H1" s="157"/>
      <c r="I1" s="157"/>
      <c r="J1" s="165" t="s">
        <v>13</v>
      </c>
    </row>
    <row r="2" spans="1:10" ht="15.75">
      <c r="A2" s="425" t="s">
        <v>15</v>
      </c>
      <c r="B2" s="426"/>
      <c r="C2" s="426"/>
      <c r="D2" s="426"/>
      <c r="E2" s="426"/>
      <c r="F2" s="426"/>
      <c r="G2" s="426"/>
      <c r="H2" s="426"/>
      <c r="I2" s="426"/>
      <c r="J2" s="427"/>
    </row>
    <row r="3" spans="1:10" ht="15.75">
      <c r="A3" s="130"/>
      <c r="B3" s="131"/>
      <c r="C3" s="131"/>
      <c r="D3" s="131"/>
      <c r="E3" s="131"/>
      <c r="F3" s="131"/>
      <c r="G3" s="131"/>
      <c r="H3" s="131"/>
      <c r="I3" s="131"/>
      <c r="J3" s="166"/>
    </row>
    <row r="4" spans="1:10" ht="15.75">
      <c r="A4" s="111"/>
      <c r="B4" s="17"/>
      <c r="C4" s="17"/>
      <c r="D4" s="17"/>
      <c r="E4" s="17"/>
      <c r="F4" s="17"/>
      <c r="G4" s="17"/>
      <c r="H4" s="17"/>
      <c r="I4" s="17"/>
      <c r="J4" s="112"/>
    </row>
    <row r="5" spans="1:10" ht="15.75">
      <c r="A5" s="22" t="s">
        <v>0</v>
      </c>
      <c r="B5" s="113" t="s">
        <v>1</v>
      </c>
      <c r="C5" s="22" t="s">
        <v>2</v>
      </c>
      <c r="D5" s="22" t="s">
        <v>4</v>
      </c>
      <c r="E5" s="22" t="s">
        <v>11</v>
      </c>
      <c r="F5" s="22" t="s">
        <v>3</v>
      </c>
      <c r="G5" s="22" t="s">
        <v>11</v>
      </c>
      <c r="H5" s="22" t="s">
        <v>6</v>
      </c>
      <c r="I5" s="22" t="s">
        <v>11</v>
      </c>
      <c r="J5" s="22" t="s">
        <v>7</v>
      </c>
    </row>
    <row r="6" spans="1:10" ht="15.75">
      <c r="A6" s="38"/>
      <c r="B6" s="110"/>
      <c r="C6" s="38"/>
      <c r="D6" s="27" t="s">
        <v>5</v>
      </c>
      <c r="E6" s="27" t="s">
        <v>12</v>
      </c>
      <c r="F6" s="27" t="s">
        <v>5</v>
      </c>
      <c r="G6" s="27" t="s">
        <v>12</v>
      </c>
      <c r="H6" s="27" t="s">
        <v>5</v>
      </c>
      <c r="I6" s="27" t="s">
        <v>12</v>
      </c>
      <c r="J6" s="27" t="s">
        <v>8</v>
      </c>
    </row>
    <row r="7" spans="1:10" ht="15.75">
      <c r="A7" s="33"/>
      <c r="B7" s="112"/>
      <c r="C7" s="114"/>
      <c r="D7" s="33"/>
      <c r="E7" s="33"/>
      <c r="F7" s="33"/>
      <c r="G7" s="33"/>
      <c r="H7" s="33"/>
      <c r="I7" s="33"/>
      <c r="J7" s="114"/>
    </row>
    <row r="8" spans="1:10" ht="19.5">
      <c r="A8" s="246" t="s">
        <v>491</v>
      </c>
      <c r="B8" s="249"/>
      <c r="C8" s="22"/>
      <c r="D8" s="62"/>
      <c r="E8" s="45"/>
      <c r="F8" s="45"/>
      <c r="G8" s="45"/>
      <c r="H8" s="45"/>
      <c r="I8" s="45"/>
      <c r="J8" s="45"/>
    </row>
    <row r="9" spans="1:10" ht="15.75">
      <c r="A9" s="126">
        <v>1</v>
      </c>
      <c r="B9" s="38" t="s">
        <v>492</v>
      </c>
      <c r="C9" s="262" t="s">
        <v>10</v>
      </c>
      <c r="D9" s="262"/>
      <c r="E9" s="272">
        <f aca="true" t="shared" si="0" ref="E9:E72">+D9*J9/1000000</f>
        <v>0</v>
      </c>
      <c r="F9" s="272">
        <v>129736.37</v>
      </c>
      <c r="G9" s="272">
        <f aca="true" t="shared" si="1" ref="G9:G72">+F9*J9/1000000</f>
        <v>163.454852563</v>
      </c>
      <c r="H9" s="262">
        <f aca="true" t="shared" si="2" ref="H9:H72">+D9+F9</f>
        <v>129736.37</v>
      </c>
      <c r="I9" s="262">
        <f aca="true" t="shared" si="3" ref="I9:I24">+G9+E9</f>
        <v>163.454852563</v>
      </c>
      <c r="J9" s="262">
        <v>1259.9</v>
      </c>
    </row>
    <row r="10" spans="1:10" ht="15.75">
      <c r="A10" s="126">
        <v>1</v>
      </c>
      <c r="B10" s="38" t="s">
        <v>493</v>
      </c>
      <c r="C10" s="262" t="s">
        <v>67</v>
      </c>
      <c r="D10" s="262">
        <v>95940</v>
      </c>
      <c r="E10" s="272">
        <f t="shared" si="0"/>
        <v>173.62457133840002</v>
      </c>
      <c r="F10" s="272">
        <v>13399.43</v>
      </c>
      <c r="G10" s="272">
        <f t="shared" si="1"/>
        <v>24.249221283394803</v>
      </c>
      <c r="H10" s="262">
        <f t="shared" si="2"/>
        <v>109339.43</v>
      </c>
      <c r="I10" s="262">
        <f t="shared" si="3"/>
        <v>197.87379262179482</v>
      </c>
      <c r="J10" s="262">
        <v>1809.72036</v>
      </c>
    </row>
    <row r="11" spans="1:10" ht="15.75">
      <c r="A11" s="126">
        <v>1</v>
      </c>
      <c r="B11" s="38" t="s">
        <v>494</v>
      </c>
      <c r="C11" s="262" t="s">
        <v>10</v>
      </c>
      <c r="D11" s="262">
        <v>19375.55</v>
      </c>
      <c r="E11" s="272">
        <f t="shared" si="0"/>
        <v>24.411255445000002</v>
      </c>
      <c r="F11" s="272">
        <v>730.62</v>
      </c>
      <c r="G11" s="272">
        <f t="shared" si="1"/>
        <v>0.9205081380000001</v>
      </c>
      <c r="H11" s="262">
        <f t="shared" si="2"/>
        <v>20106.17</v>
      </c>
      <c r="I11" s="262">
        <f t="shared" si="3"/>
        <v>25.331763583</v>
      </c>
      <c r="J11" s="262">
        <v>1259.9</v>
      </c>
    </row>
    <row r="12" spans="1:10" ht="15.75">
      <c r="A12" s="126">
        <v>1</v>
      </c>
      <c r="B12" s="38" t="s">
        <v>495</v>
      </c>
      <c r="C12" s="262" t="s">
        <v>9</v>
      </c>
      <c r="D12" s="262">
        <v>452022.78</v>
      </c>
      <c r="E12" s="272">
        <f t="shared" si="0"/>
        <v>916.536153600086</v>
      </c>
      <c r="F12" s="272">
        <v>47633.02</v>
      </c>
      <c r="G12" s="272">
        <f t="shared" si="1"/>
        <v>96.58226723696527</v>
      </c>
      <c r="H12" s="262">
        <f t="shared" si="2"/>
        <v>499655.80000000005</v>
      </c>
      <c r="I12" s="262">
        <f t="shared" si="3"/>
        <v>1013.1184208370512</v>
      </c>
      <c r="J12" s="262">
        <v>2027.632664</v>
      </c>
    </row>
    <row r="13" spans="1:10" ht="15.75">
      <c r="A13" s="126">
        <v>1</v>
      </c>
      <c r="B13" s="38" t="s">
        <v>496</v>
      </c>
      <c r="C13" s="262" t="s">
        <v>9</v>
      </c>
      <c r="D13" s="262">
        <v>2536.75</v>
      </c>
      <c r="E13" s="272">
        <f t="shared" si="0"/>
        <v>5.143597160402</v>
      </c>
      <c r="F13" s="272">
        <v>789.51</v>
      </c>
      <c r="G13" s="272">
        <f t="shared" si="1"/>
        <v>1.6008362645546401</v>
      </c>
      <c r="H13" s="262">
        <f t="shared" si="2"/>
        <v>3326.26</v>
      </c>
      <c r="I13" s="262">
        <f t="shared" si="3"/>
        <v>6.7444334249566396</v>
      </c>
      <c r="J13" s="262">
        <v>2027.632664</v>
      </c>
    </row>
    <row r="14" spans="1:10" ht="15.75">
      <c r="A14" s="126">
        <v>1</v>
      </c>
      <c r="B14" s="38" t="s">
        <v>497</v>
      </c>
      <c r="C14" s="262" t="s">
        <v>9</v>
      </c>
      <c r="D14" s="262">
        <v>92454.044</v>
      </c>
      <c r="E14" s="272">
        <f t="shared" si="0"/>
        <v>187.46283953329322</v>
      </c>
      <c r="F14" s="272">
        <v>11441.19</v>
      </c>
      <c r="G14" s="272">
        <f t="shared" si="1"/>
        <v>23.19853055903016</v>
      </c>
      <c r="H14" s="262">
        <f t="shared" si="2"/>
        <v>103895.234</v>
      </c>
      <c r="I14" s="262">
        <f t="shared" si="3"/>
        <v>210.66137009232338</v>
      </c>
      <c r="J14" s="262">
        <v>2027.632664</v>
      </c>
    </row>
    <row r="15" spans="1:10" ht="15.75">
      <c r="A15" s="126">
        <v>1</v>
      </c>
      <c r="B15" s="38" t="s">
        <v>498</v>
      </c>
      <c r="C15" s="262" t="s">
        <v>143</v>
      </c>
      <c r="D15" s="262">
        <v>30594.94</v>
      </c>
      <c r="E15" s="272">
        <f t="shared" si="0"/>
        <v>7.43223911616694</v>
      </c>
      <c r="F15" s="272">
        <v>3327.2</v>
      </c>
      <c r="G15" s="272">
        <f t="shared" si="1"/>
        <v>0.8082560706872</v>
      </c>
      <c r="H15" s="262">
        <f t="shared" si="2"/>
        <v>33922.14</v>
      </c>
      <c r="I15" s="262">
        <f t="shared" si="3"/>
        <v>8.24049518685414</v>
      </c>
      <c r="J15" s="262">
        <v>242.923801</v>
      </c>
    </row>
    <row r="16" spans="1:10" ht="15.75">
      <c r="A16" s="126" t="s">
        <v>445</v>
      </c>
      <c r="B16" s="38"/>
      <c r="C16" s="262" t="s">
        <v>67</v>
      </c>
      <c r="D16" s="262">
        <v>27128.45</v>
      </c>
      <c r="E16" s="272">
        <f t="shared" si="0"/>
        <v>49.094908300242</v>
      </c>
      <c r="F16" s="272">
        <v>2950.22</v>
      </c>
      <c r="G16" s="272">
        <f t="shared" si="1"/>
        <v>5.3390732004792</v>
      </c>
      <c r="H16" s="262">
        <f t="shared" si="2"/>
        <v>30078.670000000002</v>
      </c>
      <c r="I16" s="262">
        <f t="shared" si="3"/>
        <v>54.433981500721195</v>
      </c>
      <c r="J16" s="262">
        <v>1809.72036</v>
      </c>
    </row>
    <row r="17" spans="1:10" ht="15.75">
      <c r="A17" s="126"/>
      <c r="B17" s="38"/>
      <c r="C17" s="262" t="s">
        <v>10</v>
      </c>
      <c r="D17" s="262">
        <v>2241.521</v>
      </c>
      <c r="E17" s="272">
        <f t="shared" si="0"/>
        <v>2.8240923079000004</v>
      </c>
      <c r="F17" s="272">
        <v>243.77</v>
      </c>
      <c r="G17" s="272">
        <f t="shared" si="1"/>
        <v>0.307125823</v>
      </c>
      <c r="H17" s="262">
        <f t="shared" si="2"/>
        <v>2485.291</v>
      </c>
      <c r="I17" s="262">
        <f t="shared" si="3"/>
        <v>3.1312181309000007</v>
      </c>
      <c r="J17" s="262">
        <v>1259.9</v>
      </c>
    </row>
    <row r="18" spans="1:10" ht="15.75">
      <c r="A18" s="126">
        <v>1</v>
      </c>
      <c r="B18" s="38" t="s">
        <v>499</v>
      </c>
      <c r="C18" s="262" t="s">
        <v>145</v>
      </c>
      <c r="D18" s="262">
        <v>2521.153</v>
      </c>
      <c r="E18" s="272">
        <f t="shared" si="0"/>
        <v>3.9497645667903107</v>
      </c>
      <c r="F18" s="272">
        <v>302.54</v>
      </c>
      <c r="G18" s="272">
        <f t="shared" si="1"/>
        <v>0.47397431732098</v>
      </c>
      <c r="H18" s="262">
        <f t="shared" si="2"/>
        <v>2823.6929999999998</v>
      </c>
      <c r="I18" s="262">
        <f t="shared" si="3"/>
        <v>4.423738884111291</v>
      </c>
      <c r="J18" s="262">
        <v>1566.650087</v>
      </c>
    </row>
    <row r="19" spans="1:10" ht="15.75">
      <c r="A19" s="126" t="s">
        <v>445</v>
      </c>
      <c r="B19" s="38"/>
      <c r="C19" s="262" t="s">
        <v>143</v>
      </c>
      <c r="D19" s="262">
        <v>20722.302</v>
      </c>
      <c r="E19" s="272">
        <f t="shared" si="0"/>
        <v>5.033940367309902</v>
      </c>
      <c r="F19" s="272">
        <v>2642.09</v>
      </c>
      <c r="G19" s="272">
        <f t="shared" si="1"/>
        <v>0.64182654538409</v>
      </c>
      <c r="H19" s="262">
        <f t="shared" si="2"/>
        <v>23364.392</v>
      </c>
      <c r="I19" s="262">
        <f t="shared" si="3"/>
        <v>5.675766912693992</v>
      </c>
      <c r="J19" s="262">
        <v>242.923801</v>
      </c>
    </row>
    <row r="20" spans="1:10" ht="15.75">
      <c r="A20" s="126"/>
      <c r="B20" s="38"/>
      <c r="C20" s="262" t="s">
        <v>67</v>
      </c>
      <c r="D20" s="262">
        <v>49490.584</v>
      </c>
      <c r="E20" s="272">
        <f t="shared" si="0"/>
        <v>89.56411749309024</v>
      </c>
      <c r="F20" s="272">
        <v>5753.28</v>
      </c>
      <c r="G20" s="272">
        <f t="shared" si="1"/>
        <v>10.4118279527808</v>
      </c>
      <c r="H20" s="262">
        <f t="shared" si="2"/>
        <v>55243.864</v>
      </c>
      <c r="I20" s="262">
        <f t="shared" si="3"/>
        <v>99.97594544587103</v>
      </c>
      <c r="J20" s="262">
        <v>1809.72036</v>
      </c>
    </row>
    <row r="21" spans="1:10" ht="15.75">
      <c r="A21" s="126"/>
      <c r="B21" s="38"/>
      <c r="C21" s="262" t="s">
        <v>68</v>
      </c>
      <c r="D21" s="262">
        <v>386258.76</v>
      </c>
      <c r="E21" s="272">
        <f t="shared" si="0"/>
        <v>6.3344930230836</v>
      </c>
      <c r="F21" s="272">
        <v>46351.05</v>
      </c>
      <c r="G21" s="272">
        <f t="shared" si="1"/>
        <v>0.7601391430905</v>
      </c>
      <c r="H21" s="262">
        <f t="shared" si="2"/>
        <v>432609.81</v>
      </c>
      <c r="I21" s="262">
        <f t="shared" si="3"/>
        <v>7.0946321661741</v>
      </c>
      <c r="J21" s="262">
        <v>16.39961</v>
      </c>
    </row>
    <row r="22" spans="1:10" ht="15.75">
      <c r="A22" s="126"/>
      <c r="B22" s="38"/>
      <c r="C22" s="262" t="s">
        <v>146</v>
      </c>
      <c r="D22" s="262">
        <v>38300.672</v>
      </c>
      <c r="E22" s="272">
        <f t="shared" si="0"/>
        <v>8.994243706460159</v>
      </c>
      <c r="F22" s="272">
        <v>4596.08</v>
      </c>
      <c r="G22" s="272">
        <f t="shared" si="1"/>
        <v>1.0793090944824</v>
      </c>
      <c r="H22" s="262">
        <f t="shared" si="2"/>
        <v>42896.752</v>
      </c>
      <c r="I22" s="262">
        <f t="shared" si="3"/>
        <v>10.073552800942558</v>
      </c>
      <c r="J22" s="262">
        <v>234.83253</v>
      </c>
    </row>
    <row r="23" spans="1:10" ht="15.75">
      <c r="A23" s="126"/>
      <c r="B23" s="38"/>
      <c r="C23" s="262" t="s">
        <v>147</v>
      </c>
      <c r="D23" s="262">
        <v>8882.793</v>
      </c>
      <c r="E23" s="272">
        <f t="shared" si="0"/>
        <v>1.7650150463019867</v>
      </c>
      <c r="F23" s="272">
        <v>1065.84</v>
      </c>
      <c r="G23" s="272">
        <f t="shared" si="1"/>
        <v>0.21178289722055998</v>
      </c>
      <c r="H23" s="262">
        <f t="shared" si="2"/>
        <v>9948.633</v>
      </c>
      <c r="I23" s="262">
        <f t="shared" si="3"/>
        <v>1.9767979435225467</v>
      </c>
      <c r="J23" s="262">
        <v>198.700459</v>
      </c>
    </row>
    <row r="24" spans="1:10" ht="15.75">
      <c r="A24" s="126"/>
      <c r="B24" s="38"/>
      <c r="C24" s="262" t="s">
        <v>10</v>
      </c>
      <c r="D24" s="262">
        <v>15230.176</v>
      </c>
      <c r="E24" s="272">
        <f t="shared" si="0"/>
        <v>19.1884987424</v>
      </c>
      <c r="F24" s="272">
        <v>1827.62</v>
      </c>
      <c r="G24" s="272">
        <f t="shared" si="1"/>
        <v>2.302618438</v>
      </c>
      <c r="H24" s="262">
        <f t="shared" si="2"/>
        <v>17057.796</v>
      </c>
      <c r="I24" s="262">
        <f t="shared" si="3"/>
        <v>21.4911171804</v>
      </c>
      <c r="J24" s="262">
        <v>1259.9</v>
      </c>
    </row>
    <row r="25" spans="1:10" ht="15.75">
      <c r="A25" s="126">
        <v>1</v>
      </c>
      <c r="B25" s="38" t="s">
        <v>500</v>
      </c>
      <c r="C25" s="262" t="s">
        <v>145</v>
      </c>
      <c r="D25" s="262">
        <v>2723.461</v>
      </c>
      <c r="E25" s="272">
        <f t="shared" si="0"/>
        <v>4.266710412591106</v>
      </c>
      <c r="F25" s="272">
        <v>398.31</v>
      </c>
      <c r="G25" s="272">
        <f t="shared" si="1"/>
        <v>0.62401239615297</v>
      </c>
      <c r="H25" s="262">
        <f t="shared" si="2"/>
        <v>3121.7709999999997</v>
      </c>
      <c r="I25" s="262">
        <f aca="true" t="shared" si="4" ref="I25:I93">+G25+E25</f>
        <v>4.890722808744076</v>
      </c>
      <c r="J25" s="262">
        <v>1566.650087</v>
      </c>
    </row>
    <row r="26" spans="1:10" ht="15.75">
      <c r="A26" s="126" t="s">
        <v>445</v>
      </c>
      <c r="B26" s="38"/>
      <c r="C26" s="262" t="s">
        <v>143</v>
      </c>
      <c r="D26" s="262">
        <v>10042.901</v>
      </c>
      <c r="E26" s="272">
        <f t="shared" si="0"/>
        <v>2.439659683986701</v>
      </c>
      <c r="F26" s="272">
        <v>1468.77</v>
      </c>
      <c r="G26" s="272">
        <f t="shared" si="1"/>
        <v>0.35679919119477</v>
      </c>
      <c r="H26" s="262">
        <f t="shared" si="2"/>
        <v>11511.671</v>
      </c>
      <c r="I26" s="262">
        <f t="shared" si="4"/>
        <v>2.7964588751814707</v>
      </c>
      <c r="J26" s="262">
        <v>242.923801</v>
      </c>
    </row>
    <row r="27" spans="1:10" ht="15.75">
      <c r="A27" s="126"/>
      <c r="B27" s="38"/>
      <c r="C27" s="262" t="s">
        <v>67</v>
      </c>
      <c r="D27" s="262">
        <v>31549.3</v>
      </c>
      <c r="E27" s="272">
        <f t="shared" si="0"/>
        <v>57.095410553747996</v>
      </c>
      <c r="F27" s="272">
        <v>4614.09</v>
      </c>
      <c r="G27" s="272">
        <f t="shared" si="1"/>
        <v>8.350212615872401</v>
      </c>
      <c r="H27" s="262">
        <f t="shared" si="2"/>
        <v>36163.39</v>
      </c>
      <c r="I27" s="262">
        <f t="shared" si="4"/>
        <v>65.4456231696204</v>
      </c>
      <c r="J27" s="262">
        <v>1809.72036</v>
      </c>
    </row>
    <row r="28" spans="1:10" ht="15.75">
      <c r="A28" s="126"/>
      <c r="B28" s="38"/>
      <c r="C28" s="262" t="s">
        <v>68</v>
      </c>
      <c r="D28" s="262">
        <v>1077161.73</v>
      </c>
      <c r="E28" s="272">
        <f t="shared" si="0"/>
        <v>17.6650322789253</v>
      </c>
      <c r="F28" s="272">
        <v>157534.9</v>
      </c>
      <c r="G28" s="272">
        <f t="shared" si="1"/>
        <v>2.5835109213889997</v>
      </c>
      <c r="H28" s="262">
        <f t="shared" si="2"/>
        <v>1234696.63</v>
      </c>
      <c r="I28" s="262">
        <f t="shared" si="4"/>
        <v>20.248543200314298</v>
      </c>
      <c r="J28" s="262">
        <v>16.39961</v>
      </c>
    </row>
    <row r="29" spans="1:10" ht="15.75">
      <c r="A29" s="126"/>
      <c r="B29" s="38"/>
      <c r="C29" s="262" t="s">
        <v>146</v>
      </c>
      <c r="D29" s="262">
        <v>7018.546</v>
      </c>
      <c r="E29" s="272">
        <f t="shared" si="0"/>
        <v>1.64818291410138</v>
      </c>
      <c r="F29" s="272">
        <v>1026.46</v>
      </c>
      <c r="G29" s="272">
        <f t="shared" si="1"/>
        <v>0.24104619874379998</v>
      </c>
      <c r="H29" s="262">
        <f t="shared" si="2"/>
        <v>8045.006</v>
      </c>
      <c r="I29" s="262">
        <f t="shared" si="4"/>
        <v>1.88922911284518</v>
      </c>
      <c r="J29" s="262">
        <v>234.83253</v>
      </c>
    </row>
    <row r="30" spans="1:10" ht="15.75">
      <c r="A30" s="126"/>
      <c r="B30" s="38"/>
      <c r="C30" s="262" t="s">
        <v>147</v>
      </c>
      <c r="D30" s="262">
        <v>9057.148</v>
      </c>
      <c r="E30" s="272">
        <f t="shared" si="0"/>
        <v>1.7996594648309316</v>
      </c>
      <c r="F30" s="272">
        <v>1324.61</v>
      </c>
      <c r="G30" s="272">
        <f t="shared" si="1"/>
        <v>0.26320061499598996</v>
      </c>
      <c r="H30" s="262">
        <f t="shared" si="2"/>
        <v>10381.758</v>
      </c>
      <c r="I30" s="262">
        <f t="shared" si="4"/>
        <v>2.0628600798269217</v>
      </c>
      <c r="J30" s="262">
        <v>198.700459</v>
      </c>
    </row>
    <row r="31" spans="1:10" ht="15.75">
      <c r="A31" s="126"/>
      <c r="B31" s="38"/>
      <c r="C31" s="262" t="s">
        <v>10</v>
      </c>
      <c r="D31" s="262">
        <v>44980.683</v>
      </c>
      <c r="E31" s="272">
        <f t="shared" si="0"/>
        <v>56.671162511700004</v>
      </c>
      <c r="F31" s="272">
        <v>6578.43</v>
      </c>
      <c r="G31" s="272">
        <f t="shared" si="1"/>
        <v>8.288163957000002</v>
      </c>
      <c r="H31" s="262">
        <f t="shared" si="2"/>
        <v>51559.113</v>
      </c>
      <c r="I31" s="262">
        <f t="shared" si="4"/>
        <v>64.9593264687</v>
      </c>
      <c r="J31" s="262">
        <v>1259.9</v>
      </c>
    </row>
    <row r="32" spans="1:10" ht="15.75">
      <c r="A32" s="126">
        <v>1</v>
      </c>
      <c r="B32" s="38" t="s">
        <v>501</v>
      </c>
      <c r="C32" s="262" t="s">
        <v>145</v>
      </c>
      <c r="D32" s="262">
        <v>998.745</v>
      </c>
      <c r="E32" s="272">
        <f t="shared" si="0"/>
        <v>1.5646839411408149</v>
      </c>
      <c r="F32" s="272"/>
      <c r="G32" s="272">
        <f t="shared" si="1"/>
        <v>0</v>
      </c>
      <c r="H32" s="262">
        <f t="shared" si="2"/>
        <v>998.745</v>
      </c>
      <c r="I32" s="262">
        <f t="shared" si="4"/>
        <v>1.5646839411408149</v>
      </c>
      <c r="J32" s="262">
        <v>1566.650087</v>
      </c>
    </row>
    <row r="33" spans="1:10" ht="15.75">
      <c r="A33" s="126" t="s">
        <v>445</v>
      </c>
      <c r="B33" s="38"/>
      <c r="C33" s="262" t="s">
        <v>67</v>
      </c>
      <c r="D33" s="262">
        <v>1792.052</v>
      </c>
      <c r="E33" s="272">
        <f t="shared" si="0"/>
        <v>3.24311299057872</v>
      </c>
      <c r="F33" s="272"/>
      <c r="G33" s="272">
        <f t="shared" si="1"/>
        <v>0</v>
      </c>
      <c r="H33" s="262">
        <f t="shared" si="2"/>
        <v>1792.052</v>
      </c>
      <c r="I33" s="262">
        <f t="shared" si="4"/>
        <v>3.24311299057872</v>
      </c>
      <c r="J33" s="262">
        <v>1809.72036</v>
      </c>
    </row>
    <row r="34" spans="1:10" ht="15.75">
      <c r="A34" s="126"/>
      <c r="B34" s="38"/>
      <c r="C34" s="262" t="s">
        <v>68</v>
      </c>
      <c r="D34" s="262">
        <v>151113.075</v>
      </c>
      <c r="E34" s="272">
        <f t="shared" si="0"/>
        <v>2.47819549590075</v>
      </c>
      <c r="F34" s="272"/>
      <c r="G34" s="272">
        <f t="shared" si="1"/>
        <v>0</v>
      </c>
      <c r="H34" s="262">
        <f t="shared" si="2"/>
        <v>151113.075</v>
      </c>
      <c r="I34" s="262">
        <f t="shared" si="4"/>
        <v>2.47819549590075</v>
      </c>
      <c r="J34" s="262">
        <v>16.39961</v>
      </c>
    </row>
    <row r="35" spans="1:10" ht="15.75">
      <c r="A35" s="126"/>
      <c r="B35" s="38"/>
      <c r="C35" s="262" t="s">
        <v>10</v>
      </c>
      <c r="D35" s="262">
        <v>10015.557</v>
      </c>
      <c r="E35" s="272">
        <f t="shared" si="0"/>
        <v>12.618600264300001</v>
      </c>
      <c r="F35" s="272"/>
      <c r="G35" s="272">
        <f t="shared" si="1"/>
        <v>0</v>
      </c>
      <c r="H35" s="262">
        <f t="shared" si="2"/>
        <v>10015.557</v>
      </c>
      <c r="I35" s="262">
        <f t="shared" si="4"/>
        <v>12.618600264300001</v>
      </c>
      <c r="J35" s="262">
        <v>1259.9</v>
      </c>
    </row>
    <row r="36" spans="1:10" ht="15.75">
      <c r="A36" s="126">
        <v>1</v>
      </c>
      <c r="B36" s="38" t="s">
        <v>502</v>
      </c>
      <c r="C36" s="262" t="s">
        <v>145</v>
      </c>
      <c r="D36" s="262">
        <v>17428.849</v>
      </c>
      <c r="E36" s="272">
        <f t="shared" si="0"/>
        <v>27.30490780215986</v>
      </c>
      <c r="F36" s="272">
        <v>3353.27</v>
      </c>
      <c r="G36" s="272">
        <f t="shared" si="1"/>
        <v>5.25340073723449</v>
      </c>
      <c r="H36" s="262">
        <f t="shared" si="2"/>
        <v>20782.119</v>
      </c>
      <c r="I36" s="262">
        <f t="shared" si="4"/>
        <v>32.55830853939435</v>
      </c>
      <c r="J36" s="262">
        <v>1566.650087</v>
      </c>
    </row>
    <row r="37" spans="1:10" ht="15.75">
      <c r="A37" s="126" t="s">
        <v>445</v>
      </c>
      <c r="B37" s="38"/>
      <c r="C37" s="262" t="s">
        <v>67</v>
      </c>
      <c r="D37" s="262">
        <v>50143.587</v>
      </c>
      <c r="E37" s="272">
        <f t="shared" si="0"/>
        <v>90.74587031733131</v>
      </c>
      <c r="F37" s="272">
        <v>9213.88</v>
      </c>
      <c r="G37" s="272">
        <f t="shared" si="1"/>
        <v>16.6745462305968</v>
      </c>
      <c r="H37" s="262">
        <f t="shared" si="2"/>
        <v>59357.467</v>
      </c>
      <c r="I37" s="262">
        <f t="shared" si="4"/>
        <v>107.42041654792811</v>
      </c>
      <c r="J37" s="262">
        <v>1809.72036</v>
      </c>
    </row>
    <row r="38" spans="1:10" ht="15.75">
      <c r="A38" s="126"/>
      <c r="B38" s="38"/>
      <c r="C38" s="262" t="s">
        <v>68</v>
      </c>
      <c r="D38" s="262">
        <v>437191.62</v>
      </c>
      <c r="E38" s="272">
        <f t="shared" si="0"/>
        <v>7.1697720632682</v>
      </c>
      <c r="F38" s="272">
        <v>80333.96</v>
      </c>
      <c r="G38" s="272">
        <f t="shared" si="1"/>
        <v>1.3174456137556</v>
      </c>
      <c r="H38" s="262">
        <f t="shared" si="2"/>
        <v>517525.58</v>
      </c>
      <c r="I38" s="262">
        <f t="shared" si="4"/>
        <v>8.4872176770238</v>
      </c>
      <c r="J38" s="262">
        <v>16.39961</v>
      </c>
    </row>
    <row r="39" spans="1:10" ht="15.75">
      <c r="A39" s="126"/>
      <c r="B39" s="38"/>
      <c r="C39" s="262" t="s">
        <v>146</v>
      </c>
      <c r="D39" s="262">
        <v>1683.585</v>
      </c>
      <c r="E39" s="272">
        <f t="shared" si="0"/>
        <v>0.39536052502005</v>
      </c>
      <c r="F39" s="272">
        <v>309.36</v>
      </c>
      <c r="G39" s="272">
        <f t="shared" si="1"/>
        <v>0.0726477914808</v>
      </c>
      <c r="H39" s="262">
        <f t="shared" si="2"/>
        <v>1992.9450000000002</v>
      </c>
      <c r="I39" s="262">
        <f t="shared" si="4"/>
        <v>0.46800831650084995</v>
      </c>
      <c r="J39" s="262">
        <v>234.83253</v>
      </c>
    </row>
    <row r="40" spans="1:10" ht="15.75">
      <c r="A40" s="126"/>
      <c r="B40" s="38"/>
      <c r="C40" s="262" t="s">
        <v>147</v>
      </c>
      <c r="D40" s="262">
        <v>43.3337</v>
      </c>
      <c r="E40" s="272">
        <f t="shared" si="0"/>
        <v>0.0086104260801683</v>
      </c>
      <c r="F40" s="272">
        <v>7.96</v>
      </c>
      <c r="G40" s="272">
        <f t="shared" si="1"/>
        <v>0.00158165565364</v>
      </c>
      <c r="H40" s="262">
        <f t="shared" si="2"/>
        <v>51.2937</v>
      </c>
      <c r="I40" s="262">
        <f t="shared" si="4"/>
        <v>0.0101920817338083</v>
      </c>
      <c r="J40" s="262">
        <v>198.700459</v>
      </c>
    </row>
    <row r="41" spans="1:10" ht="15.75">
      <c r="A41" s="126"/>
      <c r="B41" s="38"/>
      <c r="C41" s="262" t="s">
        <v>10</v>
      </c>
      <c r="D41" s="262">
        <v>111051.05</v>
      </c>
      <c r="E41" s="272">
        <f t="shared" si="0"/>
        <v>139.913217895</v>
      </c>
      <c r="F41" s="272">
        <v>20405.63</v>
      </c>
      <c r="G41" s="272">
        <f t="shared" si="1"/>
        <v>25.709053237000003</v>
      </c>
      <c r="H41" s="262">
        <f t="shared" si="2"/>
        <v>131456.68</v>
      </c>
      <c r="I41" s="262">
        <f t="shared" si="4"/>
        <v>165.622271132</v>
      </c>
      <c r="J41" s="262">
        <v>1259.9</v>
      </c>
    </row>
    <row r="42" spans="1:10" ht="15.75">
      <c r="A42" s="126">
        <v>1</v>
      </c>
      <c r="B42" s="38" t="s">
        <v>503</v>
      </c>
      <c r="C42" s="262" t="s">
        <v>143</v>
      </c>
      <c r="D42" s="262">
        <v>4502.693</v>
      </c>
      <c r="E42" s="272">
        <f t="shared" si="0"/>
        <v>1.093811298296093</v>
      </c>
      <c r="F42" s="272">
        <v>878.03</v>
      </c>
      <c r="G42" s="272">
        <f t="shared" si="1"/>
        <v>0.21329438499203</v>
      </c>
      <c r="H42" s="262">
        <f t="shared" si="2"/>
        <v>5380.723</v>
      </c>
      <c r="I42" s="262">
        <f t="shared" si="4"/>
        <v>1.307105683288123</v>
      </c>
      <c r="J42" s="262">
        <v>242.923801</v>
      </c>
    </row>
    <row r="43" spans="1:10" ht="15.75">
      <c r="A43" s="126" t="s">
        <v>445</v>
      </c>
      <c r="B43" s="38"/>
      <c r="C43" s="262" t="s">
        <v>67</v>
      </c>
      <c r="D43" s="262">
        <v>4849.201</v>
      </c>
      <c r="E43" s="272">
        <f t="shared" si="0"/>
        <v>8.77569777943236</v>
      </c>
      <c r="F43" s="272">
        <v>945.59</v>
      </c>
      <c r="G43" s="272">
        <f t="shared" si="1"/>
        <v>1.7112534752124</v>
      </c>
      <c r="H43" s="262">
        <f t="shared" si="2"/>
        <v>5794.791</v>
      </c>
      <c r="I43" s="262">
        <f t="shared" si="4"/>
        <v>10.48695125464476</v>
      </c>
      <c r="J43" s="262">
        <v>1809.72036</v>
      </c>
    </row>
    <row r="44" spans="1:10" ht="15.75">
      <c r="A44" s="126"/>
      <c r="B44" s="38"/>
      <c r="C44" s="262" t="s">
        <v>68</v>
      </c>
      <c r="D44" s="262">
        <v>21090.165</v>
      </c>
      <c r="E44" s="272">
        <f t="shared" si="0"/>
        <v>0.34587048083565</v>
      </c>
      <c r="F44" s="272">
        <v>4112.58</v>
      </c>
      <c r="G44" s="272">
        <f t="shared" si="1"/>
        <v>0.0674447080938</v>
      </c>
      <c r="H44" s="262">
        <f t="shared" si="2"/>
        <v>25202.745000000003</v>
      </c>
      <c r="I44" s="262">
        <f t="shared" si="4"/>
        <v>0.41331518892944996</v>
      </c>
      <c r="J44" s="262">
        <v>16.39961</v>
      </c>
    </row>
    <row r="45" spans="1:10" ht="15.75">
      <c r="A45" s="126"/>
      <c r="B45" s="38"/>
      <c r="C45" s="262" t="s">
        <v>10</v>
      </c>
      <c r="D45" s="262">
        <v>6986.335</v>
      </c>
      <c r="E45" s="272">
        <f t="shared" si="0"/>
        <v>8.802083466500001</v>
      </c>
      <c r="F45" s="272">
        <v>1362.34</v>
      </c>
      <c r="G45" s="272">
        <f t="shared" si="1"/>
        <v>1.716412166</v>
      </c>
      <c r="H45" s="262">
        <f t="shared" si="2"/>
        <v>8348.675</v>
      </c>
      <c r="I45" s="262">
        <f t="shared" si="4"/>
        <v>10.5184956325</v>
      </c>
      <c r="J45" s="262">
        <v>1259.9</v>
      </c>
    </row>
    <row r="46" spans="1:10" ht="15.75">
      <c r="A46" s="126">
        <v>1</v>
      </c>
      <c r="B46" s="38" t="s">
        <v>504</v>
      </c>
      <c r="C46" s="262" t="s">
        <v>145</v>
      </c>
      <c r="D46" s="262">
        <v>1942.976</v>
      </c>
      <c r="E46" s="272">
        <f t="shared" si="0"/>
        <v>3.043963519438912</v>
      </c>
      <c r="F46" s="272">
        <v>371.59</v>
      </c>
      <c r="G46" s="272">
        <f t="shared" si="1"/>
        <v>0.58215150582833</v>
      </c>
      <c r="H46" s="262">
        <f t="shared" si="2"/>
        <v>2314.5660000000003</v>
      </c>
      <c r="I46" s="262">
        <f t="shared" si="4"/>
        <v>3.626115025267242</v>
      </c>
      <c r="J46" s="262">
        <v>1566.650087</v>
      </c>
    </row>
    <row r="47" spans="1:10" ht="15.75">
      <c r="A47" s="126" t="s">
        <v>445</v>
      </c>
      <c r="B47" s="38"/>
      <c r="C47" s="262" t="s">
        <v>67</v>
      </c>
      <c r="D47" s="262">
        <v>82746.633</v>
      </c>
      <c r="E47" s="272">
        <f t="shared" si="0"/>
        <v>149.74826646154787</v>
      </c>
      <c r="F47" s="272">
        <v>15825.29</v>
      </c>
      <c r="G47" s="272">
        <f t="shared" si="1"/>
        <v>28.6393495159044</v>
      </c>
      <c r="H47" s="262">
        <f t="shared" si="2"/>
        <v>98571.92300000001</v>
      </c>
      <c r="I47" s="262">
        <f t="shared" si="4"/>
        <v>178.38761597745227</v>
      </c>
      <c r="J47" s="262">
        <v>1809.72036</v>
      </c>
    </row>
    <row r="48" spans="1:10" ht="15.75">
      <c r="A48" s="126"/>
      <c r="B48" s="38"/>
      <c r="C48" s="262" t="s">
        <v>152</v>
      </c>
      <c r="D48" s="262">
        <v>53.116</v>
      </c>
      <c r="E48" s="272">
        <f t="shared" si="0"/>
        <v>0.10865938154708</v>
      </c>
      <c r="F48" s="272">
        <v>10.16</v>
      </c>
      <c r="G48" s="272">
        <f t="shared" si="1"/>
        <v>0.0207843082408</v>
      </c>
      <c r="H48" s="262">
        <f t="shared" si="2"/>
        <v>63.275999999999996</v>
      </c>
      <c r="I48" s="262">
        <f t="shared" si="4"/>
        <v>0.12944368978788</v>
      </c>
      <c r="J48" s="262">
        <v>2045.69963</v>
      </c>
    </row>
    <row r="49" spans="1:10" ht="15.75">
      <c r="A49" s="126"/>
      <c r="B49" s="38"/>
      <c r="C49" s="262" t="s">
        <v>68</v>
      </c>
      <c r="D49" s="262">
        <v>632150.415</v>
      </c>
      <c r="E49" s="272">
        <f t="shared" si="0"/>
        <v>10.36702026733815</v>
      </c>
      <c r="F49" s="272">
        <v>120889.77</v>
      </c>
      <c r="G49" s="272">
        <f t="shared" si="1"/>
        <v>1.9825450809897</v>
      </c>
      <c r="H49" s="262">
        <f t="shared" si="2"/>
        <v>753040.185</v>
      </c>
      <c r="I49" s="262">
        <f t="shared" si="4"/>
        <v>12.34956534832785</v>
      </c>
      <c r="J49" s="262">
        <v>16.39961</v>
      </c>
    </row>
    <row r="50" spans="1:10" ht="15.75">
      <c r="A50" s="126"/>
      <c r="B50" s="38"/>
      <c r="C50" s="262" t="s">
        <v>146</v>
      </c>
      <c r="D50" s="262">
        <v>51.567</v>
      </c>
      <c r="E50" s="272">
        <f t="shared" si="0"/>
        <v>0.01210960907451</v>
      </c>
      <c r="F50" s="272">
        <v>9.86</v>
      </c>
      <c r="G50" s="272">
        <f t="shared" si="1"/>
        <v>0.0023154487457999998</v>
      </c>
      <c r="H50" s="262">
        <f t="shared" si="2"/>
        <v>61.427</v>
      </c>
      <c r="I50" s="262">
        <f t="shared" si="4"/>
        <v>0.014425057820309999</v>
      </c>
      <c r="J50" s="262">
        <v>234.83253</v>
      </c>
    </row>
    <row r="51" spans="1:10" ht="15.75">
      <c r="A51" s="126"/>
      <c r="B51" s="38"/>
      <c r="C51" s="262" t="s">
        <v>10</v>
      </c>
      <c r="D51" s="262">
        <v>71614.104</v>
      </c>
      <c r="E51" s="272">
        <f t="shared" si="0"/>
        <v>90.22660962960002</v>
      </c>
      <c r="F51" s="272">
        <v>13696.2</v>
      </c>
      <c r="G51" s="272">
        <f t="shared" si="1"/>
        <v>17.255842380000004</v>
      </c>
      <c r="H51" s="262">
        <f t="shared" si="2"/>
        <v>85310.304</v>
      </c>
      <c r="I51" s="262">
        <f t="shared" si="4"/>
        <v>107.48245200960002</v>
      </c>
      <c r="J51" s="262">
        <v>1259.9</v>
      </c>
    </row>
    <row r="52" spans="1:10" ht="15.75">
      <c r="A52" s="126">
        <v>1</v>
      </c>
      <c r="B52" s="38" t="s">
        <v>505</v>
      </c>
      <c r="C52" s="262" t="s">
        <v>145</v>
      </c>
      <c r="D52" s="262">
        <v>3336.408</v>
      </c>
      <c r="E52" s="272">
        <f t="shared" si="0"/>
        <v>5.226983883467495</v>
      </c>
      <c r="F52" s="272">
        <v>1509.73</v>
      </c>
      <c r="G52" s="272">
        <f t="shared" si="1"/>
        <v>2.36521863584651</v>
      </c>
      <c r="H52" s="262">
        <f t="shared" si="2"/>
        <v>4846.138</v>
      </c>
      <c r="I52" s="262">
        <f t="shared" si="4"/>
        <v>7.5922025193140055</v>
      </c>
      <c r="J52" s="262">
        <v>1566.650087</v>
      </c>
    </row>
    <row r="53" spans="1:10" ht="15.75">
      <c r="A53" s="126" t="s">
        <v>445</v>
      </c>
      <c r="B53" s="38"/>
      <c r="C53" s="262" t="s">
        <v>67</v>
      </c>
      <c r="D53" s="262">
        <v>9129.88</v>
      </c>
      <c r="E53" s="272">
        <f t="shared" si="0"/>
        <v>16.5225297203568</v>
      </c>
      <c r="F53" s="272">
        <v>4131.27</v>
      </c>
      <c r="G53" s="272">
        <f t="shared" si="1"/>
        <v>7.4764434316572</v>
      </c>
      <c r="H53" s="262">
        <f t="shared" si="2"/>
        <v>13261.15</v>
      </c>
      <c r="I53" s="262">
        <f t="shared" si="4"/>
        <v>23.998973152014003</v>
      </c>
      <c r="J53" s="262">
        <v>1809.72036</v>
      </c>
    </row>
    <row r="54" spans="1:10" ht="15.75">
      <c r="A54" s="126"/>
      <c r="B54" s="38"/>
      <c r="C54" s="262" t="s">
        <v>68</v>
      </c>
      <c r="D54" s="262">
        <v>927926.805</v>
      </c>
      <c r="E54" s="272">
        <f t="shared" si="0"/>
        <v>15.21763771054605</v>
      </c>
      <c r="F54" s="272">
        <v>419886.88</v>
      </c>
      <c r="G54" s="272">
        <f t="shared" si="1"/>
        <v>6.885981076116799</v>
      </c>
      <c r="H54" s="262">
        <f t="shared" si="2"/>
        <v>1347813.685</v>
      </c>
      <c r="I54" s="262">
        <f t="shared" si="4"/>
        <v>22.10361878666285</v>
      </c>
      <c r="J54" s="262">
        <v>16.39961</v>
      </c>
    </row>
    <row r="55" spans="1:10" ht="15.75">
      <c r="A55" s="126"/>
      <c r="B55" s="38"/>
      <c r="C55" s="262" t="s">
        <v>10</v>
      </c>
      <c r="D55" s="262">
        <v>14025.212</v>
      </c>
      <c r="E55" s="272">
        <f t="shared" si="0"/>
        <v>17.6703645988</v>
      </c>
      <c r="F55" s="272">
        <v>6346.41</v>
      </c>
      <c r="G55" s="272">
        <f t="shared" si="1"/>
        <v>7.995841959000001</v>
      </c>
      <c r="H55" s="262">
        <f t="shared" si="2"/>
        <v>20371.622</v>
      </c>
      <c r="I55" s="262">
        <f t="shared" si="4"/>
        <v>25.6662065578</v>
      </c>
      <c r="J55" s="262">
        <v>1259.9</v>
      </c>
    </row>
    <row r="56" spans="1:10" ht="15.75">
      <c r="A56" s="126">
        <v>1</v>
      </c>
      <c r="B56" s="38" t="s">
        <v>506</v>
      </c>
      <c r="C56" s="262" t="s">
        <v>145</v>
      </c>
      <c r="D56" s="262">
        <v>11575.294</v>
      </c>
      <c r="E56" s="272">
        <f t="shared" si="0"/>
        <v>18.13443535215058</v>
      </c>
      <c r="F56" s="272">
        <v>1779.7</v>
      </c>
      <c r="G56" s="272">
        <f t="shared" si="1"/>
        <v>2.7881671598339</v>
      </c>
      <c r="H56" s="262">
        <f t="shared" si="2"/>
        <v>13354.994</v>
      </c>
      <c r="I56" s="262">
        <f t="shared" si="4"/>
        <v>20.92260251198448</v>
      </c>
      <c r="J56" s="262">
        <v>1566.650087</v>
      </c>
    </row>
    <row r="57" spans="1:10" ht="15.75">
      <c r="A57" s="126" t="s">
        <v>445</v>
      </c>
      <c r="B57" s="38"/>
      <c r="C57" s="262" t="s">
        <v>143</v>
      </c>
      <c r="D57" s="262">
        <v>23904.68</v>
      </c>
      <c r="E57" s="272">
        <f t="shared" si="0"/>
        <v>5.80701572728868</v>
      </c>
      <c r="F57" s="272">
        <v>3675.38</v>
      </c>
      <c r="G57" s="272">
        <f t="shared" si="1"/>
        <v>0.89283727971938</v>
      </c>
      <c r="H57" s="262">
        <f t="shared" si="2"/>
        <v>27580.06</v>
      </c>
      <c r="I57" s="262">
        <f t="shared" si="4"/>
        <v>6.69985300700806</v>
      </c>
      <c r="J57" s="262">
        <v>242.923801</v>
      </c>
    </row>
    <row r="58" spans="1:10" ht="15.75">
      <c r="A58" s="126"/>
      <c r="B58" s="38"/>
      <c r="C58" s="262" t="s">
        <v>67</v>
      </c>
      <c r="D58" s="262">
        <v>32968.097</v>
      </c>
      <c r="E58" s="272">
        <f t="shared" si="0"/>
        <v>59.66303637135492</v>
      </c>
      <c r="F58" s="272">
        <v>5068.85</v>
      </c>
      <c r="G58" s="272">
        <f t="shared" si="1"/>
        <v>9.173201046786001</v>
      </c>
      <c r="H58" s="262">
        <f t="shared" si="2"/>
        <v>38036.947</v>
      </c>
      <c r="I58" s="262">
        <f t="shared" si="4"/>
        <v>68.83623741814093</v>
      </c>
      <c r="J58" s="262">
        <v>1809.72036</v>
      </c>
    </row>
    <row r="59" spans="1:10" ht="15.75">
      <c r="A59" s="126"/>
      <c r="B59" s="38"/>
      <c r="C59" s="262" t="s">
        <v>68</v>
      </c>
      <c r="D59" s="262">
        <v>3699153.015</v>
      </c>
      <c r="E59" s="272">
        <f t="shared" si="0"/>
        <v>60.66466677632415</v>
      </c>
      <c r="F59" s="272">
        <v>568744.76</v>
      </c>
      <c r="G59" s="272">
        <f t="shared" si="1"/>
        <v>9.3271922535436</v>
      </c>
      <c r="H59" s="262">
        <f t="shared" si="2"/>
        <v>4267897.775</v>
      </c>
      <c r="I59" s="262">
        <f t="shared" si="4"/>
        <v>69.99185902986775</v>
      </c>
      <c r="J59" s="262">
        <v>16.39961</v>
      </c>
    </row>
    <row r="60" spans="1:10" ht="15.75">
      <c r="A60" s="126"/>
      <c r="B60" s="38"/>
      <c r="C60" s="262" t="s">
        <v>146</v>
      </c>
      <c r="D60" s="262">
        <v>20316.627</v>
      </c>
      <c r="E60" s="272">
        <f t="shared" si="0"/>
        <v>4.77100491947631</v>
      </c>
      <c r="F60" s="272">
        <v>3123.68</v>
      </c>
      <c r="G60" s="272">
        <f t="shared" si="1"/>
        <v>0.7335416773104</v>
      </c>
      <c r="H60" s="262">
        <f t="shared" si="2"/>
        <v>23440.307</v>
      </c>
      <c r="I60" s="262">
        <f t="shared" si="4"/>
        <v>5.50454659678671</v>
      </c>
      <c r="J60" s="262">
        <v>234.83253</v>
      </c>
    </row>
    <row r="61" spans="1:10" ht="15.75">
      <c r="A61" s="126"/>
      <c r="B61" s="38"/>
      <c r="C61" s="262" t="s">
        <v>147</v>
      </c>
      <c r="D61" s="262">
        <v>3653.354</v>
      </c>
      <c r="E61" s="272">
        <f t="shared" si="0"/>
        <v>0.725923116689486</v>
      </c>
      <c r="F61" s="272">
        <v>561.7</v>
      </c>
      <c r="G61" s="272">
        <f t="shared" si="1"/>
        <v>0.11161004782030001</v>
      </c>
      <c r="H61" s="262">
        <f t="shared" si="2"/>
        <v>4215.054</v>
      </c>
      <c r="I61" s="262">
        <f t="shared" si="4"/>
        <v>0.837533164509786</v>
      </c>
      <c r="J61" s="262">
        <v>198.700459</v>
      </c>
    </row>
    <row r="62" spans="1:10" ht="15.75">
      <c r="A62" s="126"/>
      <c r="B62" s="38"/>
      <c r="C62" s="262" t="s">
        <v>10</v>
      </c>
      <c r="D62" s="262">
        <v>103391.025</v>
      </c>
      <c r="E62" s="272">
        <f t="shared" si="0"/>
        <v>130.2623523975</v>
      </c>
      <c r="F62" s="272">
        <v>15896.37</v>
      </c>
      <c r="G62" s="272">
        <f t="shared" si="1"/>
        <v>20.027836563</v>
      </c>
      <c r="H62" s="262">
        <f t="shared" si="2"/>
        <v>119287.39499999999</v>
      </c>
      <c r="I62" s="262">
        <f t="shared" si="4"/>
        <v>150.2901889605</v>
      </c>
      <c r="J62" s="262">
        <v>1259.9</v>
      </c>
    </row>
    <row r="63" spans="1:10" ht="15.75">
      <c r="A63" s="126">
        <v>1</v>
      </c>
      <c r="B63" s="38" t="s">
        <v>507</v>
      </c>
      <c r="C63" s="262" t="s">
        <v>67</v>
      </c>
      <c r="D63" s="262">
        <v>6366.078</v>
      </c>
      <c r="E63" s="272">
        <f t="shared" si="0"/>
        <v>11.520820969948081</v>
      </c>
      <c r="F63" s="272">
        <v>4320.98</v>
      </c>
      <c r="G63" s="272">
        <f t="shared" si="1"/>
        <v>7.819765481152799</v>
      </c>
      <c r="H63" s="262">
        <f t="shared" si="2"/>
        <v>10687.058</v>
      </c>
      <c r="I63" s="262">
        <f t="shared" si="4"/>
        <v>19.34058645110088</v>
      </c>
      <c r="J63" s="262">
        <v>1809.72036</v>
      </c>
    </row>
    <row r="64" spans="1:10" ht="15.75">
      <c r="A64" s="126" t="s">
        <v>445</v>
      </c>
      <c r="B64" s="38"/>
      <c r="C64" s="262" t="s">
        <v>68</v>
      </c>
      <c r="D64" s="262">
        <v>4235786.725</v>
      </c>
      <c r="E64" s="272">
        <f t="shared" si="0"/>
        <v>69.46525033317724</v>
      </c>
      <c r="F64" s="272">
        <v>2875040.24</v>
      </c>
      <c r="G64" s="272">
        <f t="shared" si="1"/>
        <v>47.1495386703064</v>
      </c>
      <c r="H64" s="262">
        <f t="shared" si="2"/>
        <v>7110826.965</v>
      </c>
      <c r="I64" s="262">
        <f t="shared" si="4"/>
        <v>116.61478900348364</v>
      </c>
      <c r="J64" s="262">
        <v>16.39961</v>
      </c>
    </row>
    <row r="65" spans="1:10" ht="15.75">
      <c r="A65" s="126"/>
      <c r="B65" s="38"/>
      <c r="C65" s="262" t="s">
        <v>10</v>
      </c>
      <c r="D65" s="262">
        <v>34109.6</v>
      </c>
      <c r="E65" s="272">
        <f t="shared" si="0"/>
        <v>42.97468504</v>
      </c>
      <c r="F65" s="272">
        <v>23151.89</v>
      </c>
      <c r="G65" s="272">
        <f t="shared" si="1"/>
        <v>29.169066211000004</v>
      </c>
      <c r="H65" s="262">
        <f t="shared" si="2"/>
        <v>57261.49</v>
      </c>
      <c r="I65" s="262">
        <f t="shared" si="4"/>
        <v>72.143751251</v>
      </c>
      <c r="J65" s="262">
        <v>1259.9</v>
      </c>
    </row>
    <row r="66" spans="1:10" ht="15.75">
      <c r="A66" s="126">
        <v>1</v>
      </c>
      <c r="B66" s="38" t="s">
        <v>508</v>
      </c>
      <c r="C66" s="262" t="s">
        <v>67</v>
      </c>
      <c r="D66" s="262">
        <v>2215.648</v>
      </c>
      <c r="E66" s="272">
        <f t="shared" si="0"/>
        <v>4.009703296193281</v>
      </c>
      <c r="F66" s="272">
        <v>1520.49</v>
      </c>
      <c r="G66" s="272">
        <f t="shared" si="1"/>
        <v>2.7516617101764</v>
      </c>
      <c r="H66" s="262">
        <f t="shared" si="2"/>
        <v>3736.138</v>
      </c>
      <c r="I66" s="262">
        <f t="shared" si="4"/>
        <v>6.76136500636968</v>
      </c>
      <c r="J66" s="262">
        <v>1809.72036</v>
      </c>
    </row>
    <row r="67" spans="1:10" ht="15.75">
      <c r="A67" s="126" t="s">
        <v>445</v>
      </c>
      <c r="B67" s="38"/>
      <c r="C67" s="262" t="s">
        <v>68</v>
      </c>
      <c r="D67" s="262">
        <v>1408613.375</v>
      </c>
      <c r="E67" s="272">
        <f t="shared" si="0"/>
        <v>23.10070999078375</v>
      </c>
      <c r="F67" s="272">
        <v>966660.93</v>
      </c>
      <c r="G67" s="272">
        <f t="shared" si="1"/>
        <v>15.8528622542373</v>
      </c>
      <c r="H67" s="262">
        <f t="shared" si="2"/>
        <v>2375274.305</v>
      </c>
      <c r="I67" s="262">
        <f t="shared" si="4"/>
        <v>38.95357224502105</v>
      </c>
      <c r="J67" s="262">
        <v>16.39961</v>
      </c>
    </row>
    <row r="68" spans="1:10" ht="15.75">
      <c r="A68" s="126"/>
      <c r="B68" s="38"/>
      <c r="C68" s="262" t="s">
        <v>10</v>
      </c>
      <c r="D68" s="262">
        <v>16354.525</v>
      </c>
      <c r="E68" s="272">
        <f t="shared" si="0"/>
        <v>20.6050660475</v>
      </c>
      <c r="F68" s="272">
        <v>11223.29</v>
      </c>
      <c r="G68" s="272">
        <f t="shared" si="1"/>
        <v>14.140223071000003</v>
      </c>
      <c r="H68" s="262">
        <f t="shared" si="2"/>
        <v>27577.815000000002</v>
      </c>
      <c r="I68" s="262">
        <f t="shared" si="4"/>
        <v>34.745289118500004</v>
      </c>
      <c r="J68" s="262">
        <v>1259.9</v>
      </c>
    </row>
    <row r="69" spans="1:10" ht="15.75">
      <c r="A69" s="126">
        <v>1</v>
      </c>
      <c r="B69" s="38" t="s">
        <v>509</v>
      </c>
      <c r="C69" s="262" t="s">
        <v>145</v>
      </c>
      <c r="D69" s="262">
        <v>975.25</v>
      </c>
      <c r="E69" s="272">
        <f t="shared" si="0"/>
        <v>1.52787549734675</v>
      </c>
      <c r="F69" s="272">
        <v>713.15</v>
      </c>
      <c r="G69" s="272">
        <f t="shared" si="1"/>
        <v>1.1172565095440499</v>
      </c>
      <c r="H69" s="262">
        <f t="shared" si="2"/>
        <v>1688.4</v>
      </c>
      <c r="I69" s="262">
        <f t="shared" si="4"/>
        <v>2.6451320068908</v>
      </c>
      <c r="J69" s="262">
        <v>1566.650087</v>
      </c>
    </row>
    <row r="70" spans="1:10" ht="15.75">
      <c r="A70" s="126" t="s">
        <v>445</v>
      </c>
      <c r="B70" s="38"/>
      <c r="C70" s="262" t="s">
        <v>67</v>
      </c>
      <c r="D70" s="262">
        <v>1177.15</v>
      </c>
      <c r="E70" s="272">
        <f t="shared" si="0"/>
        <v>2.1303123217740003</v>
      </c>
      <c r="F70" s="272">
        <v>860.79</v>
      </c>
      <c r="G70" s="272">
        <f t="shared" si="1"/>
        <v>1.5577891886844</v>
      </c>
      <c r="H70" s="262">
        <f t="shared" si="2"/>
        <v>2037.94</v>
      </c>
      <c r="I70" s="262">
        <f t="shared" si="4"/>
        <v>3.6881015104584005</v>
      </c>
      <c r="J70" s="262">
        <v>1809.72036</v>
      </c>
    </row>
    <row r="71" spans="1:10" ht="15.75">
      <c r="A71" s="126"/>
      <c r="B71" s="38"/>
      <c r="C71" s="262" t="s">
        <v>68</v>
      </c>
      <c r="D71" s="262">
        <v>250944.35</v>
      </c>
      <c r="E71" s="272">
        <f t="shared" si="0"/>
        <v>4.1153894717035</v>
      </c>
      <c r="F71" s="272">
        <v>183503.06</v>
      </c>
      <c r="G71" s="272">
        <f t="shared" si="1"/>
        <v>3.0093786178066</v>
      </c>
      <c r="H71" s="262">
        <f t="shared" si="2"/>
        <v>434447.41000000003</v>
      </c>
      <c r="I71" s="262">
        <f t="shared" si="4"/>
        <v>7.1247680895101</v>
      </c>
      <c r="J71" s="262">
        <v>16.39961</v>
      </c>
    </row>
    <row r="72" spans="1:10" ht="15.75">
      <c r="A72" s="126"/>
      <c r="B72" s="38"/>
      <c r="C72" s="262" t="s">
        <v>10</v>
      </c>
      <c r="D72" s="262">
        <v>69.3</v>
      </c>
      <c r="E72" s="272">
        <f t="shared" si="0"/>
        <v>0.08731107</v>
      </c>
      <c r="F72" s="272">
        <v>50.68</v>
      </c>
      <c r="G72" s="272">
        <f t="shared" si="1"/>
        <v>0.06385173200000001</v>
      </c>
      <c r="H72" s="262">
        <f t="shared" si="2"/>
        <v>119.97999999999999</v>
      </c>
      <c r="I72" s="262">
        <f t="shared" si="4"/>
        <v>0.151162802</v>
      </c>
      <c r="J72" s="262">
        <v>1259.9</v>
      </c>
    </row>
    <row r="73" spans="1:10" ht="15.75">
      <c r="A73" s="126">
        <v>1</v>
      </c>
      <c r="B73" s="38" t="s">
        <v>510</v>
      </c>
      <c r="C73" s="262" t="s">
        <v>67</v>
      </c>
      <c r="D73" s="262">
        <v>185.8</v>
      </c>
      <c r="E73" s="272">
        <f aca="true" t="shared" si="5" ref="E73:E97">+D73*J73/1000000</f>
        <v>0.33624604288800003</v>
      </c>
      <c r="F73" s="272">
        <v>135.87</v>
      </c>
      <c r="G73" s="272">
        <f aca="true" t="shared" si="6" ref="G73:G97">+F73*J73/1000000</f>
        <v>0.2458867053132</v>
      </c>
      <c r="H73" s="262">
        <f aca="true" t="shared" si="7" ref="H73:H95">+D73+F73</f>
        <v>321.67</v>
      </c>
      <c r="I73" s="262">
        <f t="shared" si="4"/>
        <v>0.5821327482012</v>
      </c>
      <c r="J73" s="262">
        <v>1809.72036</v>
      </c>
    </row>
    <row r="74" spans="1:10" ht="15.75">
      <c r="A74" s="126" t="s">
        <v>445</v>
      </c>
      <c r="B74" s="38"/>
      <c r="C74" s="262" t="s">
        <v>68</v>
      </c>
      <c r="D74" s="262">
        <v>511076.46</v>
      </c>
      <c r="E74" s="272">
        <f t="shared" si="5"/>
        <v>8.3814546241806</v>
      </c>
      <c r="F74" s="272">
        <v>373726.12</v>
      </c>
      <c r="G74" s="272">
        <f t="shared" si="6"/>
        <v>6.128962614813199</v>
      </c>
      <c r="H74" s="262">
        <f t="shared" si="7"/>
        <v>884802.5800000001</v>
      </c>
      <c r="I74" s="262">
        <f t="shared" si="4"/>
        <v>14.5104172389938</v>
      </c>
      <c r="J74" s="262">
        <v>16.39961</v>
      </c>
    </row>
    <row r="75" spans="1:10" ht="15.75">
      <c r="A75" s="126"/>
      <c r="B75" s="38"/>
      <c r="C75" s="262" t="s">
        <v>10</v>
      </c>
      <c r="D75" s="262">
        <v>430.61</v>
      </c>
      <c r="E75" s="272">
        <f t="shared" si="5"/>
        <v>0.5425255390000001</v>
      </c>
      <c r="F75" s="272">
        <v>314.89</v>
      </c>
      <c r="G75" s="272">
        <f t="shared" si="6"/>
        <v>0.39672991100000005</v>
      </c>
      <c r="H75" s="262">
        <f t="shared" si="7"/>
        <v>745.5</v>
      </c>
      <c r="I75" s="262">
        <f t="shared" si="4"/>
        <v>0.9392554500000001</v>
      </c>
      <c r="J75" s="262">
        <v>1259.9</v>
      </c>
    </row>
    <row r="76" spans="1:10" ht="15.75">
      <c r="A76" s="126">
        <v>1</v>
      </c>
      <c r="B76" s="38" t="s">
        <v>511</v>
      </c>
      <c r="C76" s="262" t="s">
        <v>67</v>
      </c>
      <c r="D76" s="262">
        <v>4524.59</v>
      </c>
      <c r="E76" s="272">
        <f t="shared" si="5"/>
        <v>8.1882426436524</v>
      </c>
      <c r="F76" s="272">
        <v>3308.61</v>
      </c>
      <c r="G76" s="272">
        <f t="shared" si="6"/>
        <v>5.987658880299601</v>
      </c>
      <c r="H76" s="262">
        <f t="shared" si="7"/>
        <v>7833.200000000001</v>
      </c>
      <c r="I76" s="262">
        <f t="shared" si="4"/>
        <v>14.175901523952</v>
      </c>
      <c r="J76" s="262">
        <v>1809.72036</v>
      </c>
    </row>
    <row r="77" spans="1:10" ht="15.75">
      <c r="A77" s="126"/>
      <c r="B77" s="38"/>
      <c r="C77" s="262" t="s">
        <v>145</v>
      </c>
      <c r="D77" s="262">
        <v>84.83</v>
      </c>
      <c r="E77" s="272">
        <f t="shared" si="5"/>
        <v>0.13289892688021</v>
      </c>
      <c r="F77" s="272">
        <v>62.1</v>
      </c>
      <c r="G77" s="272">
        <f t="shared" si="6"/>
        <v>0.0972889704027</v>
      </c>
      <c r="H77" s="262">
        <f t="shared" si="7"/>
        <v>146.93</v>
      </c>
      <c r="I77" s="262">
        <f>+G77+E77</f>
        <v>0.23018789728291</v>
      </c>
      <c r="J77" s="262">
        <v>1566.650087</v>
      </c>
    </row>
    <row r="78" spans="1:10" ht="15.75">
      <c r="A78" s="126"/>
      <c r="B78" s="38"/>
      <c r="C78" s="262" t="s">
        <v>68</v>
      </c>
      <c r="D78" s="262">
        <v>630884.66</v>
      </c>
      <c r="E78" s="272">
        <f t="shared" si="5"/>
        <v>10.3462623789826</v>
      </c>
      <c r="F78" s="272">
        <v>461334.41</v>
      </c>
      <c r="G78" s="272">
        <f t="shared" si="6"/>
        <v>7.565704403580099</v>
      </c>
      <c r="H78" s="262">
        <f t="shared" si="7"/>
        <v>1092219.07</v>
      </c>
      <c r="I78" s="262">
        <f t="shared" si="4"/>
        <v>17.9119667825627</v>
      </c>
      <c r="J78" s="262">
        <v>16.39961</v>
      </c>
    </row>
    <row r="79" spans="1:10" ht="15.75">
      <c r="A79" s="126"/>
      <c r="B79" s="38"/>
      <c r="C79" s="262" t="s">
        <v>10</v>
      </c>
      <c r="D79" s="262">
        <v>4372.52</v>
      </c>
      <c r="E79" s="272">
        <f t="shared" si="5"/>
        <v>5.508937948000001</v>
      </c>
      <c r="F79" s="272">
        <v>3213.8</v>
      </c>
      <c r="G79" s="272">
        <f t="shared" si="6"/>
        <v>4.0490666200000005</v>
      </c>
      <c r="H79" s="262">
        <f t="shared" si="7"/>
        <v>7586.320000000001</v>
      </c>
      <c r="I79" s="262">
        <f t="shared" si="4"/>
        <v>9.558004568000001</v>
      </c>
      <c r="J79" s="262">
        <v>1259.9</v>
      </c>
    </row>
    <row r="80" spans="1:10" ht="15.75">
      <c r="A80" s="126" t="s">
        <v>445</v>
      </c>
      <c r="B80" s="38" t="s">
        <v>512</v>
      </c>
      <c r="C80" s="262" t="s">
        <v>67</v>
      </c>
      <c r="D80" s="262">
        <v>4524.59</v>
      </c>
      <c r="E80" s="272">
        <f t="shared" si="5"/>
        <v>8.1882426436524</v>
      </c>
      <c r="F80" s="272">
        <v>3308.61</v>
      </c>
      <c r="G80" s="272">
        <f t="shared" si="6"/>
        <v>5.987658880299601</v>
      </c>
      <c r="H80" s="262">
        <f t="shared" si="7"/>
        <v>7833.200000000001</v>
      </c>
      <c r="I80" s="262">
        <f>+G80+E80</f>
        <v>14.175901523952</v>
      </c>
      <c r="J80" s="262">
        <v>1809.72036</v>
      </c>
    </row>
    <row r="81" spans="1:10" ht="15.75">
      <c r="A81" s="126"/>
      <c r="B81" s="38"/>
      <c r="C81" s="262" t="s">
        <v>68</v>
      </c>
      <c r="D81" s="262">
        <v>166750</v>
      </c>
      <c r="E81" s="272">
        <f t="shared" si="5"/>
        <v>2.34533875</v>
      </c>
      <c r="F81" s="272">
        <v>121935.94</v>
      </c>
      <c r="G81" s="272">
        <f t="shared" si="6"/>
        <v>1.7150289960999998</v>
      </c>
      <c r="H81" s="262">
        <f t="shared" si="7"/>
        <v>288685.94</v>
      </c>
      <c r="I81" s="262">
        <f>+G81+E81</f>
        <v>4.0603677461</v>
      </c>
      <c r="J81" s="262">
        <v>14.065</v>
      </c>
    </row>
    <row r="82" spans="1:10" ht="15.75">
      <c r="A82" s="126">
        <v>1</v>
      </c>
      <c r="B82" s="38" t="s">
        <v>513</v>
      </c>
      <c r="C82" s="262" t="s">
        <v>145</v>
      </c>
      <c r="D82" s="262">
        <v>621.307</v>
      </c>
      <c r="E82" s="272">
        <f t="shared" si="5"/>
        <v>0.9733706656037091</v>
      </c>
      <c r="F82" s="272">
        <v>431.03</v>
      </c>
      <c r="G82" s="272">
        <f t="shared" si="6"/>
        <v>0.6752731869996099</v>
      </c>
      <c r="H82" s="262">
        <f t="shared" si="7"/>
        <v>1052.337</v>
      </c>
      <c r="I82" s="262">
        <f t="shared" si="4"/>
        <v>1.648643852603319</v>
      </c>
      <c r="J82" s="262">
        <v>1566.650087</v>
      </c>
    </row>
    <row r="83" spans="1:10" ht="15.75">
      <c r="A83" s="126" t="s">
        <v>445</v>
      </c>
      <c r="B83" s="38"/>
      <c r="C83" s="262" t="s">
        <v>67</v>
      </c>
      <c r="D83" s="262">
        <v>4253.066</v>
      </c>
      <c r="E83" s="272">
        <f t="shared" si="5"/>
        <v>6.7585127307654</v>
      </c>
      <c r="F83" s="272">
        <v>2950.56</v>
      </c>
      <c r="G83" s="272">
        <f t="shared" si="6"/>
        <v>4.688710996463999</v>
      </c>
      <c r="H83" s="262">
        <f t="shared" si="7"/>
        <v>7203.626</v>
      </c>
      <c r="I83" s="262">
        <f t="shared" si="4"/>
        <v>11.4472237272294</v>
      </c>
      <c r="J83" s="262">
        <v>1589.0919</v>
      </c>
    </row>
    <row r="84" spans="1:10" ht="15.75">
      <c r="A84" s="126"/>
      <c r="B84" s="38"/>
      <c r="C84" s="262" t="s">
        <v>68</v>
      </c>
      <c r="D84" s="262">
        <v>1921072.355</v>
      </c>
      <c r="E84" s="272">
        <f t="shared" si="5"/>
        <v>31.504837403781547</v>
      </c>
      <c r="F84" s="272">
        <v>1332743.88</v>
      </c>
      <c r="G84" s="272">
        <f t="shared" si="6"/>
        <v>21.856479861886797</v>
      </c>
      <c r="H84" s="262">
        <f t="shared" si="7"/>
        <v>3253816.235</v>
      </c>
      <c r="I84" s="262">
        <f t="shared" si="4"/>
        <v>53.36131726566835</v>
      </c>
      <c r="J84" s="262">
        <v>16.39961</v>
      </c>
    </row>
    <row r="85" spans="1:10" ht="15.75">
      <c r="A85" s="126"/>
      <c r="B85" s="38"/>
      <c r="C85" s="262" t="s">
        <v>10</v>
      </c>
      <c r="D85" s="262">
        <v>41948.527</v>
      </c>
      <c r="E85" s="272">
        <f t="shared" si="5"/>
        <v>52.85094916730001</v>
      </c>
      <c r="F85" s="272">
        <v>29101.79</v>
      </c>
      <c r="G85" s="272">
        <f t="shared" si="6"/>
        <v>36.665345221</v>
      </c>
      <c r="H85" s="262">
        <f t="shared" si="7"/>
        <v>71050.31700000001</v>
      </c>
      <c r="I85" s="262">
        <f t="shared" si="4"/>
        <v>89.51629438830001</v>
      </c>
      <c r="J85" s="262">
        <v>1259.9</v>
      </c>
    </row>
    <row r="86" spans="1:10" ht="15.75">
      <c r="A86" s="126">
        <v>1</v>
      </c>
      <c r="B86" s="38" t="s">
        <v>514</v>
      </c>
      <c r="C86" s="262" t="s">
        <v>10</v>
      </c>
      <c r="D86" s="262"/>
      <c r="E86" s="272">
        <f t="shared" si="5"/>
        <v>0</v>
      </c>
      <c r="F86" s="272">
        <v>36506.23</v>
      </c>
      <c r="G86" s="272">
        <f t="shared" si="6"/>
        <v>45.994199177000006</v>
      </c>
      <c r="H86" s="262">
        <f t="shared" si="7"/>
        <v>36506.23</v>
      </c>
      <c r="I86" s="262">
        <f t="shared" si="4"/>
        <v>45.994199177000006</v>
      </c>
      <c r="J86" s="262">
        <v>1259.9</v>
      </c>
    </row>
    <row r="87" spans="1:10" ht="15.75">
      <c r="A87" s="126">
        <v>15</v>
      </c>
      <c r="B87" s="38" t="s">
        <v>515</v>
      </c>
      <c r="C87" s="262" t="s">
        <v>10</v>
      </c>
      <c r="D87" s="262">
        <v>225000</v>
      </c>
      <c r="E87" s="272">
        <f t="shared" si="5"/>
        <v>284.6025</v>
      </c>
      <c r="F87" s="272">
        <v>31218.75</v>
      </c>
      <c r="G87" s="272">
        <f t="shared" si="6"/>
        <v>39.488596875</v>
      </c>
      <c r="H87" s="262">
        <f t="shared" si="7"/>
        <v>256218.75</v>
      </c>
      <c r="I87" s="262">
        <f t="shared" si="4"/>
        <v>324.091096875</v>
      </c>
      <c r="J87" s="262">
        <v>1264.9</v>
      </c>
    </row>
    <row r="88" spans="1:10" ht="15.75">
      <c r="A88" s="126">
        <v>15</v>
      </c>
      <c r="B88" s="38" t="s">
        <v>516</v>
      </c>
      <c r="C88" s="262" t="s">
        <v>10</v>
      </c>
      <c r="D88" s="262">
        <v>225000</v>
      </c>
      <c r="E88" s="272">
        <f t="shared" si="5"/>
        <v>284.6025</v>
      </c>
      <c r="F88" s="272">
        <v>32062.5</v>
      </c>
      <c r="G88" s="272">
        <f t="shared" si="6"/>
        <v>40.55585625</v>
      </c>
      <c r="H88" s="262">
        <f t="shared" si="7"/>
        <v>257062.5</v>
      </c>
      <c r="I88" s="262">
        <f t="shared" si="4"/>
        <v>325.15835625</v>
      </c>
      <c r="J88" s="262">
        <v>1264.9</v>
      </c>
    </row>
    <row r="89" spans="1:10" ht="15.75">
      <c r="A89" s="126">
        <v>15</v>
      </c>
      <c r="B89" s="38" t="s">
        <v>517</v>
      </c>
      <c r="C89" s="262" t="s">
        <v>9</v>
      </c>
      <c r="D89" s="262">
        <v>48796.68</v>
      </c>
      <c r="E89" s="272">
        <f t="shared" si="5"/>
        <v>97.08768508001472</v>
      </c>
      <c r="F89" s="272">
        <v>7685.47</v>
      </c>
      <c r="G89" s="272">
        <f t="shared" si="6"/>
        <v>15.29129627367888</v>
      </c>
      <c r="H89" s="262">
        <f t="shared" si="7"/>
        <v>56482.15</v>
      </c>
      <c r="I89" s="262">
        <f t="shared" si="4"/>
        <v>112.3789813536936</v>
      </c>
      <c r="J89" s="262">
        <v>1989.637104</v>
      </c>
    </row>
    <row r="90" spans="1:10" ht="15.75">
      <c r="A90" s="126">
        <v>15</v>
      </c>
      <c r="B90" s="38" t="s">
        <v>518</v>
      </c>
      <c r="C90" s="262" t="s">
        <v>9</v>
      </c>
      <c r="D90" s="262">
        <v>64662.68</v>
      </c>
      <c r="E90" s="272">
        <f t="shared" si="5"/>
        <v>128.65526737207873</v>
      </c>
      <c r="F90" s="272">
        <v>11154.35</v>
      </c>
      <c r="G90" s="272">
        <f t="shared" si="6"/>
        <v>22.1931086310024</v>
      </c>
      <c r="H90" s="262">
        <f t="shared" si="7"/>
        <v>75817.03</v>
      </c>
      <c r="I90" s="262">
        <f t="shared" si="4"/>
        <v>150.8483760030811</v>
      </c>
      <c r="J90" s="262">
        <v>1989.637104</v>
      </c>
    </row>
    <row r="91" spans="1:10" ht="15.75">
      <c r="A91" s="126">
        <v>15</v>
      </c>
      <c r="B91" s="38" t="s">
        <v>519</v>
      </c>
      <c r="C91" s="262" t="s">
        <v>9</v>
      </c>
      <c r="D91" s="262">
        <v>277906.701</v>
      </c>
      <c r="E91" s="272">
        <f t="shared" si="5"/>
        <v>552.933483759834</v>
      </c>
      <c r="F91" s="272">
        <v>50023.26</v>
      </c>
      <c r="G91" s="272">
        <f t="shared" si="6"/>
        <v>99.52813415903904</v>
      </c>
      <c r="H91" s="262">
        <f t="shared" si="7"/>
        <v>327929.961</v>
      </c>
      <c r="I91" s="262">
        <f t="shared" si="4"/>
        <v>652.461617918873</v>
      </c>
      <c r="J91" s="262">
        <v>1989.637104</v>
      </c>
    </row>
    <row r="92" spans="1:10" ht="15.75">
      <c r="A92" s="126">
        <v>15</v>
      </c>
      <c r="B92" s="38" t="s">
        <v>520</v>
      </c>
      <c r="C92" s="262" t="s">
        <v>9</v>
      </c>
      <c r="D92" s="262">
        <v>144000</v>
      </c>
      <c r="E92" s="272">
        <f t="shared" si="5"/>
        <v>286.50774297600003</v>
      </c>
      <c r="F92" s="272">
        <v>26460</v>
      </c>
      <c r="G92" s="272">
        <f t="shared" si="6"/>
        <v>52.64579777184</v>
      </c>
      <c r="H92" s="262">
        <f t="shared" si="7"/>
        <v>170460</v>
      </c>
      <c r="I92" s="262">
        <f t="shared" si="4"/>
        <v>339.15354074784005</v>
      </c>
      <c r="J92" s="262">
        <v>1989.637104</v>
      </c>
    </row>
    <row r="93" spans="1:10" ht="15.75">
      <c r="A93" s="126">
        <v>15</v>
      </c>
      <c r="B93" s="38" t="s">
        <v>521</v>
      </c>
      <c r="C93" s="262" t="s">
        <v>9</v>
      </c>
      <c r="D93" s="262">
        <v>128087.89</v>
      </c>
      <c r="E93" s="272">
        <f t="shared" si="5"/>
        <v>254.84841851707057</v>
      </c>
      <c r="F93" s="272">
        <v>42269</v>
      </c>
      <c r="G93" s="272">
        <f t="shared" si="6"/>
        <v>84.09997074897599</v>
      </c>
      <c r="H93" s="262">
        <f t="shared" si="7"/>
        <v>170356.89</v>
      </c>
      <c r="I93" s="262">
        <f t="shared" si="4"/>
        <v>338.94838926604655</v>
      </c>
      <c r="J93" s="262">
        <v>1989.637104</v>
      </c>
    </row>
    <row r="94" spans="1:10" ht="15.75">
      <c r="A94" s="126">
        <v>15</v>
      </c>
      <c r="B94" s="38" t="s">
        <v>522</v>
      </c>
      <c r="C94" s="262" t="s">
        <v>9</v>
      </c>
      <c r="D94" s="262">
        <v>3472.11</v>
      </c>
      <c r="E94" s="272">
        <f t="shared" si="5"/>
        <v>6.90823888516944</v>
      </c>
      <c r="F94" s="272">
        <v>1145.8</v>
      </c>
      <c r="G94" s="272">
        <f t="shared" si="6"/>
        <v>2.2797261937632</v>
      </c>
      <c r="H94" s="262">
        <f t="shared" si="7"/>
        <v>4617.91</v>
      </c>
      <c r="I94" s="262">
        <f>+G94+E94</f>
        <v>9.18796507893264</v>
      </c>
      <c r="J94" s="262">
        <v>1989.637104</v>
      </c>
    </row>
    <row r="95" spans="1:10" ht="15.75">
      <c r="A95" s="126">
        <v>15</v>
      </c>
      <c r="B95" s="38" t="s">
        <v>523</v>
      </c>
      <c r="C95" s="262" t="s">
        <v>9</v>
      </c>
      <c r="D95" s="262"/>
      <c r="E95" s="272">
        <f t="shared" si="5"/>
        <v>0</v>
      </c>
      <c r="F95" s="272">
        <v>39750</v>
      </c>
      <c r="G95" s="272">
        <f t="shared" si="6"/>
        <v>79.08807488400001</v>
      </c>
      <c r="H95" s="262">
        <f t="shared" si="7"/>
        <v>39750</v>
      </c>
      <c r="I95" s="262">
        <f>+G95+E95</f>
        <v>79.08807488400001</v>
      </c>
      <c r="J95" s="262">
        <v>1989.637104</v>
      </c>
    </row>
    <row r="96" spans="1:10" ht="15.75">
      <c r="A96" s="126">
        <v>15</v>
      </c>
      <c r="B96" s="126" t="s">
        <v>524</v>
      </c>
      <c r="C96" s="262" t="s">
        <v>67</v>
      </c>
      <c r="D96" s="262">
        <v>145187.61</v>
      </c>
      <c r="E96" s="272">
        <f t="shared" si="5"/>
        <v>251.95561003331352</v>
      </c>
      <c r="F96" s="273">
        <v>14848.44</v>
      </c>
      <c r="G96" s="272">
        <f t="shared" si="6"/>
        <v>25.7676791996442</v>
      </c>
      <c r="H96" s="273">
        <f>+F96+D96</f>
        <v>160036.05</v>
      </c>
      <c r="I96" s="273">
        <f>+G96+E96</f>
        <v>277.7232892329577</v>
      </c>
      <c r="J96" s="262">
        <v>1735.379555</v>
      </c>
    </row>
    <row r="97" spans="1:10" ht="15.75">
      <c r="A97" s="126">
        <v>15</v>
      </c>
      <c r="B97" s="126" t="s">
        <v>525</v>
      </c>
      <c r="C97" s="262" t="s">
        <v>10</v>
      </c>
      <c r="D97" s="262">
        <v>115452</v>
      </c>
      <c r="E97" s="272">
        <f t="shared" si="5"/>
        <v>146.0352348</v>
      </c>
      <c r="F97" s="273">
        <v>16452</v>
      </c>
      <c r="G97" s="272">
        <f t="shared" si="6"/>
        <v>20.8101348</v>
      </c>
      <c r="H97" s="273">
        <f>+F97+D97</f>
        <v>131904</v>
      </c>
      <c r="I97" s="273">
        <f>+G97+E97</f>
        <v>166.84536960000003</v>
      </c>
      <c r="J97" s="262">
        <v>1264.9</v>
      </c>
    </row>
    <row r="98" spans="1:10" ht="15.75">
      <c r="A98" s="126"/>
      <c r="B98" s="38"/>
      <c r="C98" s="28"/>
      <c r="D98" s="28"/>
      <c r="E98" s="74"/>
      <c r="F98" s="66"/>
      <c r="G98" s="66"/>
      <c r="H98" s="39"/>
      <c r="I98" s="39"/>
      <c r="J98" s="39"/>
    </row>
    <row r="99" spans="1:10" ht="15.75">
      <c r="A99" s="269"/>
      <c r="B99" s="270" t="s">
        <v>16</v>
      </c>
      <c r="C99" s="270"/>
      <c r="D99" s="270"/>
      <c r="E99" s="270">
        <f>SUM(E9:E98)</f>
        <v>5145.309546681749</v>
      </c>
      <c r="F99" s="270"/>
      <c r="G99" s="270">
        <f>SUM(G9:G98)</f>
        <v>1268.4807984511128</v>
      </c>
      <c r="H99" s="270" t="s">
        <v>445</v>
      </c>
      <c r="I99" s="270">
        <f>SUM(I9:I98)</f>
        <v>6413.790345132862</v>
      </c>
      <c r="J99" s="271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scale="44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I33" sqref="I33"/>
    </sheetView>
  </sheetViews>
  <sheetFormatPr defaultColWidth="11.421875" defaultRowHeight="12.75"/>
  <cols>
    <col min="1" max="1" width="14.00390625" style="0" bestFit="1" customWidth="1"/>
    <col min="2" max="2" width="50.57421875" style="0" customWidth="1"/>
    <col min="3" max="3" width="11.421875" style="0" customWidth="1"/>
    <col min="4" max="4" width="13.7109375" style="0" bestFit="1" customWidth="1"/>
    <col min="5" max="5" width="11.421875" style="0" customWidth="1"/>
    <col min="6" max="6" width="13.7109375" style="0" bestFit="1" customWidth="1"/>
    <col min="7" max="7" width="11.421875" style="0" customWidth="1"/>
    <col min="8" max="8" width="13.7109375" style="0" bestFit="1" customWidth="1"/>
    <col min="9" max="9" width="11.421875" style="0" customWidth="1"/>
    <col min="10" max="10" width="15.28125" style="0" bestFit="1" customWidth="1"/>
  </cols>
  <sheetData>
    <row r="1" spans="1:10" ht="15.75">
      <c r="A1" s="133"/>
      <c r="B1" s="134"/>
      <c r="C1" s="134"/>
      <c r="D1" s="134"/>
      <c r="E1" s="134"/>
      <c r="F1" s="134"/>
      <c r="G1" s="134"/>
      <c r="H1" s="134"/>
      <c r="I1" s="134"/>
      <c r="J1" s="10" t="s">
        <v>13</v>
      </c>
    </row>
    <row r="2" spans="1:10" ht="15.75">
      <c r="A2" s="425" t="s">
        <v>15</v>
      </c>
      <c r="B2" s="426"/>
      <c r="C2" s="426"/>
      <c r="D2" s="426"/>
      <c r="E2" s="426"/>
      <c r="F2" s="426"/>
      <c r="G2" s="426"/>
      <c r="H2" s="426"/>
      <c r="I2" s="426"/>
      <c r="J2" s="427"/>
    </row>
    <row r="3" spans="1:10" ht="15.75">
      <c r="A3" s="130"/>
      <c r="B3" s="131"/>
      <c r="C3" s="131"/>
      <c r="D3" s="131"/>
      <c r="E3" s="131"/>
      <c r="F3" s="131"/>
      <c r="G3" s="131"/>
      <c r="H3" s="131"/>
      <c r="I3" s="131"/>
      <c r="J3" s="166"/>
    </row>
    <row r="4" spans="1:10" ht="15.75">
      <c r="A4" s="109"/>
      <c r="B4" s="12"/>
      <c r="C4" s="12"/>
      <c r="D4" s="12"/>
      <c r="E4" s="12"/>
      <c r="F4" s="12"/>
      <c r="G4" s="12"/>
      <c r="H4" s="12"/>
      <c r="I4" s="12"/>
      <c r="J4" s="110"/>
    </row>
    <row r="5" spans="1:10" ht="15.75">
      <c r="A5" s="111"/>
      <c r="B5" s="17"/>
      <c r="C5" s="17"/>
      <c r="D5" s="17"/>
      <c r="E5" s="17"/>
      <c r="F5" s="17"/>
      <c r="G5" s="17"/>
      <c r="H5" s="17"/>
      <c r="I5" s="17"/>
      <c r="J5" s="112"/>
    </row>
    <row r="6" spans="1:10" ht="15.75">
      <c r="A6" s="22" t="s">
        <v>0</v>
      </c>
      <c r="B6" s="113" t="s">
        <v>1</v>
      </c>
      <c r="C6" s="22" t="s">
        <v>2</v>
      </c>
      <c r="D6" s="22" t="s">
        <v>4</v>
      </c>
      <c r="E6" s="22" t="s">
        <v>11</v>
      </c>
      <c r="F6" s="22" t="s">
        <v>3</v>
      </c>
      <c r="G6" s="22" t="s">
        <v>11</v>
      </c>
      <c r="H6" s="22" t="s">
        <v>6</v>
      </c>
      <c r="I6" s="22" t="s">
        <v>11</v>
      </c>
      <c r="J6" s="22" t="s">
        <v>7</v>
      </c>
    </row>
    <row r="7" spans="1:10" ht="15.75">
      <c r="A7" s="38"/>
      <c r="B7" s="110"/>
      <c r="C7" s="38"/>
      <c r="D7" s="27" t="s">
        <v>5</v>
      </c>
      <c r="E7" s="27" t="s">
        <v>12</v>
      </c>
      <c r="F7" s="27" t="s">
        <v>5</v>
      </c>
      <c r="G7" s="27" t="s">
        <v>12</v>
      </c>
      <c r="H7" s="27" t="s">
        <v>5</v>
      </c>
      <c r="I7" s="27" t="s">
        <v>12</v>
      </c>
      <c r="J7" s="27" t="s">
        <v>8</v>
      </c>
    </row>
    <row r="8" spans="1:10" ht="15.75">
      <c r="A8" s="33"/>
      <c r="B8" s="112"/>
      <c r="C8" s="114"/>
      <c r="D8" s="33"/>
      <c r="E8" s="33"/>
      <c r="F8" s="33"/>
      <c r="G8" s="33"/>
      <c r="H8" s="33"/>
      <c r="I8" s="33"/>
      <c r="J8" s="114"/>
    </row>
    <row r="9" spans="1:10" ht="19.5">
      <c r="A9" s="115" t="s">
        <v>526</v>
      </c>
      <c r="B9" s="116"/>
      <c r="C9" s="27"/>
      <c r="D9" s="73"/>
      <c r="E9" s="38"/>
      <c r="F9" s="12"/>
      <c r="G9" s="38"/>
      <c r="H9" s="38"/>
      <c r="I9" s="38"/>
      <c r="J9" s="38"/>
    </row>
    <row r="10" spans="1:10" ht="19.5">
      <c r="A10" s="115"/>
      <c r="B10" s="116"/>
      <c r="C10" s="27"/>
      <c r="D10" s="73"/>
      <c r="E10" s="38"/>
      <c r="F10" s="12"/>
      <c r="G10" s="38"/>
      <c r="H10" s="38"/>
      <c r="I10" s="38"/>
      <c r="J10" s="38"/>
    </row>
    <row r="11" spans="1:10" ht="15.75">
      <c r="A11" s="127">
        <v>1</v>
      </c>
      <c r="B11" s="38" t="s">
        <v>447</v>
      </c>
      <c r="C11" s="38" t="s">
        <v>10</v>
      </c>
      <c r="D11" s="38">
        <v>345052.79</v>
      </c>
      <c r="E11" s="65">
        <f aca="true" t="shared" si="0" ref="E11:E31">+D11*J11/1000000</f>
        <v>434.732010121</v>
      </c>
      <c r="F11" s="38">
        <v>0</v>
      </c>
      <c r="G11" s="121">
        <f aca="true" t="shared" si="1" ref="G11:G31">+F11*J11/1000000</f>
        <v>0</v>
      </c>
      <c r="H11" s="38">
        <f>+F11+D11</f>
        <v>345052.79</v>
      </c>
      <c r="I11" s="38">
        <f>+G11+E11</f>
        <v>434.732010121</v>
      </c>
      <c r="J11" s="38">
        <v>1259.9</v>
      </c>
    </row>
    <row r="12" spans="1:10" ht="15.75">
      <c r="A12" s="127">
        <v>1</v>
      </c>
      <c r="B12" s="38" t="s">
        <v>446</v>
      </c>
      <c r="C12" s="38" t="s">
        <v>276</v>
      </c>
      <c r="D12" s="38"/>
      <c r="E12" s="65">
        <f t="shared" si="0"/>
        <v>0</v>
      </c>
      <c r="F12" s="38">
        <v>609719.94</v>
      </c>
      <c r="G12" s="121">
        <f t="shared" si="1"/>
        <v>192.2576083463805</v>
      </c>
      <c r="H12" s="38">
        <f>+F12+D12</f>
        <v>609719.94</v>
      </c>
      <c r="I12" s="38">
        <f>+G12+E12</f>
        <v>192.2576083463805</v>
      </c>
      <c r="J12" s="38">
        <v>315.3211757292709</v>
      </c>
    </row>
    <row r="13" spans="1:10" ht="15.75">
      <c r="A13" s="127">
        <v>1</v>
      </c>
      <c r="B13" s="38" t="s">
        <v>448</v>
      </c>
      <c r="C13" s="38" t="s">
        <v>9</v>
      </c>
      <c r="D13" s="38">
        <v>0</v>
      </c>
      <c r="E13" s="65">
        <f t="shared" si="0"/>
        <v>0</v>
      </c>
      <c r="F13" s="38">
        <v>128625</v>
      </c>
      <c r="G13" s="121">
        <f t="shared" si="1"/>
        <v>260.804251407</v>
      </c>
      <c r="H13" s="38">
        <f aca="true" t="shared" si="2" ref="H13:I29">+F13+D13</f>
        <v>128625</v>
      </c>
      <c r="I13" s="38">
        <f t="shared" si="2"/>
        <v>260.804251407</v>
      </c>
      <c r="J13" s="38">
        <v>2027.632664</v>
      </c>
    </row>
    <row r="14" spans="1:10" ht="15.75">
      <c r="A14" s="127">
        <v>1</v>
      </c>
      <c r="B14" s="38" t="s">
        <v>449</v>
      </c>
      <c r="C14" s="38" t="s">
        <v>9</v>
      </c>
      <c r="D14" s="38">
        <v>168114.52</v>
      </c>
      <c r="E14" s="65">
        <f t="shared" si="0"/>
        <v>340.87449204468123</v>
      </c>
      <c r="F14" s="38">
        <v>22065.03</v>
      </c>
      <c r="G14" s="121">
        <f t="shared" si="1"/>
        <v>44.73977556013992</v>
      </c>
      <c r="H14" s="38">
        <f t="shared" si="2"/>
        <v>190179.55</v>
      </c>
      <c r="I14" s="38">
        <f t="shared" si="2"/>
        <v>385.6142676048212</v>
      </c>
      <c r="J14" s="38">
        <v>2027.632664</v>
      </c>
    </row>
    <row r="15" spans="1:10" ht="15.75">
      <c r="A15" s="127">
        <v>1</v>
      </c>
      <c r="B15" s="38" t="s">
        <v>528</v>
      </c>
      <c r="C15" s="38" t="s">
        <v>67</v>
      </c>
      <c r="D15" s="38">
        <v>87305.38</v>
      </c>
      <c r="E15" s="65">
        <f t="shared" si="0"/>
        <v>157.99832372353683</v>
      </c>
      <c r="F15" s="38">
        <v>9256.18</v>
      </c>
      <c r="G15" s="121">
        <f t="shared" si="1"/>
        <v>16.7510974018248</v>
      </c>
      <c r="H15" s="38">
        <f t="shared" si="2"/>
        <v>96561.56</v>
      </c>
      <c r="I15" s="38">
        <f t="shared" si="2"/>
        <v>174.74942112536164</v>
      </c>
      <c r="J15" s="38">
        <v>1809.72036</v>
      </c>
    </row>
    <row r="16" spans="1:10" ht="15.75">
      <c r="A16" s="127">
        <v>15</v>
      </c>
      <c r="B16" s="38" t="s">
        <v>450</v>
      </c>
      <c r="C16" s="38" t="s">
        <v>9</v>
      </c>
      <c r="D16" s="38">
        <v>80000</v>
      </c>
      <c r="E16" s="65">
        <f t="shared" si="0"/>
        <v>159.17096832</v>
      </c>
      <c r="F16" s="38">
        <v>24600.05</v>
      </c>
      <c r="G16" s="121">
        <f t="shared" si="1"/>
        <v>48.9451722402552</v>
      </c>
      <c r="H16" s="38">
        <f t="shared" si="2"/>
        <v>104600.05</v>
      </c>
      <c r="I16" s="38">
        <f t="shared" si="2"/>
        <v>208.1161405602552</v>
      </c>
      <c r="J16" s="38">
        <v>1989.637104</v>
      </c>
    </row>
    <row r="17" spans="1:10" ht="15.75">
      <c r="A17" s="127">
        <v>15</v>
      </c>
      <c r="B17" s="38" t="s">
        <v>451</v>
      </c>
      <c r="C17" s="38" t="s">
        <v>9</v>
      </c>
      <c r="D17" s="38">
        <v>276391</v>
      </c>
      <c r="E17" s="65">
        <f t="shared" si="0"/>
        <v>549.917788811664</v>
      </c>
      <c r="F17" s="38">
        <v>82917.7</v>
      </c>
      <c r="G17" s="121">
        <f t="shared" si="1"/>
        <v>164.97613249834077</v>
      </c>
      <c r="H17" s="38">
        <f t="shared" si="2"/>
        <v>359308.7</v>
      </c>
      <c r="I17" s="38">
        <f t="shared" si="2"/>
        <v>714.8939213100048</v>
      </c>
      <c r="J17" s="38">
        <v>1989.637104</v>
      </c>
    </row>
    <row r="18" spans="1:10" ht="15.75">
      <c r="A18" s="127">
        <v>15</v>
      </c>
      <c r="B18" s="38" t="s">
        <v>452</v>
      </c>
      <c r="C18" s="38" t="s">
        <v>10</v>
      </c>
      <c r="D18" s="38">
        <v>210000</v>
      </c>
      <c r="E18" s="65">
        <f t="shared" si="0"/>
        <v>265.629</v>
      </c>
      <c r="F18" s="38">
        <v>25987.5</v>
      </c>
      <c r="G18" s="121">
        <f t="shared" si="1"/>
        <v>32.87158875</v>
      </c>
      <c r="H18" s="38">
        <f t="shared" si="2"/>
        <v>235987.5</v>
      </c>
      <c r="I18" s="38">
        <f t="shared" si="2"/>
        <v>298.50058875</v>
      </c>
      <c r="J18" s="38">
        <v>1264.9</v>
      </c>
    </row>
    <row r="19" spans="1:10" ht="15.75">
      <c r="A19" s="127">
        <v>15</v>
      </c>
      <c r="B19" s="38" t="s">
        <v>453</v>
      </c>
      <c r="C19" s="38" t="s">
        <v>9</v>
      </c>
      <c r="D19" s="38">
        <v>48231.77</v>
      </c>
      <c r="E19" s="65">
        <f t="shared" si="0"/>
        <v>95.96371918359407</v>
      </c>
      <c r="F19" s="38">
        <v>7234.77</v>
      </c>
      <c r="G19" s="121">
        <f t="shared" si="1"/>
        <v>14.39456683090608</v>
      </c>
      <c r="H19" s="38">
        <f t="shared" si="2"/>
        <v>55466.53999999999</v>
      </c>
      <c r="I19" s="38">
        <f t="shared" si="2"/>
        <v>110.35828601450015</v>
      </c>
      <c r="J19" s="38">
        <v>1989.637104</v>
      </c>
    </row>
    <row r="20" spans="1:10" ht="15.75">
      <c r="A20" s="127">
        <v>15</v>
      </c>
      <c r="B20" s="38" t="s">
        <v>454</v>
      </c>
      <c r="C20" s="38" t="s">
        <v>9</v>
      </c>
      <c r="D20" s="38">
        <v>98000</v>
      </c>
      <c r="E20" s="65">
        <f t="shared" si="0"/>
        <v>194.984436192</v>
      </c>
      <c r="F20" s="38">
        <v>31972.5</v>
      </c>
      <c r="G20" s="121">
        <f t="shared" si="1"/>
        <v>63.613672307639995</v>
      </c>
      <c r="H20" s="38">
        <f t="shared" si="2"/>
        <v>129972.5</v>
      </c>
      <c r="I20" s="38">
        <f t="shared" si="2"/>
        <v>258.59810849964</v>
      </c>
      <c r="J20" s="38">
        <v>1989.637104</v>
      </c>
    </row>
    <row r="21" spans="1:10" ht="15.75">
      <c r="A21" s="127">
        <v>15</v>
      </c>
      <c r="B21" s="38" t="s">
        <v>455</v>
      </c>
      <c r="C21" s="38" t="s">
        <v>9</v>
      </c>
      <c r="D21" s="38">
        <v>83396.93</v>
      </c>
      <c r="E21" s="65">
        <f t="shared" si="0"/>
        <v>165.9296262876907</v>
      </c>
      <c r="F21" s="38">
        <v>30335.63</v>
      </c>
      <c r="G21" s="121">
        <f t="shared" si="1"/>
        <v>60.35689502121552</v>
      </c>
      <c r="H21" s="38">
        <f t="shared" si="2"/>
        <v>113732.56</v>
      </c>
      <c r="I21" s="38">
        <f t="shared" si="2"/>
        <v>226.28652130890623</v>
      </c>
      <c r="J21" s="38">
        <v>1989.637104</v>
      </c>
    </row>
    <row r="22" spans="1:10" ht="15.75">
      <c r="A22" s="127">
        <v>16</v>
      </c>
      <c r="B22" s="38" t="s">
        <v>455</v>
      </c>
      <c r="C22" s="38" t="s">
        <v>9</v>
      </c>
      <c r="D22" s="38">
        <v>6603.07</v>
      </c>
      <c r="E22" s="65">
        <f t="shared" si="0"/>
        <v>13.137713072309278</v>
      </c>
      <c r="F22" s="38">
        <v>2401.87</v>
      </c>
      <c r="G22" s="121">
        <f t="shared" si="1"/>
        <v>4.77884967098448</v>
      </c>
      <c r="H22" s="38">
        <f>+F22+D22</f>
        <v>9004.939999999999</v>
      </c>
      <c r="I22" s="38">
        <f>+G22+E22</f>
        <v>17.91656274329376</v>
      </c>
      <c r="J22" s="38">
        <v>1989.637104</v>
      </c>
    </row>
    <row r="23" spans="1:10" ht="15.75">
      <c r="A23" s="127">
        <v>15</v>
      </c>
      <c r="B23" s="38" t="s">
        <v>456</v>
      </c>
      <c r="C23" s="38" t="s">
        <v>9</v>
      </c>
      <c r="D23" s="38">
        <v>115683.71</v>
      </c>
      <c r="E23" s="65">
        <f t="shared" si="0"/>
        <v>230.16860174437585</v>
      </c>
      <c r="F23" s="38">
        <v>36874.18</v>
      </c>
      <c r="G23" s="121">
        <f t="shared" si="1"/>
        <v>73.36623670757471</v>
      </c>
      <c r="H23" s="38">
        <f t="shared" si="2"/>
        <v>152557.89</v>
      </c>
      <c r="I23" s="38">
        <f t="shared" si="2"/>
        <v>303.5348384519506</v>
      </c>
      <c r="J23" s="38">
        <v>1989.637104</v>
      </c>
    </row>
    <row r="24" spans="1:10" ht="15.75">
      <c r="A24" s="127">
        <v>15</v>
      </c>
      <c r="B24" s="38" t="s">
        <v>457</v>
      </c>
      <c r="C24" s="38" t="s">
        <v>9</v>
      </c>
      <c r="D24" s="38">
        <v>119833.68</v>
      </c>
      <c r="E24" s="65">
        <f t="shared" si="0"/>
        <v>238.4255360368627</v>
      </c>
      <c r="F24" s="38">
        <v>44488.25</v>
      </c>
      <c r="G24" s="121">
        <f t="shared" si="1"/>
        <v>88.51547289202799</v>
      </c>
      <c r="H24" s="38">
        <f t="shared" si="2"/>
        <v>164321.93</v>
      </c>
      <c r="I24" s="38">
        <f t="shared" si="2"/>
        <v>326.9410089288907</v>
      </c>
      <c r="J24" s="38">
        <v>1989.637104</v>
      </c>
    </row>
    <row r="25" spans="1:10" ht="15.75">
      <c r="A25" s="127">
        <v>15</v>
      </c>
      <c r="B25" s="38" t="s">
        <v>458</v>
      </c>
      <c r="C25" s="38" t="s">
        <v>9</v>
      </c>
      <c r="D25" s="38">
        <v>192660.5</v>
      </c>
      <c r="E25" s="65">
        <f t="shared" si="0"/>
        <v>383.32447927519195</v>
      </c>
      <c r="F25" s="38">
        <v>71525.21</v>
      </c>
      <c r="G25" s="121">
        <f t="shared" si="1"/>
        <v>142.30921168739184</v>
      </c>
      <c r="H25" s="38">
        <f>+F25+D25</f>
        <v>264185.71</v>
      </c>
      <c r="I25" s="38">
        <f>+G25+E25</f>
        <v>525.6336909625838</v>
      </c>
      <c r="J25" s="38">
        <v>1989.637104</v>
      </c>
    </row>
    <row r="26" spans="1:10" ht="15.75">
      <c r="A26" s="127">
        <v>15</v>
      </c>
      <c r="B26" s="38" t="s">
        <v>459</v>
      </c>
      <c r="C26" s="38" t="s">
        <v>9</v>
      </c>
      <c r="D26" s="38"/>
      <c r="E26" s="65">
        <f t="shared" si="0"/>
        <v>0</v>
      </c>
      <c r="F26" s="38">
        <v>120500</v>
      </c>
      <c r="G26" s="121">
        <f t="shared" si="1"/>
        <v>239.75127103199998</v>
      </c>
      <c r="H26" s="38">
        <f t="shared" si="2"/>
        <v>120500</v>
      </c>
      <c r="I26" s="38">
        <f t="shared" si="2"/>
        <v>239.75127103199998</v>
      </c>
      <c r="J26" s="38">
        <v>1989.637104</v>
      </c>
    </row>
    <row r="27" spans="1:10" ht="15.75">
      <c r="A27" s="127">
        <v>15</v>
      </c>
      <c r="B27" s="38" t="s">
        <v>460</v>
      </c>
      <c r="C27" s="38" t="s">
        <v>9</v>
      </c>
      <c r="D27" s="38">
        <v>30154.71</v>
      </c>
      <c r="E27" s="65">
        <f t="shared" si="0"/>
        <v>59.996929876359836</v>
      </c>
      <c r="F27" s="38">
        <v>11308.02</v>
      </c>
      <c r="G27" s="121">
        <f t="shared" si="1"/>
        <v>22.49885616477408</v>
      </c>
      <c r="H27" s="38">
        <f>+F27+D27</f>
        <v>41462.729999999996</v>
      </c>
      <c r="I27" s="38">
        <f>+G27+E27</f>
        <v>82.49578604113391</v>
      </c>
      <c r="J27" s="38">
        <v>1989.637104</v>
      </c>
    </row>
    <row r="28" spans="1:10" ht="15.75">
      <c r="A28" s="127">
        <v>15</v>
      </c>
      <c r="B28" s="38" t="s">
        <v>461</v>
      </c>
      <c r="C28" s="38" t="s">
        <v>9</v>
      </c>
      <c r="D28" s="38">
        <v>27845.29</v>
      </c>
      <c r="E28" s="65">
        <f t="shared" si="0"/>
        <v>55.40202215564016</v>
      </c>
      <c r="F28" s="38">
        <v>10441.98</v>
      </c>
      <c r="G28" s="121">
        <f t="shared" si="1"/>
        <v>20.77575084722592</v>
      </c>
      <c r="H28" s="38">
        <f t="shared" si="2"/>
        <v>38287.270000000004</v>
      </c>
      <c r="I28" s="38">
        <f t="shared" si="2"/>
        <v>76.17777300286608</v>
      </c>
      <c r="J28" s="38">
        <v>1989.637104</v>
      </c>
    </row>
    <row r="29" spans="1:10" ht="15.75">
      <c r="A29" s="127">
        <v>15</v>
      </c>
      <c r="B29" s="38" t="s">
        <v>527</v>
      </c>
      <c r="C29" s="38" t="s">
        <v>9</v>
      </c>
      <c r="D29" s="38">
        <v>17756.99</v>
      </c>
      <c r="E29" s="65">
        <f t="shared" si="0"/>
        <v>35.32996615935696</v>
      </c>
      <c r="F29" s="38">
        <v>4883.17</v>
      </c>
      <c r="G29" s="121">
        <f t="shared" si="1"/>
        <v>9.71573621713968</v>
      </c>
      <c r="H29" s="38">
        <f t="shared" si="2"/>
        <v>22640.160000000003</v>
      </c>
      <c r="I29" s="38">
        <f t="shared" si="2"/>
        <v>45.045702376496635</v>
      </c>
      <c r="J29" s="38">
        <v>1989.637104</v>
      </c>
    </row>
    <row r="30" spans="1:10" ht="15.75">
      <c r="A30" s="275">
        <v>15</v>
      </c>
      <c r="B30" s="38" t="s">
        <v>529</v>
      </c>
      <c r="C30" s="38" t="s">
        <v>67</v>
      </c>
      <c r="D30" s="38">
        <v>27885</v>
      </c>
      <c r="E30" s="38">
        <f t="shared" si="0"/>
        <v>48.391058891175</v>
      </c>
      <c r="F30" s="38">
        <v>2851.82</v>
      </c>
      <c r="G30" s="38">
        <f t="shared" si="1"/>
        <v>4.9489901225401</v>
      </c>
      <c r="H30" s="38">
        <f>+F30+D30</f>
        <v>30736.82</v>
      </c>
      <c r="I30" s="38">
        <f>+G30+E30</f>
        <v>53.3400490137151</v>
      </c>
      <c r="J30" s="38">
        <v>1735.379555</v>
      </c>
    </row>
    <row r="31" spans="1:10" ht="15.75">
      <c r="A31" s="275">
        <v>15</v>
      </c>
      <c r="B31" s="38" t="s">
        <v>530</v>
      </c>
      <c r="C31" s="38" t="s">
        <v>67</v>
      </c>
      <c r="D31" s="38">
        <v>27796.35</v>
      </c>
      <c r="E31" s="38">
        <f t="shared" si="0"/>
        <v>48.23721749362425</v>
      </c>
      <c r="F31" s="38">
        <v>3845.71</v>
      </c>
      <c r="G31" s="38">
        <f t="shared" si="1"/>
        <v>6.6737665084590505</v>
      </c>
      <c r="H31" s="38">
        <f>+F31+D31</f>
        <v>31642.059999999998</v>
      </c>
      <c r="I31" s="38">
        <f>+G31+E31</f>
        <v>54.9109840020833</v>
      </c>
      <c r="J31" s="38">
        <v>1735.379555</v>
      </c>
    </row>
    <row r="32" spans="1:10" ht="15.75">
      <c r="A32" s="38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274"/>
      <c r="B33" s="270" t="s">
        <v>16</v>
      </c>
      <c r="C33" s="270"/>
      <c r="D33" s="270"/>
      <c r="E33" s="270">
        <f>SUM(E11:E31)</f>
        <v>3477.613889389063</v>
      </c>
      <c r="F33" s="270"/>
      <c r="G33" s="270">
        <f>SUM(G11:G31)</f>
        <v>1513.0449022138205</v>
      </c>
      <c r="H33" s="270"/>
      <c r="I33" s="270">
        <f>SUM(I11:I31)</f>
        <v>4990.658791602885</v>
      </c>
      <c r="J33" s="270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J33"/>
    </sheetView>
  </sheetViews>
  <sheetFormatPr defaultColWidth="11.421875" defaultRowHeight="12.75"/>
  <cols>
    <col min="1" max="1" width="13.00390625" style="108" customWidth="1"/>
    <col min="2" max="2" width="45.28125" style="108" customWidth="1"/>
    <col min="3" max="3" width="11.421875" style="108" customWidth="1"/>
    <col min="4" max="4" width="14.57421875" style="108" bestFit="1" customWidth="1"/>
    <col min="5" max="5" width="11.57421875" style="108" bestFit="1" customWidth="1"/>
    <col min="6" max="6" width="14.57421875" style="108" bestFit="1" customWidth="1"/>
    <col min="7" max="7" width="11.57421875" style="108" bestFit="1" customWidth="1"/>
    <col min="8" max="8" width="14.57421875" style="108" bestFit="1" customWidth="1"/>
    <col min="9" max="9" width="11.57421875" style="108" bestFit="1" customWidth="1"/>
    <col min="10" max="10" width="12.7109375" style="108" bestFit="1" customWidth="1"/>
    <col min="11" max="16384" width="11.421875" style="108" customWidth="1"/>
  </cols>
  <sheetData>
    <row r="1" spans="1:10" ht="15.75">
      <c r="A1" s="133"/>
      <c r="B1" s="134"/>
      <c r="C1" s="134"/>
      <c r="D1" s="134"/>
      <c r="E1" s="134"/>
      <c r="F1" s="134"/>
      <c r="G1" s="134"/>
      <c r="H1" s="134"/>
      <c r="I1" s="134"/>
      <c r="J1" s="10" t="s">
        <v>13</v>
      </c>
    </row>
    <row r="2" spans="1:10" ht="15.75">
      <c r="A2" s="425" t="s">
        <v>15</v>
      </c>
      <c r="B2" s="426"/>
      <c r="C2" s="426"/>
      <c r="D2" s="426"/>
      <c r="E2" s="426"/>
      <c r="F2" s="426"/>
      <c r="G2" s="426"/>
      <c r="H2" s="426"/>
      <c r="I2" s="426"/>
      <c r="J2" s="427"/>
    </row>
    <row r="3" spans="1:11" ht="15.75">
      <c r="A3" s="130"/>
      <c r="B3" s="131"/>
      <c r="C3" s="131"/>
      <c r="D3" s="131"/>
      <c r="E3" s="131"/>
      <c r="F3" s="131"/>
      <c r="G3" s="131"/>
      <c r="H3" s="131"/>
      <c r="I3" s="131"/>
      <c r="K3" s="135"/>
    </row>
    <row r="4" spans="1:10" ht="15.75">
      <c r="A4" s="109"/>
      <c r="B4" s="12"/>
      <c r="C4" s="12"/>
      <c r="D4" s="12"/>
      <c r="E4" s="12"/>
      <c r="F4" s="12"/>
      <c r="G4" s="12"/>
      <c r="H4" s="12"/>
      <c r="I4" s="12"/>
      <c r="J4" s="110"/>
    </row>
    <row r="5" spans="1:10" ht="15.75">
      <c r="A5" s="111"/>
      <c r="B5" s="17"/>
      <c r="C5" s="17"/>
      <c r="D5" s="17"/>
      <c r="E5" s="17"/>
      <c r="F5" s="17"/>
      <c r="G5" s="17"/>
      <c r="H5" s="17"/>
      <c r="I5" s="17"/>
      <c r="J5" s="112"/>
    </row>
    <row r="6" spans="1:10" ht="15.75">
      <c r="A6" s="22" t="s">
        <v>0</v>
      </c>
      <c r="B6" s="113" t="s">
        <v>1</v>
      </c>
      <c r="C6" s="22" t="s">
        <v>2</v>
      </c>
      <c r="D6" s="22" t="s">
        <v>4</v>
      </c>
      <c r="E6" s="22" t="s">
        <v>11</v>
      </c>
      <c r="F6" s="22" t="s">
        <v>3</v>
      </c>
      <c r="G6" s="22" t="s">
        <v>11</v>
      </c>
      <c r="H6" s="22" t="s">
        <v>6</v>
      </c>
      <c r="I6" s="22" t="s">
        <v>11</v>
      </c>
      <c r="J6" s="22" t="s">
        <v>7</v>
      </c>
    </row>
    <row r="7" spans="1:10" ht="15.75">
      <c r="A7" s="38"/>
      <c r="B7" s="110"/>
      <c r="C7" s="38"/>
      <c r="D7" s="27" t="s">
        <v>5</v>
      </c>
      <c r="E7" s="27" t="s">
        <v>12</v>
      </c>
      <c r="F7" s="27" t="s">
        <v>5</v>
      </c>
      <c r="G7" s="27" t="s">
        <v>12</v>
      </c>
      <c r="H7" s="27" t="s">
        <v>5</v>
      </c>
      <c r="I7" s="27" t="s">
        <v>12</v>
      </c>
      <c r="J7" s="27" t="s">
        <v>8</v>
      </c>
    </row>
    <row r="8" spans="1:10" ht="15.75">
      <c r="A8" s="33"/>
      <c r="B8" s="112"/>
      <c r="C8" s="114"/>
      <c r="D8" s="33"/>
      <c r="E8" s="33"/>
      <c r="F8" s="33"/>
      <c r="G8" s="33"/>
      <c r="H8" s="33"/>
      <c r="I8" s="33"/>
      <c r="J8" s="114"/>
    </row>
    <row r="9" spans="1:10" ht="19.5">
      <c r="A9" s="115" t="s">
        <v>222</v>
      </c>
      <c r="B9" s="116"/>
      <c r="C9" s="27"/>
      <c r="D9" s="73"/>
      <c r="E9" s="38"/>
      <c r="F9" s="12"/>
      <c r="G9" s="38"/>
      <c r="H9" s="38"/>
      <c r="I9" s="38"/>
      <c r="J9" s="38"/>
    </row>
    <row r="10" spans="1:10" ht="19.5">
      <c r="A10" s="126"/>
      <c r="B10" s="110"/>
      <c r="C10" s="27"/>
      <c r="D10" s="117"/>
      <c r="E10" s="118"/>
      <c r="F10" s="119"/>
      <c r="G10" s="118"/>
      <c r="H10" s="118"/>
      <c r="I10" s="118"/>
      <c r="J10" s="118"/>
    </row>
    <row r="11" spans="1:10" ht="15.75">
      <c r="A11" s="127">
        <v>1</v>
      </c>
      <c r="B11" s="38" t="s">
        <v>208</v>
      </c>
      <c r="C11" s="27" t="s">
        <v>9</v>
      </c>
      <c r="D11" s="71">
        <v>0</v>
      </c>
      <c r="E11" s="65">
        <f aca="true" t="shared" si="0" ref="E11:E29">+D11*J11/1000000</f>
        <v>0</v>
      </c>
      <c r="F11" s="67">
        <v>79620.73</v>
      </c>
      <c r="G11" s="121">
        <f aca="true" t="shared" si="1" ref="G11:G29">+F11*J11/1000000</f>
        <v>147.3053475697524</v>
      </c>
      <c r="H11" s="38">
        <f>+D11+F11</f>
        <v>79620.73</v>
      </c>
      <c r="I11" s="121">
        <f>+H11*J11/1000000</f>
        <v>147.3053475697524</v>
      </c>
      <c r="J11" s="106">
        <v>1850.08788</v>
      </c>
    </row>
    <row r="12" spans="1:10" ht="15.75">
      <c r="A12" s="127">
        <v>1</v>
      </c>
      <c r="B12" s="38" t="s">
        <v>209</v>
      </c>
      <c r="C12" s="27" t="s">
        <v>9</v>
      </c>
      <c r="D12" s="71">
        <v>84047</v>
      </c>
      <c r="E12" s="65">
        <f t="shared" si="0"/>
        <v>155.49433605036</v>
      </c>
      <c r="F12" s="67">
        <v>25532.38</v>
      </c>
      <c r="G12" s="121">
        <f t="shared" si="1"/>
        <v>47.2371467855544</v>
      </c>
      <c r="H12" s="38">
        <f>+D12+F12</f>
        <v>109579.38</v>
      </c>
      <c r="I12" s="121">
        <f aca="true" t="shared" si="2" ref="I12:I29">+H12*J12/1000000</f>
        <v>202.7314828359144</v>
      </c>
      <c r="J12" s="106">
        <v>1850.08788</v>
      </c>
    </row>
    <row r="13" spans="1:10" ht="15.75">
      <c r="A13" s="127">
        <v>1</v>
      </c>
      <c r="B13" s="38" t="s">
        <v>218</v>
      </c>
      <c r="C13" s="27" t="s">
        <v>69</v>
      </c>
      <c r="D13" s="71">
        <v>132678.67</v>
      </c>
      <c r="E13" s="65">
        <f t="shared" si="0"/>
        <v>156.3604858083</v>
      </c>
      <c r="F13" s="67">
        <v>167321.33</v>
      </c>
      <c r="G13" s="121">
        <f>+F13*J13/1000000</f>
        <v>197.18651419169998</v>
      </c>
      <c r="H13" s="38">
        <f>+D13+F13</f>
        <v>300000</v>
      </c>
      <c r="I13" s="121">
        <f>+H13*J13/1000000</f>
        <v>353.547</v>
      </c>
      <c r="J13" s="106">
        <v>1178.49</v>
      </c>
    </row>
    <row r="14" spans="1:10" ht="15.75">
      <c r="A14" s="127">
        <v>1</v>
      </c>
      <c r="B14" s="38" t="s">
        <v>219</v>
      </c>
      <c r="C14" s="27" t="s">
        <v>67</v>
      </c>
      <c r="D14" s="71">
        <v>85238.98</v>
      </c>
      <c r="E14" s="65">
        <f t="shared" si="0"/>
        <v>147.05356376466997</v>
      </c>
      <c r="F14" s="67">
        <v>11189.55</v>
      </c>
      <c r="G14" s="121">
        <f>+F14*J14/1000000</f>
        <v>19.304116548825</v>
      </c>
      <c r="H14" s="38">
        <f>+D14+F14</f>
        <v>96428.53</v>
      </c>
      <c r="I14" s="121">
        <f>+H14*J14/1000000</f>
        <v>166.35768031349497</v>
      </c>
      <c r="J14" s="106">
        <v>1725.1915</v>
      </c>
    </row>
    <row r="15" spans="1:10" ht="15.75">
      <c r="A15" s="127">
        <v>15</v>
      </c>
      <c r="B15" s="38" t="s">
        <v>71</v>
      </c>
      <c r="C15" s="27" t="s">
        <v>9</v>
      </c>
      <c r="D15" s="71">
        <v>50911.9</v>
      </c>
      <c r="E15" s="65">
        <f t="shared" si="0"/>
        <v>92.447867041595</v>
      </c>
      <c r="F15" s="67">
        <v>17182.77</v>
      </c>
      <c r="G15" s="121">
        <f t="shared" si="1"/>
        <v>31.2011619359385</v>
      </c>
      <c r="H15" s="38">
        <f>+D15+F15</f>
        <v>68094.67</v>
      </c>
      <c r="I15" s="121">
        <f t="shared" si="2"/>
        <v>123.6490289775335</v>
      </c>
      <c r="J15" s="106">
        <v>1815.84005</v>
      </c>
    </row>
    <row r="16" spans="1:10" ht="15.75">
      <c r="A16" s="127">
        <v>15</v>
      </c>
      <c r="B16" s="38" t="s">
        <v>73</v>
      </c>
      <c r="C16" s="27" t="s">
        <v>9</v>
      </c>
      <c r="D16" s="71">
        <v>276391</v>
      </c>
      <c r="E16" s="65">
        <f t="shared" si="0"/>
        <v>501.88184725955006</v>
      </c>
      <c r="F16" s="67">
        <v>87063.56</v>
      </c>
      <c r="G16" s="121">
        <f t="shared" si="1"/>
        <v>158.093499143578</v>
      </c>
      <c r="H16" s="38">
        <f aca="true" t="shared" si="3" ref="H16:H29">+D16+F16</f>
        <v>363454.56</v>
      </c>
      <c r="I16" s="121">
        <f t="shared" si="2"/>
        <v>659.975346403128</v>
      </c>
      <c r="J16" s="106">
        <v>1815.84005</v>
      </c>
    </row>
    <row r="17" spans="1:10" ht="15.75">
      <c r="A17" s="127">
        <v>15</v>
      </c>
      <c r="B17" s="38" t="s">
        <v>53</v>
      </c>
      <c r="C17" s="27" t="s">
        <v>69</v>
      </c>
      <c r="D17" s="65">
        <v>210000</v>
      </c>
      <c r="E17" s="65">
        <f t="shared" si="0"/>
        <v>247.4346</v>
      </c>
      <c r="F17" s="67">
        <v>30712.5</v>
      </c>
      <c r="G17" s="121">
        <f t="shared" si="1"/>
        <v>36.18731025</v>
      </c>
      <c r="H17" s="38">
        <f t="shared" si="3"/>
        <v>240712.5</v>
      </c>
      <c r="I17" s="121">
        <f t="shared" si="2"/>
        <v>283.62191025</v>
      </c>
      <c r="J17" s="106">
        <v>1178.26</v>
      </c>
    </row>
    <row r="18" spans="1:10" ht="15.75">
      <c r="A18" s="127">
        <v>15</v>
      </c>
      <c r="B18" s="38" t="s">
        <v>210</v>
      </c>
      <c r="C18" s="27" t="s">
        <v>9</v>
      </c>
      <c r="D18" s="65">
        <v>48230.96</v>
      </c>
      <c r="E18" s="65">
        <f t="shared" si="0"/>
        <v>87.579708817948</v>
      </c>
      <c r="F18" s="67">
        <v>8319.84</v>
      </c>
      <c r="G18" s="121">
        <f t="shared" si="1"/>
        <v>15.107498681592</v>
      </c>
      <c r="H18" s="38">
        <f t="shared" si="3"/>
        <v>56550.8</v>
      </c>
      <c r="I18" s="121">
        <f t="shared" si="2"/>
        <v>102.68720749954</v>
      </c>
      <c r="J18" s="106">
        <v>1815.84005</v>
      </c>
    </row>
    <row r="19" spans="1:10" ht="15.75">
      <c r="A19" s="127">
        <v>15</v>
      </c>
      <c r="B19" s="38" t="s">
        <v>211</v>
      </c>
      <c r="C19" s="27" t="s">
        <v>9</v>
      </c>
      <c r="D19" s="71">
        <v>98000</v>
      </c>
      <c r="E19" s="65">
        <f t="shared" si="0"/>
        <v>177.9523249</v>
      </c>
      <c r="F19" s="67">
        <v>34177.5</v>
      </c>
      <c r="G19" s="121">
        <f t="shared" si="1"/>
        <v>62.060873308875</v>
      </c>
      <c r="H19" s="38">
        <f t="shared" si="3"/>
        <v>132177.5</v>
      </c>
      <c r="I19" s="121">
        <f t="shared" si="2"/>
        <v>240.013198208875</v>
      </c>
      <c r="J19" s="106">
        <v>1815.84005</v>
      </c>
    </row>
    <row r="20" spans="1:10" ht="15.75">
      <c r="A20" s="127">
        <v>15</v>
      </c>
      <c r="B20" s="38" t="s">
        <v>212</v>
      </c>
      <c r="C20" s="27" t="s">
        <v>9</v>
      </c>
      <c r="D20" s="71">
        <v>115683.71</v>
      </c>
      <c r="E20" s="65">
        <f t="shared" si="0"/>
        <v>210.06311375058553</v>
      </c>
      <c r="F20" s="67">
        <v>36874.18</v>
      </c>
      <c r="G20" s="121">
        <f t="shared" si="1"/>
        <v>66.957612854909</v>
      </c>
      <c r="H20" s="38">
        <f t="shared" si="3"/>
        <v>152557.89</v>
      </c>
      <c r="I20" s="121">
        <f t="shared" si="2"/>
        <v>277.0207266054945</v>
      </c>
      <c r="J20" s="106">
        <v>1815.84005</v>
      </c>
    </row>
    <row r="21" spans="1:10" ht="15.75">
      <c r="A21" s="127">
        <v>15</v>
      </c>
      <c r="B21" s="38" t="s">
        <v>77</v>
      </c>
      <c r="C21" s="27" t="s">
        <v>9</v>
      </c>
      <c r="D21" s="71">
        <v>0</v>
      </c>
      <c r="E21" s="65">
        <f>+D21*J23/1000000</f>
        <v>0</v>
      </c>
      <c r="F21" s="67">
        <v>98250</v>
      </c>
      <c r="G21" s="121">
        <f>+F21*J23/1000000</f>
        <v>178.40628491249998</v>
      </c>
      <c r="H21" s="38">
        <f t="shared" si="3"/>
        <v>98250</v>
      </c>
      <c r="I21" s="121">
        <f>+H21*J23/1000000</f>
        <v>178.40628491249998</v>
      </c>
      <c r="J21" s="106">
        <v>1815.84005</v>
      </c>
    </row>
    <row r="22" spans="1:10" ht="15.75">
      <c r="A22" s="127">
        <v>15</v>
      </c>
      <c r="B22" s="38" t="s">
        <v>213</v>
      </c>
      <c r="C22" s="27" t="s">
        <v>9</v>
      </c>
      <c r="D22" s="71">
        <v>0</v>
      </c>
      <c r="E22" s="65">
        <f t="shared" si="0"/>
        <v>0</v>
      </c>
      <c r="F22" s="67">
        <v>117375</v>
      </c>
      <c r="G22" s="121">
        <f t="shared" si="1"/>
        <v>213.13422586875</v>
      </c>
      <c r="H22" s="38">
        <f t="shared" si="3"/>
        <v>117375</v>
      </c>
      <c r="I22" s="121">
        <f t="shared" si="2"/>
        <v>213.13422586875</v>
      </c>
      <c r="J22" s="106">
        <v>1815.84005</v>
      </c>
    </row>
    <row r="23" spans="1:10" ht="15.75">
      <c r="A23" s="127">
        <v>15</v>
      </c>
      <c r="B23" s="38" t="s">
        <v>214</v>
      </c>
      <c r="C23" s="27" t="s">
        <v>9</v>
      </c>
      <c r="D23" s="71">
        <v>0</v>
      </c>
      <c r="E23" s="65">
        <f t="shared" si="0"/>
        <v>0</v>
      </c>
      <c r="F23" s="67">
        <v>21750</v>
      </c>
      <c r="G23" s="121">
        <f t="shared" si="1"/>
        <v>39.4945210875</v>
      </c>
      <c r="H23" s="38">
        <f t="shared" si="3"/>
        <v>21750</v>
      </c>
      <c r="I23" s="121">
        <f t="shared" si="2"/>
        <v>39.4945210875</v>
      </c>
      <c r="J23" s="106">
        <v>1815.84005</v>
      </c>
    </row>
    <row r="24" spans="1:10" ht="15.75">
      <c r="A24" s="127">
        <v>15</v>
      </c>
      <c r="B24" s="38" t="s">
        <v>215</v>
      </c>
      <c r="C24" s="27" t="s">
        <v>9</v>
      </c>
      <c r="D24" s="71">
        <v>17756.99</v>
      </c>
      <c r="E24" s="65">
        <f t="shared" si="0"/>
        <v>32.2438536094495</v>
      </c>
      <c r="F24" s="67">
        <v>5415.88</v>
      </c>
      <c r="G24" s="121">
        <f t="shared" si="1"/>
        <v>9.834371809994002</v>
      </c>
      <c r="H24" s="38">
        <f t="shared" si="3"/>
        <v>23172.870000000003</v>
      </c>
      <c r="I24" s="121">
        <f t="shared" si="2"/>
        <v>42.078225419443505</v>
      </c>
      <c r="J24" s="106">
        <v>1815.84005</v>
      </c>
    </row>
    <row r="25" spans="1:10" ht="15.75">
      <c r="A25" s="127">
        <v>15</v>
      </c>
      <c r="B25" s="38" t="s">
        <v>81</v>
      </c>
      <c r="C25" s="27" t="s">
        <v>69</v>
      </c>
      <c r="D25" s="71">
        <v>250000</v>
      </c>
      <c r="E25" s="65">
        <f t="shared" si="0"/>
        <v>294.565</v>
      </c>
      <c r="F25" s="67">
        <v>300000</v>
      </c>
      <c r="G25" s="121">
        <f t="shared" si="1"/>
        <v>353.478</v>
      </c>
      <c r="H25" s="38">
        <f t="shared" si="3"/>
        <v>550000</v>
      </c>
      <c r="I25" s="121">
        <f t="shared" si="2"/>
        <v>648.043</v>
      </c>
      <c r="J25" s="106">
        <v>1178.26</v>
      </c>
    </row>
    <row r="26" spans="1:10" ht="15.75">
      <c r="A26" s="127">
        <v>15</v>
      </c>
      <c r="B26" s="38" t="s">
        <v>220</v>
      </c>
      <c r="C26" s="27" t="s">
        <v>67</v>
      </c>
      <c r="D26" s="71">
        <v>27225</v>
      </c>
      <c r="E26" s="65">
        <f t="shared" si="0"/>
        <v>46.1251395</v>
      </c>
      <c r="F26" s="67">
        <v>3573.9</v>
      </c>
      <c r="G26" s="121">
        <f t="shared" si="1"/>
        <v>6.054972858</v>
      </c>
      <c r="H26" s="38">
        <f t="shared" si="3"/>
        <v>30798.9</v>
      </c>
      <c r="I26" s="121">
        <f t="shared" si="2"/>
        <v>52.180112358</v>
      </c>
      <c r="J26" s="106">
        <v>1694.22</v>
      </c>
    </row>
    <row r="27" spans="1:10" ht="15.75">
      <c r="A27" s="127">
        <v>15</v>
      </c>
      <c r="B27" s="38" t="s">
        <v>221</v>
      </c>
      <c r="C27" s="27" t="s">
        <v>67</v>
      </c>
      <c r="D27" s="71">
        <v>26978.81</v>
      </c>
      <c r="E27" s="65"/>
      <c r="F27" s="67">
        <v>4664.06</v>
      </c>
      <c r="G27" s="121"/>
      <c r="H27" s="38">
        <f t="shared" si="3"/>
        <v>31642.870000000003</v>
      </c>
      <c r="I27" s="121"/>
      <c r="J27" s="106">
        <v>1694.22</v>
      </c>
    </row>
    <row r="28" spans="1:10" ht="15.75">
      <c r="A28" s="127">
        <v>30</v>
      </c>
      <c r="B28" s="38" t="s">
        <v>216</v>
      </c>
      <c r="C28" s="27" t="s">
        <v>68</v>
      </c>
      <c r="D28" s="71">
        <v>1386979</v>
      </c>
      <c r="E28" s="65">
        <f t="shared" si="0"/>
        <v>15.513303248860998</v>
      </c>
      <c r="F28" s="67">
        <v>94246</v>
      </c>
      <c r="G28" s="121">
        <f t="shared" si="1"/>
        <v>1.054137645914</v>
      </c>
      <c r="H28" s="38">
        <f t="shared" si="3"/>
        <v>1481225</v>
      </c>
      <c r="I28" s="121">
        <f t="shared" si="2"/>
        <v>16.567440894775</v>
      </c>
      <c r="J28" s="106">
        <v>11.184959</v>
      </c>
    </row>
    <row r="29" spans="1:10" ht="15.75">
      <c r="A29" s="127">
        <v>30</v>
      </c>
      <c r="B29" s="38" t="s">
        <v>217</v>
      </c>
      <c r="C29" s="27" t="s">
        <v>67</v>
      </c>
      <c r="D29" s="71">
        <v>0</v>
      </c>
      <c r="E29" s="65">
        <f t="shared" si="0"/>
        <v>0</v>
      </c>
      <c r="F29" s="67">
        <v>161048.57</v>
      </c>
      <c r="G29" s="121">
        <f t="shared" si="1"/>
        <v>276.922838961573</v>
      </c>
      <c r="H29" s="38">
        <f t="shared" si="3"/>
        <v>161048.57</v>
      </c>
      <c r="I29" s="121">
        <f t="shared" si="2"/>
        <v>276.922838961573</v>
      </c>
      <c r="J29" s="106">
        <v>1719.4989</v>
      </c>
    </row>
    <row r="30" spans="1:10" ht="15.75">
      <c r="A30" s="128"/>
      <c r="B30" s="33"/>
      <c r="C30" s="114"/>
      <c r="D30" s="68"/>
      <c r="E30" s="123"/>
      <c r="F30" s="105"/>
      <c r="G30" s="123"/>
      <c r="H30" s="33"/>
      <c r="I30" s="123"/>
      <c r="J30" s="33"/>
    </row>
    <row r="31" spans="1:10" ht="15.75">
      <c r="A31" s="120"/>
      <c r="B31" s="38" t="s">
        <v>16</v>
      </c>
      <c r="C31" s="38"/>
      <c r="D31" s="71"/>
      <c r="E31" s="121">
        <f>SUM(E11:E29)</f>
        <v>2164.715143751319</v>
      </c>
      <c r="F31" s="121"/>
      <c r="G31" s="121">
        <f>SUM(G11:G29)</f>
        <v>1859.0204344149554</v>
      </c>
      <c r="H31" s="121"/>
      <c r="I31" s="121">
        <f>SUM(I11:I29)</f>
        <v>4023.7355781662736</v>
      </c>
      <c r="J31" s="121"/>
    </row>
    <row r="32" spans="1:10" ht="15.75">
      <c r="A32" s="122"/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15.75">
      <c r="A33" s="124"/>
      <c r="B33" s="8"/>
      <c r="C33" s="8"/>
      <c r="D33" s="8"/>
      <c r="E33" s="8"/>
      <c r="F33" s="8"/>
      <c r="G33" s="8"/>
      <c r="H33" s="8"/>
      <c r="I33" s="8"/>
      <c r="J33" s="125"/>
    </row>
    <row r="34" spans="1:10" ht="15.75">
      <c r="A34" s="109" t="s">
        <v>14</v>
      </c>
      <c r="B34" s="12"/>
      <c r="C34" s="12"/>
      <c r="D34" s="12"/>
      <c r="E34" s="12"/>
      <c r="F34" s="12"/>
      <c r="G34" s="12"/>
      <c r="H34" s="12"/>
      <c r="I34" s="12"/>
      <c r="J34" s="110"/>
    </row>
    <row r="35" spans="1:10" ht="15.75">
      <c r="A35" s="111"/>
      <c r="B35" s="17"/>
      <c r="C35" s="17"/>
      <c r="D35" s="17"/>
      <c r="E35" s="17"/>
      <c r="F35" s="17"/>
      <c r="G35" s="17"/>
      <c r="H35" s="17"/>
      <c r="I35" s="17"/>
      <c r="J35" s="112"/>
    </row>
    <row r="36" spans="1:10" ht="15.75">
      <c r="A36" s="2"/>
      <c r="B36" s="2"/>
      <c r="C36" s="2"/>
      <c r="D36" s="2"/>
      <c r="E36" s="2"/>
      <c r="F36" s="2"/>
      <c r="G36" s="2"/>
      <c r="H36" s="2"/>
      <c r="I36" s="2"/>
      <c r="J36" s="2"/>
    </row>
    <row r="59" ht="12.75">
      <c r="B59" s="129"/>
    </row>
  </sheetData>
  <sheetProtection/>
  <mergeCells count="1">
    <mergeCell ref="A2:J2"/>
  </mergeCells>
  <printOptions/>
  <pageMargins left="0.787401575" right="0.787401575" top="0.984251969" bottom="0.984251969" header="0.4921259845" footer="0.4921259845"/>
  <pageSetup horizontalDpi="600" verticalDpi="600" orientation="landscape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14.00390625" style="0" bestFit="1" customWidth="1"/>
    <col min="2" max="2" width="57.8515625" style="0" customWidth="1"/>
    <col min="3" max="3" width="11.421875" style="0" customWidth="1"/>
    <col min="4" max="4" width="14.57421875" style="0" bestFit="1" customWidth="1"/>
    <col min="5" max="5" width="11.421875" style="0" customWidth="1"/>
    <col min="6" max="6" width="14.57421875" style="0" bestFit="1" customWidth="1"/>
    <col min="7" max="7" width="11.421875" style="0" customWidth="1"/>
    <col min="8" max="8" width="14.57421875" style="0" bestFit="1" customWidth="1"/>
    <col min="9" max="9" width="11.421875" style="0" customWidth="1"/>
    <col min="10" max="10" width="16.00390625" style="278" bestFit="1" customWidth="1"/>
  </cols>
  <sheetData>
    <row r="1" spans="1:10" ht="15.75">
      <c r="A1" s="437" t="s">
        <v>15</v>
      </c>
      <c r="B1" s="438"/>
      <c r="C1" s="438"/>
      <c r="D1" s="438"/>
      <c r="E1" s="438"/>
      <c r="F1" s="438"/>
      <c r="G1" s="438"/>
      <c r="H1" s="438"/>
      <c r="I1" s="438"/>
      <c r="J1" s="439"/>
    </row>
    <row r="2" spans="1:10" ht="15.75">
      <c r="A2" s="130"/>
      <c r="B2" s="131"/>
      <c r="C2" s="131"/>
      <c r="D2" s="131"/>
      <c r="E2" s="137"/>
      <c r="F2" s="131"/>
      <c r="G2" s="137"/>
      <c r="H2" s="131"/>
      <c r="I2" s="137"/>
      <c r="J2" s="213" t="s">
        <v>352</v>
      </c>
    </row>
    <row r="3" spans="1:10" ht="15.75">
      <c r="A3" s="111"/>
      <c r="B3" s="17"/>
      <c r="C3" s="17"/>
      <c r="D3" s="17"/>
      <c r="E3" s="18"/>
      <c r="F3" s="17"/>
      <c r="G3" s="18"/>
      <c r="H3" s="17"/>
      <c r="I3" s="18"/>
      <c r="J3" s="276"/>
    </row>
    <row r="4" spans="1:10" ht="15.75">
      <c r="A4" s="22" t="s">
        <v>0</v>
      </c>
      <c r="B4" s="113" t="s">
        <v>1</v>
      </c>
      <c r="C4" s="22" t="s">
        <v>2</v>
      </c>
      <c r="D4" s="22" t="s">
        <v>4</v>
      </c>
      <c r="E4" s="23" t="s">
        <v>11</v>
      </c>
      <c r="F4" s="22" t="s">
        <v>3</v>
      </c>
      <c r="G4" s="23" t="s">
        <v>11</v>
      </c>
      <c r="H4" s="22" t="s">
        <v>6</v>
      </c>
      <c r="I4" s="23" t="s">
        <v>11</v>
      </c>
      <c r="J4" s="22" t="s">
        <v>7</v>
      </c>
    </row>
    <row r="5" spans="1:10" ht="15.75">
      <c r="A5" s="38"/>
      <c r="B5" s="110"/>
      <c r="C5" s="38"/>
      <c r="D5" s="27" t="s">
        <v>5</v>
      </c>
      <c r="E5" s="28" t="s">
        <v>12</v>
      </c>
      <c r="F5" s="27" t="s">
        <v>5</v>
      </c>
      <c r="G5" s="28" t="s">
        <v>12</v>
      </c>
      <c r="H5" s="27" t="s">
        <v>5</v>
      </c>
      <c r="I5" s="28" t="s">
        <v>12</v>
      </c>
      <c r="J5" s="27" t="s">
        <v>8</v>
      </c>
    </row>
    <row r="6" spans="1:10" ht="15.75">
      <c r="A6" s="33"/>
      <c r="B6" s="112"/>
      <c r="C6" s="114"/>
      <c r="D6" s="33"/>
      <c r="E6" s="34"/>
      <c r="F6" s="33"/>
      <c r="G6" s="34"/>
      <c r="H6" s="33"/>
      <c r="I6" s="34"/>
      <c r="J6" s="114"/>
    </row>
    <row r="7" spans="1:10" ht="19.5">
      <c r="A7" s="120" t="s">
        <v>394</v>
      </c>
      <c r="B7" s="116"/>
      <c r="C7" s="27"/>
      <c r="D7" s="73"/>
      <c r="E7" s="39"/>
      <c r="F7" s="12"/>
      <c r="G7" s="39"/>
      <c r="H7" s="38"/>
      <c r="I7" s="39"/>
      <c r="J7" s="22"/>
    </row>
    <row r="8" spans="1:10" ht="19.5">
      <c r="A8" s="120"/>
      <c r="B8" s="116"/>
      <c r="C8" s="27"/>
      <c r="D8" s="73"/>
      <c r="E8" s="39" t="s">
        <v>445</v>
      </c>
      <c r="F8" s="12"/>
      <c r="G8" s="39" t="s">
        <v>445</v>
      </c>
      <c r="H8" s="38" t="s">
        <v>445</v>
      </c>
      <c r="I8" s="39" t="s">
        <v>445</v>
      </c>
      <c r="J8" s="27" t="s">
        <v>445</v>
      </c>
    </row>
    <row r="9" spans="1:10" ht="15.75">
      <c r="A9" s="126">
        <v>1</v>
      </c>
      <c r="B9" s="12" t="s">
        <v>531</v>
      </c>
      <c r="C9" s="27" t="s">
        <v>335</v>
      </c>
      <c r="D9" s="73"/>
      <c r="E9" s="39"/>
      <c r="F9" s="12">
        <v>16243.69</v>
      </c>
      <c r="G9" s="66">
        <f aca="true" t="shared" si="0" ref="G9:G73">+F9*J9/1000000</f>
        <v>73.45409474765515</v>
      </c>
      <c r="H9" s="110">
        <f>+F9+D9</f>
        <v>16243.69</v>
      </c>
      <c r="I9" s="39">
        <f>+G9+E9</f>
        <v>73.45409474765515</v>
      </c>
      <c r="J9" s="27">
        <f>+'[1]Feuil1'!$L$18</f>
        <v>4522.00791492913</v>
      </c>
    </row>
    <row r="10" spans="1:10" ht="15.75">
      <c r="A10" s="126"/>
      <c r="B10" s="12" t="s">
        <v>532</v>
      </c>
      <c r="C10" s="27" t="s">
        <v>67</v>
      </c>
      <c r="D10" s="73">
        <f>17410.236</f>
        <v>17410.236</v>
      </c>
      <c r="E10" s="74">
        <f aca="true" t="shared" si="1" ref="E10:E79">+D10*J10/1000000</f>
        <v>29.923017879813603</v>
      </c>
      <c r="F10" s="12">
        <f>2415.67+15536.93</f>
        <v>17952.6</v>
      </c>
      <c r="G10" s="66">
        <f t="shared" si="0"/>
        <v>30.85518029676</v>
      </c>
      <c r="H10" s="110">
        <f aca="true" t="shared" si="2" ref="H10:I25">+F10+D10</f>
        <v>35362.835999999996</v>
      </c>
      <c r="I10" s="66">
        <f t="shared" si="2"/>
        <v>60.7781981765736</v>
      </c>
      <c r="J10" s="277">
        <v>1718.7026</v>
      </c>
    </row>
    <row r="11" spans="1:10" ht="15.75">
      <c r="A11" s="126"/>
      <c r="B11" s="109"/>
      <c r="C11" s="27" t="s">
        <v>225</v>
      </c>
      <c r="D11" s="64">
        <f>1749.622</f>
        <v>1749.622</v>
      </c>
      <c r="E11" s="74">
        <f t="shared" si="1"/>
        <v>2.3179293190984</v>
      </c>
      <c r="F11" s="65">
        <v>242.76</v>
      </c>
      <c r="G11" s="66">
        <f t="shared" si="0"/>
        <v>0.321612623472</v>
      </c>
      <c r="H11" s="110">
        <f t="shared" si="2"/>
        <v>1992.382</v>
      </c>
      <c r="I11" s="66">
        <f t="shared" si="2"/>
        <v>2.6395419425704</v>
      </c>
      <c r="J11" s="277">
        <v>1324.8172</v>
      </c>
    </row>
    <row r="12" spans="1:10" ht="15.75">
      <c r="A12" s="126"/>
      <c r="B12" s="109"/>
      <c r="C12" s="27" t="s">
        <v>10</v>
      </c>
      <c r="D12" s="215">
        <v>634.335</v>
      </c>
      <c r="E12" s="74">
        <f t="shared" si="1"/>
        <v>0.8066838195000001</v>
      </c>
      <c r="F12" s="183">
        <v>88.01</v>
      </c>
      <c r="G12" s="66">
        <f t="shared" si="0"/>
        <v>0.11192231700000001</v>
      </c>
      <c r="H12" s="38">
        <f t="shared" si="2"/>
        <v>722.345</v>
      </c>
      <c r="I12" s="66">
        <f t="shared" si="2"/>
        <v>0.9186061365000001</v>
      </c>
      <c r="J12" s="277">
        <v>1271.7</v>
      </c>
    </row>
    <row r="13" spans="1:10" ht="15.75">
      <c r="A13" s="126"/>
      <c r="B13" s="109" t="s">
        <v>533</v>
      </c>
      <c r="C13" s="27" t="s">
        <v>143</v>
      </c>
      <c r="D13" s="73">
        <v>18990.78</v>
      </c>
      <c r="E13" s="74">
        <f t="shared" si="1"/>
        <v>4.385208486749999</v>
      </c>
      <c r="F13" s="183">
        <v>2065.25</v>
      </c>
      <c r="G13" s="66">
        <f t="shared" si="0"/>
        <v>0.47689204062499996</v>
      </c>
      <c r="H13" s="38">
        <f t="shared" si="2"/>
        <v>21056.03</v>
      </c>
      <c r="I13" s="66">
        <f t="shared" si="2"/>
        <v>4.862100527374999</v>
      </c>
      <c r="J13" s="277">
        <v>230.9125</v>
      </c>
    </row>
    <row r="14" spans="1:10" ht="15.75">
      <c r="A14" s="126"/>
      <c r="B14" s="109"/>
      <c r="C14" s="27" t="s">
        <v>67</v>
      </c>
      <c r="D14" s="73">
        <v>45199.265</v>
      </c>
      <c r="E14" s="74">
        <f t="shared" si="1"/>
        <v>77.684094273589</v>
      </c>
      <c r="F14" s="183">
        <v>4915.42</v>
      </c>
      <c r="G14" s="66">
        <f t="shared" si="0"/>
        <v>8.448145134092002</v>
      </c>
      <c r="H14" s="38">
        <f t="shared" si="2"/>
        <v>50114.685</v>
      </c>
      <c r="I14" s="66">
        <f t="shared" si="2"/>
        <v>86.132239407681</v>
      </c>
      <c r="J14" s="277">
        <v>1718.7026</v>
      </c>
    </row>
    <row r="15" spans="1:10" ht="19.5">
      <c r="A15" s="120"/>
      <c r="B15" s="116"/>
      <c r="C15" s="27" t="s">
        <v>10</v>
      </c>
      <c r="D15" s="73">
        <v>16690.57</v>
      </c>
      <c r="E15" s="74">
        <f t="shared" si="1"/>
        <v>21.225397869</v>
      </c>
      <c r="F15" s="12">
        <v>2207.68</v>
      </c>
      <c r="G15" s="66">
        <f t="shared" si="0"/>
        <v>2.807506656</v>
      </c>
      <c r="H15" s="38">
        <f t="shared" si="2"/>
        <v>18898.25</v>
      </c>
      <c r="I15" s="39">
        <f t="shared" si="2"/>
        <v>24.032904525</v>
      </c>
      <c r="J15" s="277">
        <v>1271.7</v>
      </c>
    </row>
    <row r="16" spans="1:10" ht="15.75">
      <c r="A16" s="120"/>
      <c r="B16" s="12" t="s">
        <v>534</v>
      </c>
      <c r="C16" s="27" t="s">
        <v>145</v>
      </c>
      <c r="D16" s="73">
        <v>71775.815</v>
      </c>
      <c r="E16" s="74">
        <f t="shared" si="1"/>
        <v>101.18840275154152</v>
      </c>
      <c r="F16" s="12">
        <v>10228.05</v>
      </c>
      <c r="G16" s="66">
        <f t="shared" si="0"/>
        <v>14.419342264005</v>
      </c>
      <c r="H16" s="110">
        <f t="shared" si="2"/>
        <v>82003.865</v>
      </c>
      <c r="I16" s="39">
        <f t="shared" si="2"/>
        <v>115.60774501554651</v>
      </c>
      <c r="J16" s="27">
        <v>1409.7841</v>
      </c>
    </row>
    <row r="17" spans="1:10" ht="15.75">
      <c r="A17" s="126"/>
      <c r="B17" s="12"/>
      <c r="C17" s="27" t="s">
        <v>67</v>
      </c>
      <c r="D17" s="73">
        <v>60022.132</v>
      </c>
      <c r="E17" s="74">
        <f t="shared" si="1"/>
        <v>103.1601943259432</v>
      </c>
      <c r="F17" s="12">
        <v>8553.15</v>
      </c>
      <c r="G17" s="66">
        <f t="shared" si="0"/>
        <v>14.700321143190001</v>
      </c>
      <c r="H17" s="110">
        <f t="shared" si="2"/>
        <v>68575.28199999999</v>
      </c>
      <c r="I17" s="66">
        <f t="shared" si="2"/>
        <v>117.86051546913319</v>
      </c>
      <c r="J17" s="277">
        <v>1718.7026</v>
      </c>
    </row>
    <row r="18" spans="1:10" ht="15.75">
      <c r="A18" s="126"/>
      <c r="B18" s="109"/>
      <c r="C18" s="27" t="s">
        <v>68</v>
      </c>
      <c r="D18" s="64">
        <v>1733824.14</v>
      </c>
      <c r="E18" s="74">
        <f t="shared" si="1"/>
        <v>28.754259685001994</v>
      </c>
      <c r="F18" s="65">
        <v>247069.94</v>
      </c>
      <c r="G18" s="66">
        <f t="shared" si="0"/>
        <v>4.097482005941999</v>
      </c>
      <c r="H18" s="110">
        <f t="shared" si="2"/>
        <v>1980894.0799999998</v>
      </c>
      <c r="I18" s="66">
        <f t="shared" si="2"/>
        <v>32.851741690943996</v>
      </c>
      <c r="J18" s="277">
        <v>16.5843</v>
      </c>
    </row>
    <row r="19" spans="1:10" ht="15.75">
      <c r="A19" s="126"/>
      <c r="B19" s="109"/>
      <c r="C19" s="27" t="s">
        <v>147</v>
      </c>
      <c r="D19" s="215">
        <v>44359.473</v>
      </c>
      <c r="E19" s="74">
        <f t="shared" si="1"/>
        <v>8.2296847655898</v>
      </c>
      <c r="F19" s="183">
        <v>6321.23</v>
      </c>
      <c r="G19" s="66">
        <f t="shared" si="0"/>
        <v>1.172731024798</v>
      </c>
      <c r="H19" s="38">
        <f t="shared" si="2"/>
        <v>50680.702999999994</v>
      </c>
      <c r="I19" s="66">
        <f t="shared" si="2"/>
        <v>9.402415790387801</v>
      </c>
      <c r="J19" s="277">
        <v>185.5226</v>
      </c>
    </row>
    <row r="20" spans="1:10" ht="15.75">
      <c r="A20" s="126"/>
      <c r="B20" s="109"/>
      <c r="C20" s="27" t="s">
        <v>10</v>
      </c>
      <c r="D20" s="73">
        <v>60863.157</v>
      </c>
      <c r="E20" s="74">
        <f t="shared" si="1"/>
        <v>77.39967675689999</v>
      </c>
      <c r="F20" s="183">
        <v>8673</v>
      </c>
      <c r="G20" s="66">
        <f t="shared" si="0"/>
        <v>11.029454099999999</v>
      </c>
      <c r="H20" s="38">
        <f t="shared" si="2"/>
        <v>69536.157</v>
      </c>
      <c r="I20" s="66">
        <f t="shared" si="2"/>
        <v>88.42913085689999</v>
      </c>
      <c r="J20" s="277">
        <v>1271.7</v>
      </c>
    </row>
    <row r="21" spans="1:10" ht="15.75">
      <c r="A21" s="126"/>
      <c r="B21" s="109" t="s">
        <v>535</v>
      </c>
      <c r="C21" s="27" t="s">
        <v>225</v>
      </c>
      <c r="D21" s="73">
        <f>3928.502</f>
        <v>3928.502</v>
      </c>
      <c r="E21" s="74">
        <f t="shared" si="1"/>
        <v>5.2045470198344</v>
      </c>
      <c r="F21" s="183">
        <f>604.01</f>
        <v>604.01</v>
      </c>
      <c r="G21" s="66">
        <f t="shared" si="0"/>
        <v>0.800202836972</v>
      </c>
      <c r="H21" s="38">
        <f t="shared" si="2"/>
        <v>4532.512</v>
      </c>
      <c r="I21" s="66">
        <f t="shared" si="2"/>
        <v>6.0047498568063995</v>
      </c>
      <c r="J21" s="277">
        <v>1324.8172</v>
      </c>
    </row>
    <row r="22" spans="1:10" ht="19.5">
      <c r="A22" s="120"/>
      <c r="B22" s="116"/>
      <c r="C22" s="27" t="s">
        <v>145</v>
      </c>
      <c r="D22" s="73">
        <f>30628.286</f>
        <v>30628.286</v>
      </c>
      <c r="E22" s="74">
        <f t="shared" si="1"/>
        <v>43.1792706130526</v>
      </c>
      <c r="F22" s="12">
        <f>4709.1</f>
        <v>4709.1</v>
      </c>
      <c r="G22" s="66">
        <f t="shared" si="0"/>
        <v>6.63881430531</v>
      </c>
      <c r="H22" s="38">
        <f t="shared" si="2"/>
        <v>35337.386</v>
      </c>
      <c r="I22" s="39">
        <f t="shared" si="2"/>
        <v>49.8180849183626</v>
      </c>
      <c r="J22" s="27">
        <v>1409.7841</v>
      </c>
    </row>
    <row r="23" spans="1:10" ht="19.5">
      <c r="A23" s="120"/>
      <c r="B23" s="214"/>
      <c r="C23" s="27" t="s">
        <v>143</v>
      </c>
      <c r="D23" s="73">
        <v>33558.09</v>
      </c>
      <c r="E23" s="74">
        <f t="shared" si="1"/>
        <v>7.748982457124999</v>
      </c>
      <c r="F23" s="12">
        <v>5159.56</v>
      </c>
      <c r="G23" s="66">
        <f t="shared" si="0"/>
        <v>1.1914068985000001</v>
      </c>
      <c r="H23" s="110">
        <f t="shared" si="2"/>
        <v>38717.649999999994</v>
      </c>
      <c r="I23" s="39">
        <f t="shared" si="2"/>
        <v>8.940389355625</v>
      </c>
      <c r="J23" s="27">
        <v>230.9125</v>
      </c>
    </row>
    <row r="24" spans="1:10" ht="15.75">
      <c r="A24" s="126"/>
      <c r="B24" s="12"/>
      <c r="C24" s="27" t="s">
        <v>67</v>
      </c>
      <c r="D24" s="73">
        <v>13495.458</v>
      </c>
      <c r="E24" s="74">
        <f t="shared" si="1"/>
        <v>23.1946787527908</v>
      </c>
      <c r="F24" s="12">
        <v>2074.93</v>
      </c>
      <c r="G24" s="66">
        <f t="shared" si="0"/>
        <v>3.5661875858179997</v>
      </c>
      <c r="H24" s="110">
        <f t="shared" si="2"/>
        <v>15570.388</v>
      </c>
      <c r="I24" s="66">
        <f t="shared" si="2"/>
        <v>26.7608663386088</v>
      </c>
      <c r="J24" s="277">
        <v>1718.7026</v>
      </c>
    </row>
    <row r="25" spans="1:10" ht="15.75">
      <c r="A25" s="126"/>
      <c r="B25" s="109"/>
      <c r="C25" s="27" t="s">
        <v>152</v>
      </c>
      <c r="D25" s="64">
        <v>39170.132</v>
      </c>
      <c r="E25" s="74">
        <f t="shared" si="1"/>
        <v>77.57574136362399</v>
      </c>
      <c r="F25" s="65">
        <v>6022.41</v>
      </c>
      <c r="G25" s="66">
        <f t="shared" si="0"/>
        <v>11.92727460162</v>
      </c>
      <c r="H25" s="110">
        <f t="shared" si="2"/>
        <v>45192.542</v>
      </c>
      <c r="I25" s="66">
        <f t="shared" si="2"/>
        <v>89.50301596524399</v>
      </c>
      <c r="J25" s="277">
        <v>1980.482</v>
      </c>
    </row>
    <row r="26" spans="1:10" ht="15.75">
      <c r="A26" s="126"/>
      <c r="B26" s="109"/>
      <c r="C26" s="27" t="s">
        <v>68</v>
      </c>
      <c r="D26" s="215">
        <v>7214869.245</v>
      </c>
      <c r="E26" s="74">
        <f t="shared" si="1"/>
        <v>119.65355601985348</v>
      </c>
      <c r="F26" s="183">
        <v>1109286.15</v>
      </c>
      <c r="G26" s="66">
        <f t="shared" si="0"/>
        <v>18.396734297444997</v>
      </c>
      <c r="H26" s="38">
        <f aca="true" t="shared" si="3" ref="H26:I28">+F26+D26</f>
        <v>8324155.395</v>
      </c>
      <c r="I26" s="66">
        <f t="shared" si="3"/>
        <v>138.05029031729848</v>
      </c>
      <c r="J26" s="277">
        <v>16.5843</v>
      </c>
    </row>
    <row r="27" spans="1:10" ht="15.75">
      <c r="A27" s="126"/>
      <c r="B27" s="109"/>
      <c r="C27" s="27" t="s">
        <v>147</v>
      </c>
      <c r="D27" s="73">
        <v>19971.709</v>
      </c>
      <c r="E27" s="74">
        <f t="shared" si="1"/>
        <v>3.7052033801234003</v>
      </c>
      <c r="F27" s="183">
        <v>3070.65</v>
      </c>
      <c r="G27" s="66">
        <f t="shared" si="0"/>
        <v>0.56967497169</v>
      </c>
      <c r="H27" s="38">
        <f t="shared" si="3"/>
        <v>23042.359</v>
      </c>
      <c r="I27" s="66">
        <f t="shared" si="3"/>
        <v>4.274878351813401</v>
      </c>
      <c r="J27" s="277">
        <v>185.5226</v>
      </c>
    </row>
    <row r="28" spans="1:10" ht="15.75">
      <c r="A28" s="126"/>
      <c r="B28" s="109"/>
      <c r="C28" s="27" t="s">
        <v>10</v>
      </c>
      <c r="D28" s="73">
        <v>57556.84</v>
      </c>
      <c r="E28" s="74">
        <f t="shared" si="1"/>
        <v>73.195033428</v>
      </c>
      <c r="F28" s="183">
        <v>8849.36</v>
      </c>
      <c r="G28" s="66">
        <f t="shared" si="0"/>
        <v>11.253731112000002</v>
      </c>
      <c r="H28" s="38">
        <f t="shared" si="3"/>
        <v>66406.2</v>
      </c>
      <c r="I28" s="66">
        <f t="shared" si="3"/>
        <v>84.44876454</v>
      </c>
      <c r="J28" s="277">
        <v>1271.7</v>
      </c>
    </row>
    <row r="29" spans="1:10" ht="15.75">
      <c r="A29" s="120"/>
      <c r="B29" s="12" t="s">
        <v>536</v>
      </c>
      <c r="C29" s="27" t="s">
        <v>145</v>
      </c>
      <c r="D29" s="73">
        <v>113.678</v>
      </c>
      <c r="E29" s="74">
        <f t="shared" si="1"/>
        <v>0.1602614369198</v>
      </c>
      <c r="F29" s="12">
        <v>22.59</v>
      </c>
      <c r="G29" s="66">
        <f t="shared" si="0"/>
        <v>0.031847022819</v>
      </c>
      <c r="H29" s="38">
        <f>+F29+D29</f>
        <v>136.268</v>
      </c>
      <c r="I29" s="39">
        <f>+G29+E29</f>
        <v>0.1921084597388</v>
      </c>
      <c r="J29" s="27">
        <v>1409.7841</v>
      </c>
    </row>
    <row r="30" spans="1:10" ht="19.5">
      <c r="A30" s="120"/>
      <c r="B30" s="214"/>
      <c r="C30" s="27" t="s">
        <v>10</v>
      </c>
      <c r="D30" s="73">
        <v>228.075</v>
      </c>
      <c r="E30" s="74">
        <f t="shared" si="1"/>
        <v>0.29004297749999997</v>
      </c>
      <c r="F30" s="12">
        <v>45.33</v>
      </c>
      <c r="G30" s="66">
        <f t="shared" si="0"/>
        <v>0.057646161</v>
      </c>
      <c r="H30" s="110">
        <f>+F30+D30</f>
        <v>273.405</v>
      </c>
      <c r="I30" s="39">
        <f>+G30+E30</f>
        <v>0.34768913849999994</v>
      </c>
      <c r="J30" s="27">
        <v>1271.7</v>
      </c>
    </row>
    <row r="31" spans="1:10" ht="15.75">
      <c r="A31" s="126"/>
      <c r="B31" s="12" t="s">
        <v>537</v>
      </c>
      <c r="C31" s="27" t="s">
        <v>145</v>
      </c>
      <c r="D31" s="73">
        <v>8971.17</v>
      </c>
      <c r="E31" s="74">
        <f t="shared" si="1"/>
        <v>12.647412824397001</v>
      </c>
      <c r="F31" s="12">
        <v>1076.54</v>
      </c>
      <c r="G31" s="66">
        <f t="shared" si="0"/>
        <v>1.517688975014</v>
      </c>
      <c r="H31" s="110">
        <f aca="true" t="shared" si="4" ref="H31:I46">+F31+D31</f>
        <v>10047.71</v>
      </c>
      <c r="I31" s="66">
        <f t="shared" si="4"/>
        <v>14.165101799411001</v>
      </c>
      <c r="J31" s="27">
        <v>1409.7841</v>
      </c>
    </row>
    <row r="32" spans="1:10" ht="15.75">
      <c r="A32" s="126"/>
      <c r="B32" s="12"/>
      <c r="C32" s="27" t="s">
        <v>67</v>
      </c>
      <c r="D32" s="64">
        <f>134313.561</f>
        <v>134313.561</v>
      </c>
      <c r="E32" s="74">
        <f t="shared" si="1"/>
        <v>230.84506650595858</v>
      </c>
      <c r="F32" s="65">
        <f>16117.63</f>
        <v>16117.63</v>
      </c>
      <c r="G32" s="66">
        <f t="shared" si="0"/>
        <v>27.701412586838</v>
      </c>
      <c r="H32" s="110">
        <f t="shared" si="4"/>
        <v>150431.191</v>
      </c>
      <c r="I32" s="66">
        <f t="shared" si="4"/>
        <v>258.5464790927966</v>
      </c>
      <c r="J32" s="277">
        <v>1718.7026</v>
      </c>
    </row>
    <row r="33" spans="1:10" ht="15.75">
      <c r="A33" s="126"/>
      <c r="B33" s="12"/>
      <c r="C33" s="27" t="s">
        <v>68</v>
      </c>
      <c r="D33" s="215">
        <v>4489961.025</v>
      </c>
      <c r="E33" s="74">
        <f t="shared" si="1"/>
        <v>74.4628606269075</v>
      </c>
      <c r="F33" s="183">
        <v>538795.32</v>
      </c>
      <c r="G33" s="66">
        <f t="shared" si="0"/>
        <v>8.935543225475998</v>
      </c>
      <c r="H33" s="38">
        <f t="shared" si="4"/>
        <v>5028756.345000001</v>
      </c>
      <c r="I33" s="66">
        <f t="shared" si="4"/>
        <v>83.3984038523835</v>
      </c>
      <c r="J33" s="277">
        <v>16.5843</v>
      </c>
    </row>
    <row r="34" spans="1:10" ht="15.75">
      <c r="A34" s="126"/>
      <c r="B34" s="12"/>
      <c r="C34" s="27" t="s">
        <v>146</v>
      </c>
      <c r="D34" s="73">
        <f>217075.6</f>
        <v>217075.6</v>
      </c>
      <c r="E34" s="74">
        <f t="shared" si="1"/>
        <v>47.31223483168</v>
      </c>
      <c r="F34" s="183">
        <f>26049.07+9075.41</f>
        <v>35124.479999999996</v>
      </c>
      <c r="G34" s="66">
        <f t="shared" si="0"/>
        <v>7.655478764543999</v>
      </c>
      <c r="H34" s="38">
        <f t="shared" si="4"/>
        <v>252200.08000000002</v>
      </c>
      <c r="I34" s="66">
        <f t="shared" si="4"/>
        <v>54.967713596224</v>
      </c>
      <c r="J34" s="277">
        <v>217.9528</v>
      </c>
    </row>
    <row r="35" spans="1:10" ht="15.75">
      <c r="A35" s="126"/>
      <c r="B35" s="12"/>
      <c r="C35" s="27" t="s">
        <v>147</v>
      </c>
      <c r="D35" s="73">
        <v>17161.132</v>
      </c>
      <c r="E35" s="74">
        <f t="shared" si="1"/>
        <v>3.1837778275832003</v>
      </c>
      <c r="F35" s="183">
        <v>2059.34</v>
      </c>
      <c r="G35" s="66">
        <f t="shared" si="0"/>
        <v>0.38205411108400006</v>
      </c>
      <c r="H35" s="38">
        <f t="shared" si="4"/>
        <v>19220.472</v>
      </c>
      <c r="I35" s="66">
        <f t="shared" si="4"/>
        <v>3.5658319386672</v>
      </c>
      <c r="J35" s="277">
        <v>185.5226</v>
      </c>
    </row>
    <row r="36" spans="1:10" ht="15.75">
      <c r="A36" s="120"/>
      <c r="B36" s="12"/>
      <c r="C36" s="27" t="s">
        <v>10</v>
      </c>
      <c r="D36" s="73">
        <f>64451.306</f>
        <v>64451.306</v>
      </c>
      <c r="E36" s="74">
        <f t="shared" si="1"/>
        <v>81.9627258402</v>
      </c>
      <c r="F36" s="12">
        <f>7734.16</f>
        <v>7734.16</v>
      </c>
      <c r="G36" s="66">
        <f t="shared" si="0"/>
        <v>9.835531272</v>
      </c>
      <c r="H36" s="38">
        <f t="shared" si="4"/>
        <v>72185.466</v>
      </c>
      <c r="I36" s="39">
        <f t="shared" si="4"/>
        <v>91.79825711219999</v>
      </c>
      <c r="J36" s="27">
        <v>1271.7</v>
      </c>
    </row>
    <row r="37" spans="1:10" ht="15.75">
      <c r="A37" s="120"/>
      <c r="B37" s="12" t="s">
        <v>538</v>
      </c>
      <c r="C37" s="27" t="s">
        <v>67</v>
      </c>
      <c r="D37" s="73">
        <v>8589.775</v>
      </c>
      <c r="E37" s="74">
        <f t="shared" si="1"/>
        <v>14.763268625915</v>
      </c>
      <c r="F37" s="12">
        <v>5798.1</v>
      </c>
      <c r="G37" s="66">
        <f t="shared" si="0"/>
        <v>9.96520954506</v>
      </c>
      <c r="H37" s="110">
        <f t="shared" si="4"/>
        <v>14387.875</v>
      </c>
      <c r="I37" s="39">
        <f t="shared" si="4"/>
        <v>24.728478170975002</v>
      </c>
      <c r="J37" s="27">
        <v>1718.7026</v>
      </c>
    </row>
    <row r="38" spans="1:10" ht="15.75">
      <c r="A38" s="126"/>
      <c r="B38" s="12"/>
      <c r="C38" s="27" t="s">
        <v>68</v>
      </c>
      <c r="D38" s="73">
        <f>60867.115+2393652.77</f>
        <v>2454519.8850000002</v>
      </c>
      <c r="E38" s="74">
        <f t="shared" si="1"/>
        <v>40.7064941288055</v>
      </c>
      <c r="F38" s="12">
        <f>41085.3+412905.1</f>
        <v>453990.39999999997</v>
      </c>
      <c r="G38" s="66">
        <f t="shared" si="0"/>
        <v>7.529112990719999</v>
      </c>
      <c r="H38" s="110">
        <f t="shared" si="4"/>
        <v>2908510.285</v>
      </c>
      <c r="I38" s="66">
        <f t="shared" si="4"/>
        <v>48.235607119525504</v>
      </c>
      <c r="J38" s="277">
        <v>16.5843</v>
      </c>
    </row>
    <row r="39" spans="1:10" ht="15.75">
      <c r="A39" s="126"/>
      <c r="B39" s="12"/>
      <c r="C39" s="27" t="s">
        <v>10</v>
      </c>
      <c r="D39" s="64">
        <v>1094.0558</v>
      </c>
      <c r="E39" s="74">
        <f t="shared" si="1"/>
        <v>1.3913107608600002</v>
      </c>
      <c r="F39" s="65">
        <v>738.49</v>
      </c>
      <c r="G39" s="66">
        <f t="shared" si="0"/>
        <v>0.939137733</v>
      </c>
      <c r="H39" s="110">
        <f t="shared" si="4"/>
        <v>1832.5458</v>
      </c>
      <c r="I39" s="66">
        <f t="shared" si="4"/>
        <v>2.33044849386</v>
      </c>
      <c r="J39" s="277">
        <v>1271.7</v>
      </c>
    </row>
    <row r="40" spans="1:10" ht="15.75">
      <c r="A40" s="126"/>
      <c r="B40" s="12" t="s">
        <v>539</v>
      </c>
      <c r="C40" s="27" t="s">
        <v>145</v>
      </c>
      <c r="D40" s="215">
        <v>3022.767</v>
      </c>
      <c r="E40" s="74">
        <f t="shared" si="1"/>
        <v>4.2614488546047</v>
      </c>
      <c r="F40" s="183">
        <v>2051.7</v>
      </c>
      <c r="G40" s="66">
        <f t="shared" si="0"/>
        <v>2.89245403797</v>
      </c>
      <c r="H40" s="38">
        <f t="shared" si="4"/>
        <v>5074.467</v>
      </c>
      <c r="I40" s="66">
        <f t="shared" si="4"/>
        <v>7.153902892574699</v>
      </c>
      <c r="J40" s="277">
        <v>1409.7841</v>
      </c>
    </row>
    <row r="41" spans="1:10" ht="15.75">
      <c r="A41" s="126"/>
      <c r="B41" s="12"/>
      <c r="C41" s="27" t="s">
        <v>67</v>
      </c>
      <c r="D41" s="73">
        <v>2014.14</v>
      </c>
      <c r="E41" s="74">
        <f t="shared" si="1"/>
        <v>3.4617076547640004</v>
      </c>
      <c r="F41" s="183">
        <v>1367.1</v>
      </c>
      <c r="G41" s="66">
        <f t="shared" si="0"/>
        <v>2.34963832446</v>
      </c>
      <c r="H41" s="38">
        <f t="shared" si="4"/>
        <v>3381.24</v>
      </c>
      <c r="I41" s="66">
        <f t="shared" si="4"/>
        <v>5.811345979224001</v>
      </c>
      <c r="J41" s="277">
        <v>1718.7026</v>
      </c>
    </row>
    <row r="42" spans="1:10" ht="15.75">
      <c r="A42" s="126"/>
      <c r="B42" s="38"/>
      <c r="C42" s="27" t="s">
        <v>68</v>
      </c>
      <c r="D42" s="64">
        <v>528923.96</v>
      </c>
      <c r="E42" s="74">
        <f t="shared" si="1"/>
        <v>8.771833629827999</v>
      </c>
      <c r="F42" s="65">
        <v>359007.74</v>
      </c>
      <c r="G42" s="66">
        <f t="shared" si="0"/>
        <v>5.953892062482</v>
      </c>
      <c r="H42" s="38">
        <f t="shared" si="4"/>
        <v>887931.7</v>
      </c>
      <c r="I42" s="66">
        <f t="shared" si="4"/>
        <v>14.725725692309998</v>
      </c>
      <c r="J42" s="277">
        <v>16.5843</v>
      </c>
    </row>
    <row r="43" spans="1:10" ht="15.75">
      <c r="A43" s="120"/>
      <c r="B43" s="38"/>
      <c r="C43" s="27" t="s">
        <v>10</v>
      </c>
      <c r="D43" s="64">
        <v>12520.535</v>
      </c>
      <c r="E43" s="74">
        <f t="shared" si="1"/>
        <v>15.53292563886</v>
      </c>
      <c r="F43" s="38">
        <v>8498.31</v>
      </c>
      <c r="G43" s="66">
        <f t="shared" si="0"/>
        <v>10.54296939276</v>
      </c>
      <c r="H43" s="38">
        <f t="shared" si="4"/>
        <v>21018.845</v>
      </c>
      <c r="I43" s="39">
        <f t="shared" si="4"/>
        <v>26.07589503162</v>
      </c>
      <c r="J43" s="27">
        <v>1240.596</v>
      </c>
    </row>
    <row r="44" spans="1:10" ht="15.75">
      <c r="A44" s="120"/>
      <c r="B44" s="38" t="s">
        <v>540</v>
      </c>
      <c r="C44" s="27" t="s">
        <v>145</v>
      </c>
      <c r="D44" s="64">
        <v>676.241</v>
      </c>
      <c r="E44" s="74">
        <f t="shared" si="1"/>
        <v>0.9533538095681</v>
      </c>
      <c r="F44" s="38">
        <v>446.32</v>
      </c>
      <c r="G44" s="66">
        <f t="shared" si="0"/>
        <v>0.629214839512</v>
      </c>
      <c r="H44" s="38">
        <f t="shared" si="4"/>
        <v>1122.561</v>
      </c>
      <c r="I44" s="39">
        <f t="shared" si="4"/>
        <v>1.5825686490801</v>
      </c>
      <c r="J44" s="27">
        <v>1409.7841</v>
      </c>
    </row>
    <row r="45" spans="1:10" ht="15.75">
      <c r="A45" s="126"/>
      <c r="B45" s="38"/>
      <c r="C45" s="27" t="s">
        <v>67</v>
      </c>
      <c r="D45" s="64">
        <v>31543.03</v>
      </c>
      <c r="E45" s="74">
        <f t="shared" si="1"/>
        <v>54.213087672878</v>
      </c>
      <c r="F45" s="38">
        <v>6624.03</v>
      </c>
      <c r="G45" s="66">
        <f t="shared" si="0"/>
        <v>11.384737583478</v>
      </c>
      <c r="H45" s="38">
        <f t="shared" si="4"/>
        <v>38167.06</v>
      </c>
      <c r="I45" s="66">
        <f t="shared" si="4"/>
        <v>65.597825256356</v>
      </c>
      <c r="J45" s="277">
        <v>1718.7026</v>
      </c>
    </row>
    <row r="46" spans="1:10" ht="15.75">
      <c r="A46" s="126"/>
      <c r="B46" s="38"/>
      <c r="C46" s="27" t="s">
        <v>68</v>
      </c>
      <c r="D46" s="64">
        <v>4345697</v>
      </c>
      <c r="E46" s="74">
        <f t="shared" si="1"/>
        <v>72.07034275710001</v>
      </c>
      <c r="F46" s="65">
        <v>912595.92</v>
      </c>
      <c r="G46" s="66">
        <f t="shared" si="0"/>
        <v>15.134764516055998</v>
      </c>
      <c r="H46" s="38">
        <f t="shared" si="4"/>
        <v>5258292.92</v>
      </c>
      <c r="I46" s="66">
        <f t="shared" si="4"/>
        <v>87.205107273156</v>
      </c>
      <c r="J46" s="277">
        <v>16.5843</v>
      </c>
    </row>
    <row r="47" spans="1:10" ht="15.75">
      <c r="A47" s="126"/>
      <c r="B47" s="38"/>
      <c r="C47" s="27" t="s">
        <v>10</v>
      </c>
      <c r="D47" s="64">
        <v>31148.48</v>
      </c>
      <c r="E47" s="74">
        <f t="shared" si="1"/>
        <v>39.611522016</v>
      </c>
      <c r="F47" s="65">
        <v>7203.09</v>
      </c>
      <c r="G47" s="66">
        <f t="shared" si="0"/>
        <v>9.160169553000001</v>
      </c>
      <c r="H47" s="38">
        <f aca="true" t="shared" si="5" ref="H47:I66">+F47+D47</f>
        <v>38351.57</v>
      </c>
      <c r="I47" s="66">
        <f t="shared" si="5"/>
        <v>48.771691569000005</v>
      </c>
      <c r="J47" s="277">
        <v>1271.7</v>
      </c>
    </row>
    <row r="48" spans="1:10" ht="15.75">
      <c r="A48" s="126"/>
      <c r="B48" s="38" t="s">
        <v>541</v>
      </c>
      <c r="C48" s="27" t="s">
        <v>145</v>
      </c>
      <c r="D48" s="64">
        <v>0</v>
      </c>
      <c r="E48" s="74">
        <f t="shared" si="1"/>
        <v>0</v>
      </c>
      <c r="F48" s="65">
        <v>0</v>
      </c>
      <c r="G48" s="66">
        <f t="shared" si="0"/>
        <v>0</v>
      </c>
      <c r="H48" s="38">
        <f t="shared" si="5"/>
        <v>0</v>
      </c>
      <c r="I48" s="66">
        <f t="shared" si="5"/>
        <v>0</v>
      </c>
      <c r="J48" s="277">
        <v>1167.64747</v>
      </c>
    </row>
    <row r="49" spans="1:10" ht="15.75">
      <c r="A49" s="126"/>
      <c r="B49" s="38"/>
      <c r="C49" s="27" t="s">
        <v>67</v>
      </c>
      <c r="D49" s="64">
        <v>7244.47</v>
      </c>
      <c r="E49" s="74">
        <f t="shared" si="1"/>
        <v>12.451089424622001</v>
      </c>
      <c r="F49" s="65">
        <v>1675.28</v>
      </c>
      <c r="G49" s="66">
        <f t="shared" si="0"/>
        <v>2.879308091728</v>
      </c>
      <c r="H49" s="38">
        <f t="shared" si="5"/>
        <v>8919.75</v>
      </c>
      <c r="I49" s="66">
        <f t="shared" si="5"/>
        <v>15.33039751635</v>
      </c>
      <c r="J49" s="277">
        <v>1718.7026</v>
      </c>
    </row>
    <row r="50" spans="1:10" ht="15.75">
      <c r="A50" s="120"/>
      <c r="B50" s="38"/>
      <c r="C50" s="27" t="s">
        <v>68</v>
      </c>
      <c r="D50" s="64">
        <v>169618.5</v>
      </c>
      <c r="E50" s="74">
        <f t="shared" si="1"/>
        <v>2.8130040895499997</v>
      </c>
      <c r="F50" s="38">
        <v>39224.28</v>
      </c>
      <c r="G50" s="66">
        <f t="shared" si="0"/>
        <v>0.650507226804</v>
      </c>
      <c r="H50" s="38">
        <f t="shared" si="5"/>
        <v>208842.78</v>
      </c>
      <c r="I50" s="39">
        <f t="shared" si="5"/>
        <v>3.4635113163539994</v>
      </c>
      <c r="J50" s="27">
        <v>16.5843</v>
      </c>
    </row>
    <row r="51" spans="1:10" ht="15.75">
      <c r="A51" s="120"/>
      <c r="B51" s="38"/>
      <c r="C51" s="27" t="s">
        <v>10</v>
      </c>
      <c r="D51" s="64">
        <v>3788.99</v>
      </c>
      <c r="E51" s="74">
        <f t="shared" si="1"/>
        <v>4.818458583</v>
      </c>
      <c r="F51" s="38">
        <v>795.7</v>
      </c>
      <c r="G51" s="66">
        <f t="shared" si="0"/>
        <v>1.0118916900000001</v>
      </c>
      <c r="H51" s="38">
        <f t="shared" si="5"/>
        <v>4584.69</v>
      </c>
      <c r="I51" s="39">
        <f t="shared" si="5"/>
        <v>5.8303502730000005</v>
      </c>
      <c r="J51" s="27">
        <v>1271.7</v>
      </c>
    </row>
    <row r="52" spans="1:10" ht="15.75">
      <c r="A52" s="126"/>
      <c r="B52" s="38" t="s">
        <v>542</v>
      </c>
      <c r="C52" s="27" t="s">
        <v>67</v>
      </c>
      <c r="D52" s="64">
        <v>3828.975</v>
      </c>
      <c r="E52" s="74">
        <f t="shared" si="1"/>
        <v>6.580869287835</v>
      </c>
      <c r="F52" s="38">
        <v>2656.35</v>
      </c>
      <c r="G52" s="66">
        <f t="shared" si="0"/>
        <v>4.56547565151</v>
      </c>
      <c r="H52" s="38">
        <f t="shared" si="5"/>
        <v>6485.325</v>
      </c>
      <c r="I52" s="66">
        <f t="shared" si="5"/>
        <v>11.146344939345</v>
      </c>
      <c r="J52" s="277">
        <v>1718.7026</v>
      </c>
    </row>
    <row r="53" spans="1:10" ht="15.75">
      <c r="A53" s="126"/>
      <c r="B53" s="38"/>
      <c r="C53" s="27" t="s">
        <v>10</v>
      </c>
      <c r="D53" s="64">
        <v>4283.163</v>
      </c>
      <c r="E53" s="74">
        <f t="shared" si="1"/>
        <v>5.4468983871</v>
      </c>
      <c r="F53" s="65">
        <v>2971.44</v>
      </c>
      <c r="G53" s="66">
        <f t="shared" si="0"/>
        <v>3.7787802480000003</v>
      </c>
      <c r="H53" s="38">
        <f t="shared" si="5"/>
        <v>7254.602999999999</v>
      </c>
      <c r="I53" s="66">
        <f t="shared" si="5"/>
        <v>9.2256786351</v>
      </c>
      <c r="J53" s="277">
        <v>1271.7</v>
      </c>
    </row>
    <row r="54" spans="1:10" ht="15.75">
      <c r="A54" s="126"/>
      <c r="B54" s="38" t="s">
        <v>543</v>
      </c>
      <c r="C54" s="27" t="s">
        <v>67</v>
      </c>
      <c r="D54" s="64">
        <v>25135.023</v>
      </c>
      <c r="E54" s="74">
        <f t="shared" si="1"/>
        <v>43.1996293811598</v>
      </c>
      <c r="F54" s="65">
        <v>17248.91</v>
      </c>
      <c r="G54" s="66">
        <f t="shared" si="0"/>
        <v>29.645746464166</v>
      </c>
      <c r="H54" s="38">
        <f t="shared" si="5"/>
        <v>42383.933000000005</v>
      </c>
      <c r="I54" s="66">
        <f t="shared" si="5"/>
        <v>72.8453758453258</v>
      </c>
      <c r="J54" s="277">
        <v>1718.7026</v>
      </c>
    </row>
    <row r="55" spans="1:10" ht="15.75">
      <c r="A55" s="126"/>
      <c r="B55" s="38"/>
      <c r="C55" s="27" t="s">
        <v>10</v>
      </c>
      <c r="D55" s="64">
        <v>22800.106</v>
      </c>
      <c r="E55" s="74">
        <f t="shared" si="1"/>
        <v>28.9948948002</v>
      </c>
      <c r="F55" s="65">
        <v>15646.58</v>
      </c>
      <c r="G55" s="66">
        <f t="shared" si="0"/>
        <v>19.897755786</v>
      </c>
      <c r="H55" s="38">
        <f t="shared" si="5"/>
        <v>38446.686</v>
      </c>
      <c r="I55" s="66">
        <f t="shared" si="5"/>
        <v>48.892650586200006</v>
      </c>
      <c r="J55" s="277">
        <v>1271.7</v>
      </c>
    </row>
    <row r="56" spans="1:10" ht="15.75">
      <c r="A56" s="126"/>
      <c r="B56" s="38" t="s">
        <v>544</v>
      </c>
      <c r="C56" s="27" t="s">
        <v>67</v>
      </c>
      <c r="D56" s="64">
        <v>4032.717</v>
      </c>
      <c r="E56" s="74">
        <f t="shared" si="1"/>
        <v>6.931041192964201</v>
      </c>
      <c r="F56" s="65">
        <v>2797.7</v>
      </c>
      <c r="G56" s="66">
        <f t="shared" si="0"/>
        <v>4.80841426402</v>
      </c>
      <c r="H56" s="38">
        <f t="shared" si="5"/>
        <v>6830.4169999999995</v>
      </c>
      <c r="I56" s="66">
        <f t="shared" si="5"/>
        <v>11.7394554569842</v>
      </c>
      <c r="J56" s="277">
        <v>1718.7026</v>
      </c>
    </row>
    <row r="57" spans="1:10" ht="15.75">
      <c r="A57" s="120"/>
      <c r="B57" s="38"/>
      <c r="C57" s="27" t="s">
        <v>68</v>
      </c>
      <c r="D57" s="64">
        <v>502793.735</v>
      </c>
      <c r="E57" s="74">
        <f t="shared" si="1"/>
        <v>8.338482139360499</v>
      </c>
      <c r="F57" s="38">
        <v>348813.15</v>
      </c>
      <c r="G57" s="66">
        <f t="shared" si="0"/>
        <v>5.7848219235450005</v>
      </c>
      <c r="H57" s="38">
        <f t="shared" si="5"/>
        <v>851606.885</v>
      </c>
      <c r="I57" s="39">
        <f t="shared" si="5"/>
        <v>14.1233040629055</v>
      </c>
      <c r="J57" s="27">
        <v>16.5843</v>
      </c>
    </row>
    <row r="58" spans="1:10" ht="15.75">
      <c r="A58" s="120"/>
      <c r="B58" s="38"/>
      <c r="C58" s="27" t="s">
        <v>10</v>
      </c>
      <c r="D58" s="64">
        <v>40367.24</v>
      </c>
      <c r="E58" s="74">
        <f t="shared" si="1"/>
        <v>51.335019108000004</v>
      </c>
      <c r="F58" s="38">
        <v>28004.77</v>
      </c>
      <c r="G58" s="66">
        <f t="shared" si="0"/>
        <v>35.613666009000006</v>
      </c>
      <c r="H58" s="38">
        <f t="shared" si="5"/>
        <v>68372.01</v>
      </c>
      <c r="I58" s="39">
        <f t="shared" si="5"/>
        <v>86.94868511700001</v>
      </c>
      <c r="J58" s="27">
        <v>1271.7</v>
      </c>
    </row>
    <row r="59" spans="1:10" ht="15.75">
      <c r="A59" s="126"/>
      <c r="B59" s="38" t="s">
        <v>545</v>
      </c>
      <c r="C59" s="27" t="s">
        <v>145</v>
      </c>
      <c r="D59" s="64">
        <v>10596.702</v>
      </c>
      <c r="E59" s="74">
        <f t="shared" si="1"/>
        <v>14.9390619920382</v>
      </c>
      <c r="F59" s="38">
        <v>7192.51</v>
      </c>
      <c r="G59" s="66">
        <f t="shared" si="0"/>
        <v>10.139886237091002</v>
      </c>
      <c r="H59" s="38">
        <f t="shared" si="5"/>
        <v>17789.212</v>
      </c>
      <c r="I59" s="66">
        <f t="shared" si="5"/>
        <v>25.078948229129203</v>
      </c>
      <c r="J59" s="277">
        <v>1409.7841</v>
      </c>
    </row>
    <row r="60" spans="1:10" ht="15.75">
      <c r="A60" s="126"/>
      <c r="B60" s="38"/>
      <c r="C60" s="27" t="s">
        <v>67</v>
      </c>
      <c r="D60" s="64">
        <v>14023.752</v>
      </c>
      <c r="E60" s="74">
        <f t="shared" si="1"/>
        <v>24.102659024155205</v>
      </c>
      <c r="F60" s="65">
        <v>9518.62</v>
      </c>
      <c r="G60" s="66">
        <f t="shared" si="0"/>
        <v>16.359676942412</v>
      </c>
      <c r="H60" s="38">
        <f t="shared" si="5"/>
        <v>23542.372000000003</v>
      </c>
      <c r="I60" s="66">
        <f t="shared" si="5"/>
        <v>40.46233596656721</v>
      </c>
      <c r="J60" s="277">
        <v>1718.7026</v>
      </c>
    </row>
    <row r="61" spans="1:10" ht="15.75">
      <c r="A61" s="126"/>
      <c r="B61" s="38"/>
      <c r="C61" s="27" t="s">
        <v>68</v>
      </c>
      <c r="D61" s="64">
        <v>379748.625</v>
      </c>
      <c r="E61" s="74">
        <f t="shared" si="1"/>
        <v>6.2978651215875</v>
      </c>
      <c r="F61" s="65">
        <v>257754.38</v>
      </c>
      <c r="G61" s="66">
        <f t="shared" si="0"/>
        <v>4.274675964234</v>
      </c>
      <c r="H61" s="38">
        <f t="shared" si="5"/>
        <v>637503.005</v>
      </c>
      <c r="I61" s="66">
        <f t="shared" si="5"/>
        <v>10.5725410858215</v>
      </c>
      <c r="J61" s="277">
        <v>16.5843</v>
      </c>
    </row>
    <row r="62" spans="1:10" ht="15.75">
      <c r="A62" s="126"/>
      <c r="B62" s="38"/>
      <c r="C62" s="27" t="s">
        <v>10</v>
      </c>
      <c r="D62" s="64">
        <v>36888.971</v>
      </c>
      <c r="E62" s="74">
        <f t="shared" si="1"/>
        <v>46.9117044207</v>
      </c>
      <c r="F62" s="65">
        <v>25038.39</v>
      </c>
      <c r="G62" s="66">
        <f t="shared" si="0"/>
        <v>31.841320563</v>
      </c>
      <c r="H62" s="38">
        <f t="shared" si="5"/>
        <v>61927.361</v>
      </c>
      <c r="I62" s="66">
        <f t="shared" si="5"/>
        <v>78.7530249837</v>
      </c>
      <c r="J62" s="277">
        <v>1271.7</v>
      </c>
    </row>
    <row r="63" spans="1:10" ht="15.75">
      <c r="A63" s="126"/>
      <c r="B63" s="38" t="s">
        <v>546</v>
      </c>
      <c r="C63" s="27" t="s">
        <v>67</v>
      </c>
      <c r="D63" s="64">
        <v>2226.142</v>
      </c>
      <c r="E63" s="74">
        <f t="shared" si="1"/>
        <v>3.8260760433692003</v>
      </c>
      <c r="F63" s="65">
        <v>1569.43</v>
      </c>
      <c r="G63" s="66">
        <f t="shared" si="0"/>
        <v>2.6973834215180004</v>
      </c>
      <c r="H63" s="38">
        <f t="shared" si="5"/>
        <v>3795.572</v>
      </c>
      <c r="I63" s="66">
        <f t="shared" si="5"/>
        <v>6.523459464887201</v>
      </c>
      <c r="J63" s="277">
        <v>1718.7026</v>
      </c>
    </row>
    <row r="64" spans="1:10" ht="15.75">
      <c r="A64" s="120"/>
      <c r="B64" s="38"/>
      <c r="C64" s="27" t="s">
        <v>68</v>
      </c>
      <c r="D64" s="64">
        <v>109078.78</v>
      </c>
      <c r="E64" s="74">
        <f t="shared" si="1"/>
        <v>1.808995211154</v>
      </c>
      <c r="F64" s="38">
        <v>76900.54</v>
      </c>
      <c r="G64" s="66">
        <f t="shared" si="0"/>
        <v>1.2753416255219998</v>
      </c>
      <c r="H64" s="38">
        <f t="shared" si="5"/>
        <v>185979.32</v>
      </c>
      <c r="I64" s="39">
        <f t="shared" si="5"/>
        <v>3.084336836676</v>
      </c>
      <c r="J64" s="27">
        <v>16.5843</v>
      </c>
    </row>
    <row r="65" spans="1:10" ht="15.75">
      <c r="A65" s="120"/>
      <c r="B65" s="38"/>
      <c r="C65" s="27" t="s">
        <v>10</v>
      </c>
      <c r="D65" s="64">
        <v>4895.525</v>
      </c>
      <c r="E65" s="74">
        <f t="shared" si="1"/>
        <v>6.2256391425</v>
      </c>
      <c r="F65" s="38">
        <v>3451.35</v>
      </c>
      <c r="G65" s="66">
        <f t="shared" si="0"/>
        <v>4.389081795</v>
      </c>
      <c r="H65" s="38">
        <f t="shared" si="5"/>
        <v>8346.875</v>
      </c>
      <c r="I65" s="39">
        <f t="shared" si="5"/>
        <v>10.6147209375</v>
      </c>
      <c r="J65" s="27">
        <v>1271.7</v>
      </c>
    </row>
    <row r="66" spans="1:10" ht="15.75">
      <c r="A66" s="126"/>
      <c r="B66" s="38" t="s">
        <v>547</v>
      </c>
      <c r="C66" s="27" t="s">
        <v>67</v>
      </c>
      <c r="D66" s="64"/>
      <c r="E66" s="74">
        <f t="shared" si="1"/>
        <v>0</v>
      </c>
      <c r="F66" s="38">
        <v>1546.59</v>
      </c>
      <c r="G66" s="66">
        <f t="shared" si="0"/>
        <v>2.6581282541339997</v>
      </c>
      <c r="H66" s="38">
        <f t="shared" si="5"/>
        <v>1546.59</v>
      </c>
      <c r="I66" s="66">
        <f t="shared" si="5"/>
        <v>2.6581282541339997</v>
      </c>
      <c r="J66" s="277">
        <v>1718.7026</v>
      </c>
    </row>
    <row r="67" spans="1:10" ht="15.75">
      <c r="A67" s="126"/>
      <c r="B67" s="38"/>
      <c r="C67" s="27" t="s">
        <v>68</v>
      </c>
      <c r="D67" s="64"/>
      <c r="E67" s="74">
        <f t="shared" si="1"/>
        <v>0</v>
      </c>
      <c r="F67" s="65">
        <v>1486656.81</v>
      </c>
      <c r="G67" s="66">
        <f t="shared" si="0"/>
        <v>24.655162534082997</v>
      </c>
      <c r="H67" s="38">
        <f aca="true" t="shared" si="6" ref="H67:I84">+F67+D67</f>
        <v>1486656.81</v>
      </c>
      <c r="I67" s="66">
        <f t="shared" si="6"/>
        <v>24.655162534082997</v>
      </c>
      <c r="J67" s="277">
        <v>16.5843</v>
      </c>
    </row>
    <row r="68" spans="1:10" ht="15.75">
      <c r="A68" s="126"/>
      <c r="B68" s="38"/>
      <c r="C68" s="27" t="s">
        <v>10</v>
      </c>
      <c r="D68" s="64"/>
      <c r="E68" s="74">
        <f t="shared" si="1"/>
        <v>0</v>
      </c>
      <c r="F68" s="65">
        <v>28177.19</v>
      </c>
      <c r="G68" s="66">
        <f t="shared" si="0"/>
        <v>35.832932523000004</v>
      </c>
      <c r="H68" s="38">
        <f t="shared" si="6"/>
        <v>28177.19</v>
      </c>
      <c r="I68" s="66">
        <f t="shared" si="6"/>
        <v>35.832932523000004</v>
      </c>
      <c r="J68" s="277">
        <v>1271.7</v>
      </c>
    </row>
    <row r="69" spans="1:10" ht="15.75">
      <c r="A69" s="126"/>
      <c r="B69" s="38" t="s">
        <v>548</v>
      </c>
      <c r="C69" s="27" t="s">
        <v>67</v>
      </c>
      <c r="D69" s="64"/>
      <c r="E69" s="74">
        <f t="shared" si="1"/>
        <v>0</v>
      </c>
      <c r="F69" s="65">
        <v>11037.53</v>
      </c>
      <c r="G69" s="66">
        <f t="shared" si="0"/>
        <v>20.5550833993295</v>
      </c>
      <c r="H69" s="38">
        <f t="shared" si="6"/>
        <v>11037.53</v>
      </c>
      <c r="I69" s="66">
        <f t="shared" si="6"/>
        <v>20.5550833993295</v>
      </c>
      <c r="J69" s="277">
        <v>1862.29015</v>
      </c>
    </row>
    <row r="70" spans="1:10" ht="15.75">
      <c r="A70" s="126"/>
      <c r="B70" s="38"/>
      <c r="C70" s="27" t="s">
        <v>68</v>
      </c>
      <c r="D70" s="64"/>
      <c r="E70" s="74">
        <f t="shared" si="1"/>
        <v>0</v>
      </c>
      <c r="F70" s="65">
        <v>11405.93</v>
      </c>
      <c r="G70" s="66">
        <f t="shared" si="0"/>
        <v>0.18915936489899998</v>
      </c>
      <c r="H70" s="38">
        <f t="shared" si="6"/>
        <v>11405.93</v>
      </c>
      <c r="I70" s="66">
        <f t="shared" si="6"/>
        <v>0.18915936489899998</v>
      </c>
      <c r="J70" s="277">
        <v>16.5843</v>
      </c>
    </row>
    <row r="71" spans="1:10" ht="15.75">
      <c r="A71" s="120"/>
      <c r="B71" s="38" t="s">
        <v>549</v>
      </c>
      <c r="C71" s="27" t="s">
        <v>9</v>
      </c>
      <c r="D71" s="64">
        <v>50911.9</v>
      </c>
      <c r="E71" s="74">
        <f t="shared" si="1"/>
        <v>102.2487426391613</v>
      </c>
      <c r="F71" s="38">
        <v>15837.49</v>
      </c>
      <c r="G71" s="66">
        <f t="shared" si="0"/>
        <v>31.807169621646228</v>
      </c>
      <c r="H71" s="38">
        <f t="shared" si="6"/>
        <v>66749.39</v>
      </c>
      <c r="I71" s="39">
        <f t="shared" si="6"/>
        <v>134.05591226080753</v>
      </c>
      <c r="J71" s="27">
        <v>2008.346627</v>
      </c>
    </row>
    <row r="72" spans="1:10" ht="15.75">
      <c r="A72" s="120"/>
      <c r="B72" s="38" t="s">
        <v>550</v>
      </c>
      <c r="C72" s="27" t="s">
        <v>9</v>
      </c>
      <c r="D72" s="64">
        <v>70240.47</v>
      </c>
      <c r="E72" s="74">
        <f t="shared" si="1"/>
        <v>141.0672110033947</v>
      </c>
      <c r="F72" s="38">
        <v>22377.2</v>
      </c>
      <c r="G72" s="66">
        <f t="shared" si="0"/>
        <v>44.9411741417044</v>
      </c>
      <c r="H72" s="38">
        <f t="shared" si="6"/>
        <v>92617.67</v>
      </c>
      <c r="I72" s="39">
        <f t="shared" si="6"/>
        <v>186.0083851450991</v>
      </c>
      <c r="J72" s="27">
        <v>2008.346627</v>
      </c>
    </row>
    <row r="73" spans="1:10" ht="15.75">
      <c r="A73" s="120"/>
      <c r="B73" s="38" t="s">
        <v>561</v>
      </c>
      <c r="C73" s="27" t="s">
        <v>225</v>
      </c>
      <c r="D73" s="64">
        <v>31087.357</v>
      </c>
      <c r="E73" s="74">
        <f t="shared" si="1"/>
        <v>41.1850652561404</v>
      </c>
      <c r="F73" s="38">
        <v>5362.57</v>
      </c>
      <c r="G73" s="66">
        <f t="shared" si="0"/>
        <v>7.104424972204</v>
      </c>
      <c r="H73" s="38">
        <f t="shared" si="6"/>
        <v>36449.926999999996</v>
      </c>
      <c r="I73" s="39">
        <f t="shared" si="6"/>
        <v>48.2894902283444</v>
      </c>
      <c r="J73" s="277">
        <v>1324.8172</v>
      </c>
    </row>
    <row r="74" spans="1:10" ht="15.75">
      <c r="A74" s="120"/>
      <c r="B74" s="38"/>
      <c r="C74" s="27" t="s">
        <v>237</v>
      </c>
      <c r="D74" s="64">
        <v>95607.857</v>
      </c>
      <c r="E74" s="74">
        <f t="shared" si="1"/>
        <v>134.78643663367373</v>
      </c>
      <c r="F74" s="38">
        <v>16492.36</v>
      </c>
      <c r="G74" s="66">
        <f>+F74*J74/1000000</f>
        <v>23.250666899476002</v>
      </c>
      <c r="H74" s="38">
        <f t="shared" si="6"/>
        <v>112100.217</v>
      </c>
      <c r="I74" s="39">
        <f t="shared" si="6"/>
        <v>158.03710353314972</v>
      </c>
      <c r="J74" s="277">
        <v>1409.7841</v>
      </c>
    </row>
    <row r="75" spans="1:10" ht="15.75">
      <c r="A75" s="120"/>
      <c r="B75" s="38"/>
      <c r="C75" s="27" t="s">
        <v>67</v>
      </c>
      <c r="D75" s="64">
        <v>90069.141</v>
      </c>
      <c r="E75" s="74">
        <f t="shared" si="1"/>
        <v>154.8020668164666</v>
      </c>
      <c r="F75" s="38">
        <v>15874.69</v>
      </c>
      <c r="G75" s="66">
        <f>+F75*J75/1000000</f>
        <v>27.283870977194002</v>
      </c>
      <c r="H75" s="38">
        <f t="shared" si="6"/>
        <v>105943.831</v>
      </c>
      <c r="I75" s="39">
        <f t="shared" si="6"/>
        <v>182.0859377936606</v>
      </c>
      <c r="J75" s="277">
        <v>1718.7026</v>
      </c>
    </row>
    <row r="76" spans="1:10" ht="15.75">
      <c r="A76" s="120"/>
      <c r="B76" s="38"/>
      <c r="C76" s="27" t="s">
        <v>68</v>
      </c>
      <c r="D76" s="64">
        <v>2393652.765</v>
      </c>
      <c r="E76" s="74">
        <f t="shared" si="1"/>
        <v>39.6970555505895</v>
      </c>
      <c r="F76" s="38">
        <v>412905.1</v>
      </c>
      <c r="G76" s="66">
        <f>+F76*J76/1000000</f>
        <v>6.847742049929999</v>
      </c>
      <c r="H76" s="38">
        <f t="shared" si="6"/>
        <v>2806557.865</v>
      </c>
      <c r="I76" s="39">
        <f t="shared" si="6"/>
        <v>46.5447976005195</v>
      </c>
      <c r="J76" s="27">
        <v>16.5843</v>
      </c>
    </row>
    <row r="77" spans="1:10" ht="15.75">
      <c r="A77" s="120"/>
      <c r="B77" s="38"/>
      <c r="C77" s="27" t="s">
        <v>146</v>
      </c>
      <c r="D77" s="64">
        <v>52611.045</v>
      </c>
      <c r="E77" s="74">
        <f t="shared" si="1"/>
        <v>11.466724568675998</v>
      </c>
      <c r="F77" s="38">
        <v>9075.41</v>
      </c>
      <c r="G77" s="66">
        <f>+F77*J77/1000000</f>
        <v>1.978011020648</v>
      </c>
      <c r="H77" s="38">
        <f t="shared" si="6"/>
        <v>61686.455</v>
      </c>
      <c r="I77" s="39">
        <f t="shared" si="6"/>
        <v>13.444735589323997</v>
      </c>
      <c r="J77" s="277">
        <v>217.9528</v>
      </c>
    </row>
    <row r="78" spans="1:10" ht="15.75">
      <c r="A78" s="120"/>
      <c r="B78" s="38"/>
      <c r="C78" s="27" t="s">
        <v>10</v>
      </c>
      <c r="D78" s="64">
        <v>17751.254</v>
      </c>
      <c r="E78" s="74">
        <f t="shared" si="1"/>
        <v>22.574269711800003</v>
      </c>
      <c r="F78" s="38">
        <v>3062.09</v>
      </c>
      <c r="G78" s="66">
        <f>+F78*J78/1000000</f>
        <v>3.894059853</v>
      </c>
      <c r="H78" s="38">
        <f t="shared" si="6"/>
        <v>20813.344</v>
      </c>
      <c r="I78" s="39">
        <f t="shared" si="6"/>
        <v>26.4683295648</v>
      </c>
      <c r="J78" s="277">
        <v>1271.7</v>
      </c>
    </row>
    <row r="79" spans="1:10" ht="15.75">
      <c r="A79" s="126">
        <v>15</v>
      </c>
      <c r="B79" s="38" t="s">
        <v>551</v>
      </c>
      <c r="C79" s="27" t="s">
        <v>10</v>
      </c>
      <c r="D79" s="64">
        <v>49138</v>
      </c>
      <c r="E79" s="74">
        <f t="shared" si="1"/>
        <v>62.7443122</v>
      </c>
      <c r="F79" s="38">
        <v>5896.68</v>
      </c>
      <c r="G79" s="66">
        <f aca="true" t="shared" si="7" ref="G79:G89">+F79*J79/1000000</f>
        <v>7.529470692</v>
      </c>
      <c r="H79" s="38">
        <f t="shared" si="6"/>
        <v>55034.68</v>
      </c>
      <c r="I79" s="39">
        <f t="shared" si="6"/>
        <v>70.273782892</v>
      </c>
      <c r="J79" s="277">
        <v>1276.9</v>
      </c>
    </row>
    <row r="80" spans="1:10" ht="15.75">
      <c r="A80" s="126"/>
      <c r="B80" s="38" t="s">
        <v>552</v>
      </c>
      <c r="C80" s="27" t="s">
        <v>10</v>
      </c>
      <c r="D80" s="64">
        <v>150000</v>
      </c>
      <c r="E80" s="74">
        <f aca="true" t="shared" si="8" ref="E80:E90">+D80*J80/1000000</f>
        <v>191.535</v>
      </c>
      <c r="F80" s="65">
        <v>17437.5</v>
      </c>
      <c r="G80" s="66">
        <f t="shared" si="7"/>
        <v>22.26594375</v>
      </c>
      <c r="H80" s="38">
        <f t="shared" si="6"/>
        <v>167437.5</v>
      </c>
      <c r="I80" s="66">
        <f t="shared" si="6"/>
        <v>213.80094375</v>
      </c>
      <c r="J80" s="277">
        <v>1276.9</v>
      </c>
    </row>
    <row r="81" spans="1:10" ht="15.75">
      <c r="A81" s="126"/>
      <c r="B81" s="38" t="s">
        <v>553</v>
      </c>
      <c r="C81" s="27" t="s">
        <v>10</v>
      </c>
      <c r="D81" s="64">
        <v>37500</v>
      </c>
      <c r="E81" s="74">
        <f t="shared" si="8"/>
        <v>47.88375</v>
      </c>
      <c r="F81" s="65">
        <v>5189.06</v>
      </c>
      <c r="G81" s="66">
        <f t="shared" si="7"/>
        <v>6.625910714000001</v>
      </c>
      <c r="H81" s="38">
        <f t="shared" si="6"/>
        <v>42689.06</v>
      </c>
      <c r="I81" s="66">
        <f t="shared" si="6"/>
        <v>54.509660714</v>
      </c>
      <c r="J81" s="277">
        <v>1276.9</v>
      </c>
    </row>
    <row r="82" spans="1:10" ht="15.75">
      <c r="A82" s="126"/>
      <c r="B82" s="38" t="s">
        <v>554</v>
      </c>
      <c r="C82" s="27" t="s">
        <v>10</v>
      </c>
      <c r="D82" s="64">
        <v>64500</v>
      </c>
      <c r="E82" s="74">
        <f t="shared" si="8"/>
        <v>82.36005</v>
      </c>
      <c r="F82" s="65">
        <v>8707.5</v>
      </c>
      <c r="G82" s="66">
        <f t="shared" si="7"/>
        <v>11.11860675</v>
      </c>
      <c r="H82" s="38">
        <f t="shared" si="6"/>
        <v>73207.5</v>
      </c>
      <c r="I82" s="66">
        <f t="shared" si="6"/>
        <v>93.47865675</v>
      </c>
      <c r="J82" s="277">
        <v>1276.9</v>
      </c>
    </row>
    <row r="83" spans="1:10" ht="15.75">
      <c r="A83" s="126"/>
      <c r="B83" s="38" t="s">
        <v>555</v>
      </c>
      <c r="C83" s="27" t="s">
        <v>9</v>
      </c>
      <c r="D83" s="64">
        <v>307500</v>
      </c>
      <c r="E83" s="74">
        <f t="shared" si="8"/>
        <v>617.5665878025</v>
      </c>
      <c r="F83" s="65">
        <v>46125</v>
      </c>
      <c r="G83" s="66">
        <f t="shared" si="7"/>
        <v>92.634988170375</v>
      </c>
      <c r="H83" s="38">
        <f t="shared" si="6"/>
        <v>353625</v>
      </c>
      <c r="I83" s="66">
        <f t="shared" si="6"/>
        <v>710.2015759728749</v>
      </c>
      <c r="J83" s="27">
        <v>2008.346627</v>
      </c>
    </row>
    <row r="84" spans="1:10" ht="15.75">
      <c r="A84" s="120"/>
      <c r="B84" s="38" t="s">
        <v>556</v>
      </c>
      <c r="C84" s="27" t="s">
        <v>9</v>
      </c>
      <c r="D84" s="64">
        <v>161457.42</v>
      </c>
      <c r="E84" s="74">
        <f t="shared" si="8"/>
        <v>324.2624648611224</v>
      </c>
      <c r="F84" s="38">
        <v>29062.36</v>
      </c>
      <c r="G84" s="66">
        <f t="shared" si="7"/>
        <v>58.367292678659716</v>
      </c>
      <c r="H84" s="38">
        <f t="shared" si="6"/>
        <v>190519.78000000003</v>
      </c>
      <c r="I84" s="39">
        <f t="shared" si="6"/>
        <v>382.62975753978213</v>
      </c>
      <c r="J84" s="27">
        <v>2008.346627</v>
      </c>
    </row>
    <row r="85" spans="1:10" ht="15.75">
      <c r="A85" s="120"/>
      <c r="B85" s="38" t="s">
        <v>557</v>
      </c>
      <c r="C85" s="27" t="s">
        <v>10</v>
      </c>
      <c r="D85" s="64">
        <v>300000</v>
      </c>
      <c r="E85" s="74">
        <f t="shared" si="8"/>
        <v>383.07</v>
      </c>
      <c r="F85" s="38">
        <v>13725</v>
      </c>
      <c r="G85" s="66">
        <f t="shared" si="7"/>
        <v>17.5254525</v>
      </c>
      <c r="H85" s="38">
        <f>+F85+D85</f>
        <v>313725</v>
      </c>
      <c r="I85" s="39">
        <f>+G85+E85</f>
        <v>400.59545249999996</v>
      </c>
      <c r="J85" s="277">
        <v>1276.9</v>
      </c>
    </row>
    <row r="86" spans="1:10" ht="15.75">
      <c r="A86" s="126">
        <v>30</v>
      </c>
      <c r="B86" s="38" t="s">
        <v>562</v>
      </c>
      <c r="C86" s="27" t="s">
        <v>428</v>
      </c>
      <c r="D86" s="64">
        <v>0</v>
      </c>
      <c r="E86" s="74">
        <f t="shared" si="8"/>
        <v>0</v>
      </c>
      <c r="F86" s="38">
        <v>69000</v>
      </c>
      <c r="G86" s="66">
        <f t="shared" si="7"/>
        <v>23.499667714234246</v>
      </c>
      <c r="H86" s="38">
        <f>+F86+D86</f>
        <v>69000</v>
      </c>
      <c r="I86" s="39">
        <f>+G86+E86</f>
        <v>23.499667714234246</v>
      </c>
      <c r="J86" s="277">
        <v>340.5748944091919</v>
      </c>
    </row>
    <row r="87" spans="1:10" ht="15.75">
      <c r="A87" s="126">
        <v>31</v>
      </c>
      <c r="B87" s="38" t="s">
        <v>558</v>
      </c>
      <c r="C87" s="27" t="s">
        <v>10</v>
      </c>
      <c r="D87" s="64"/>
      <c r="E87" s="74">
        <f t="shared" si="8"/>
        <v>0</v>
      </c>
      <c r="F87" s="38">
        <v>25000</v>
      </c>
      <c r="G87" s="66">
        <f t="shared" si="7"/>
        <v>32.3375</v>
      </c>
      <c r="H87" s="38">
        <f aca="true" t="shared" si="9" ref="H87:I89">+F87+D87</f>
        <v>25000</v>
      </c>
      <c r="I87" s="66">
        <f t="shared" si="9"/>
        <v>32.3375</v>
      </c>
      <c r="J87" s="277">
        <v>1293.5</v>
      </c>
    </row>
    <row r="88" spans="1:10" ht="15.75">
      <c r="A88" s="126"/>
      <c r="B88" s="38" t="s">
        <v>559</v>
      </c>
      <c r="C88" s="27"/>
      <c r="D88" s="64"/>
      <c r="E88" s="74">
        <f t="shared" si="8"/>
        <v>0</v>
      </c>
      <c r="F88" s="65">
        <v>5549.145</v>
      </c>
      <c r="G88" s="66">
        <f t="shared" si="7"/>
        <v>7.1778190575</v>
      </c>
      <c r="H88" s="38">
        <f t="shared" si="9"/>
        <v>5549.145</v>
      </c>
      <c r="I88" s="66">
        <f t="shared" si="9"/>
        <v>7.1778190575</v>
      </c>
      <c r="J88" s="277">
        <v>1293.5</v>
      </c>
    </row>
    <row r="89" spans="1:10" ht="15.75">
      <c r="A89" s="126"/>
      <c r="B89" s="38" t="s">
        <v>560</v>
      </c>
      <c r="C89" s="27"/>
      <c r="D89" s="64"/>
      <c r="E89" s="74">
        <f t="shared" si="8"/>
        <v>0</v>
      </c>
      <c r="F89" s="65">
        <v>22000</v>
      </c>
      <c r="G89" s="66">
        <f t="shared" si="7"/>
        <v>28.457</v>
      </c>
      <c r="H89" s="38">
        <f t="shared" si="9"/>
        <v>22000</v>
      </c>
      <c r="I89" s="66">
        <f t="shared" si="9"/>
        <v>28.457</v>
      </c>
      <c r="J89" s="277">
        <v>1293.5</v>
      </c>
    </row>
    <row r="90" spans="1:10" ht="15.75">
      <c r="A90" s="253"/>
      <c r="B90" s="253"/>
      <c r="C90" s="253"/>
      <c r="D90" s="253"/>
      <c r="E90" s="74">
        <f t="shared" si="8"/>
        <v>0</v>
      </c>
      <c r="F90" s="253"/>
      <c r="G90" s="253"/>
      <c r="H90" s="253"/>
      <c r="I90" s="253"/>
      <c r="J90" s="279"/>
    </row>
    <row r="91" spans="1:10" ht="12.75">
      <c r="A91" s="280"/>
      <c r="B91" s="280"/>
      <c r="C91" s="280"/>
      <c r="D91" s="280"/>
      <c r="E91" s="280"/>
      <c r="F91" s="280"/>
      <c r="G91" s="280"/>
      <c r="H91" s="280"/>
      <c r="I91" s="280"/>
      <c r="J91" s="281"/>
    </row>
    <row r="92" spans="1:10" ht="15.75">
      <c r="A92" s="282"/>
      <c r="B92" s="283" t="s">
        <v>395</v>
      </c>
      <c r="C92" s="284"/>
      <c r="D92" s="285"/>
      <c r="E92" s="286">
        <f>SUM(E8:E89)</f>
        <v>4147.404365780281</v>
      </c>
      <c r="F92" s="286"/>
      <c r="G92" s="286">
        <f>SUM(G8:G89)</f>
        <v>1066.9881852017347</v>
      </c>
      <c r="H92" s="286"/>
      <c r="I92" s="286">
        <f>SUM(I8:I89)</f>
        <v>5214.392550982014</v>
      </c>
      <c r="J92" s="287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scale="48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5:N36"/>
  <sheetViews>
    <sheetView zoomScalePageLayoutView="0" workbookViewId="0" topLeftCell="B19">
      <selection activeCell="D37" sqref="D37"/>
    </sheetView>
  </sheetViews>
  <sheetFormatPr defaultColWidth="11.421875" defaultRowHeight="12.75"/>
  <cols>
    <col min="1" max="1" width="17.00390625" style="0" bestFit="1" customWidth="1"/>
    <col min="2" max="2" width="56.28125" style="0" bestFit="1" customWidth="1"/>
    <col min="3" max="3" width="11.421875" style="0" customWidth="1"/>
    <col min="4" max="4" width="17.7109375" style="0" bestFit="1" customWidth="1"/>
    <col min="5" max="5" width="11.421875" style="0" customWidth="1"/>
    <col min="6" max="6" width="16.00390625" style="0" bestFit="1" customWidth="1"/>
    <col min="7" max="7" width="11.421875" style="0" customWidth="1"/>
    <col min="8" max="8" width="17.7109375" style="0" bestFit="1" customWidth="1"/>
    <col min="9" max="9" width="13.28125" style="0" bestFit="1" customWidth="1"/>
    <col min="10" max="10" width="22.00390625" style="0" bestFit="1" customWidth="1"/>
  </cols>
  <sheetData>
    <row r="15" spans="1:10" ht="18" customHeight="1">
      <c r="A15" s="440" t="s">
        <v>571</v>
      </c>
      <c r="B15" s="441"/>
      <c r="C15" s="441"/>
      <c r="D15" s="441"/>
      <c r="E15" s="441"/>
      <c r="F15" s="441"/>
      <c r="G15" s="441"/>
      <c r="H15" s="441"/>
      <c r="I15" s="441"/>
      <c r="J15" s="442"/>
    </row>
    <row r="16" spans="1:10" ht="12.75">
      <c r="A16" s="443"/>
      <c r="B16" s="444"/>
      <c r="C16" s="444"/>
      <c r="D16" s="444"/>
      <c r="E16" s="444"/>
      <c r="F16" s="444"/>
      <c r="G16" s="444"/>
      <c r="H16" s="444"/>
      <c r="I16" s="444"/>
      <c r="J16" s="445"/>
    </row>
    <row r="17" spans="1:10" ht="18.75" thickBot="1">
      <c r="A17" s="310" t="s">
        <v>445</v>
      </c>
      <c r="B17" s="309"/>
      <c r="C17" s="311"/>
      <c r="D17" s="311"/>
      <c r="E17" s="311"/>
      <c r="F17" s="311"/>
      <c r="G17" s="311"/>
      <c r="H17" s="311"/>
      <c r="I17" s="311"/>
      <c r="J17" s="312"/>
    </row>
    <row r="18" spans="1:10" ht="18.75" thickTop="1">
      <c r="A18" s="296"/>
      <c r="B18" s="288"/>
      <c r="C18" s="288"/>
      <c r="D18" s="288"/>
      <c r="E18" s="288"/>
      <c r="F18" s="288"/>
      <c r="G18" s="288"/>
      <c r="H18" s="288"/>
      <c r="I18" s="288"/>
      <c r="J18" s="303"/>
    </row>
    <row r="19" spans="1:10" ht="18">
      <c r="A19" s="295"/>
      <c r="B19" s="289"/>
      <c r="C19" s="289"/>
      <c r="D19" s="289" t="s">
        <v>4</v>
      </c>
      <c r="E19" s="289"/>
      <c r="F19" s="289" t="s">
        <v>3</v>
      </c>
      <c r="G19" s="289" t="s">
        <v>563</v>
      </c>
      <c r="H19" s="289" t="s">
        <v>16</v>
      </c>
      <c r="I19" s="289" t="s">
        <v>563</v>
      </c>
      <c r="J19" s="304" t="s">
        <v>564</v>
      </c>
    </row>
    <row r="20" spans="1:10" ht="18.75" thickBot="1">
      <c r="A20" s="297" t="s">
        <v>0</v>
      </c>
      <c r="B20" s="290" t="s">
        <v>1</v>
      </c>
      <c r="C20" s="290" t="s">
        <v>2</v>
      </c>
      <c r="D20" s="290" t="s">
        <v>5</v>
      </c>
      <c r="E20" s="290" t="s">
        <v>565</v>
      </c>
      <c r="F20" s="290" t="s">
        <v>5</v>
      </c>
      <c r="G20" s="290" t="s">
        <v>566</v>
      </c>
      <c r="H20" s="290" t="s">
        <v>5</v>
      </c>
      <c r="I20" s="290" t="s">
        <v>567</v>
      </c>
      <c r="J20" s="305"/>
    </row>
    <row r="21" spans="1:10" ht="18.75" thickTop="1">
      <c r="A21" s="295"/>
      <c r="B21" s="289"/>
      <c r="C21" s="288"/>
      <c r="D21" s="293"/>
      <c r="E21" s="288"/>
      <c r="F21" s="293"/>
      <c r="G21" s="288"/>
      <c r="H21" s="289"/>
      <c r="I21" s="289"/>
      <c r="J21" s="306"/>
    </row>
    <row r="22" spans="1:10" ht="18">
      <c r="A22" s="313" t="s">
        <v>572</v>
      </c>
      <c r="B22" s="289" t="s">
        <v>463</v>
      </c>
      <c r="C22" s="289" t="s">
        <v>10</v>
      </c>
      <c r="D22" s="291">
        <v>28935.29</v>
      </c>
      <c r="E22" s="292">
        <f>+D22*J22/1000000</f>
        <v>37.514603485</v>
      </c>
      <c r="F22" s="291">
        <v>1627.61</v>
      </c>
      <c r="G22" s="292">
        <f>+F22*J22/1000000</f>
        <v>2.1101963649999997</v>
      </c>
      <c r="H22" s="291">
        <f aca="true" t="shared" si="0" ref="H22:H34">+F22+D22</f>
        <v>30562.9</v>
      </c>
      <c r="I22" s="292">
        <f>+H22*J22/1000000</f>
        <v>39.62479985</v>
      </c>
      <c r="J22" s="307">
        <v>1296.5</v>
      </c>
    </row>
    <row r="23" spans="1:10" ht="18">
      <c r="A23" s="313" t="s">
        <v>572</v>
      </c>
      <c r="B23" s="289" t="s">
        <v>464</v>
      </c>
      <c r="C23" s="289" t="s">
        <v>10</v>
      </c>
      <c r="D23" s="291">
        <v>0</v>
      </c>
      <c r="E23" s="292">
        <f aca="true" t="shared" si="1" ref="E23:E33">+D23*J23/1000000</f>
        <v>0</v>
      </c>
      <c r="F23" s="291">
        <v>2565</v>
      </c>
      <c r="G23" s="292">
        <f aca="true" t="shared" si="2" ref="G23:G34">+F23*J23/1000000</f>
        <v>3.3255225</v>
      </c>
      <c r="H23" s="291">
        <f t="shared" si="0"/>
        <v>2565</v>
      </c>
      <c r="I23" s="292">
        <f aca="true" t="shared" si="3" ref="I23:I34">+H23*J23/1000000</f>
        <v>3.3255225</v>
      </c>
      <c r="J23" s="307">
        <v>1296.5</v>
      </c>
    </row>
    <row r="24" spans="1:10" ht="18">
      <c r="A24" s="313" t="s">
        <v>572</v>
      </c>
      <c r="B24" s="289" t="s">
        <v>465</v>
      </c>
      <c r="C24" s="289" t="s">
        <v>9</v>
      </c>
      <c r="D24" s="294">
        <v>214500</v>
      </c>
      <c r="E24" s="292">
        <f t="shared" si="1"/>
        <v>436.6352894475</v>
      </c>
      <c r="F24" s="294">
        <v>40218.75</v>
      </c>
      <c r="G24" s="292">
        <f t="shared" si="2"/>
        <v>81.86911677140625</v>
      </c>
      <c r="H24" s="291">
        <f t="shared" si="0"/>
        <v>254718.75</v>
      </c>
      <c r="I24" s="292">
        <f t="shared" si="3"/>
        <v>518.5044062189063</v>
      </c>
      <c r="J24" s="307">
        <v>2035.595755</v>
      </c>
    </row>
    <row r="25" spans="1:14" ht="18">
      <c r="A25" s="313" t="s">
        <v>572</v>
      </c>
      <c r="B25" s="289" t="s">
        <v>467</v>
      </c>
      <c r="C25" s="289" t="s">
        <v>9</v>
      </c>
      <c r="D25" s="291">
        <v>198000</v>
      </c>
      <c r="E25" s="292">
        <f t="shared" si="1"/>
        <v>403.04795949</v>
      </c>
      <c r="F25" s="291">
        <v>37125</v>
      </c>
      <c r="G25" s="292">
        <f t="shared" si="2"/>
        <v>75.57149240437501</v>
      </c>
      <c r="H25" s="291">
        <f t="shared" si="0"/>
        <v>235125</v>
      </c>
      <c r="I25" s="292">
        <f t="shared" si="3"/>
        <v>478.619451894375</v>
      </c>
      <c r="J25" s="307">
        <v>2035.595755</v>
      </c>
      <c r="N25" s="167"/>
    </row>
    <row r="26" spans="1:10" ht="18">
      <c r="A26" s="313" t="s">
        <v>572</v>
      </c>
      <c r="B26" s="289" t="s">
        <v>466</v>
      </c>
      <c r="C26" s="289" t="s">
        <v>9</v>
      </c>
      <c r="D26" s="291">
        <v>1298000</v>
      </c>
      <c r="E26" s="292">
        <f t="shared" si="1"/>
        <v>2642.20328999</v>
      </c>
      <c r="F26" s="291">
        <v>124122.2052</v>
      </c>
      <c r="G26" s="292">
        <f t="shared" si="2"/>
        <v>252.66263400635893</v>
      </c>
      <c r="H26" s="291">
        <f t="shared" si="0"/>
        <v>1422122.2052</v>
      </c>
      <c r="I26" s="292">
        <f t="shared" si="3"/>
        <v>2894.865923996359</v>
      </c>
      <c r="J26" s="307">
        <v>2035.595755</v>
      </c>
    </row>
    <row r="27" spans="1:10" ht="18">
      <c r="A27" s="313" t="s">
        <v>572</v>
      </c>
      <c r="B27" s="289" t="s">
        <v>568</v>
      </c>
      <c r="C27" s="289" t="s">
        <v>10</v>
      </c>
      <c r="D27" s="291"/>
      <c r="E27" s="292">
        <f t="shared" si="1"/>
        <v>0</v>
      </c>
      <c r="F27" s="291">
        <v>42314.81</v>
      </c>
      <c r="G27" s="292">
        <f t="shared" si="2"/>
        <v>54.861151165</v>
      </c>
      <c r="H27" s="291">
        <f t="shared" si="0"/>
        <v>42314.81</v>
      </c>
      <c r="I27" s="292">
        <f t="shared" si="3"/>
        <v>54.861151165</v>
      </c>
      <c r="J27" s="307">
        <v>1296.5</v>
      </c>
    </row>
    <row r="28" spans="1:10" ht="18">
      <c r="A28" s="313" t="s">
        <v>573</v>
      </c>
      <c r="B28" s="289" t="s">
        <v>569</v>
      </c>
      <c r="C28" s="289" t="s">
        <v>10</v>
      </c>
      <c r="D28" s="291">
        <v>59449.7</v>
      </c>
      <c r="E28" s="292">
        <f t="shared" si="1"/>
        <v>78.6519531</v>
      </c>
      <c r="F28" s="291">
        <v>6463.89</v>
      </c>
      <c r="G28" s="292">
        <f t="shared" si="2"/>
        <v>8.55172647</v>
      </c>
      <c r="H28" s="291">
        <f t="shared" si="0"/>
        <v>65913.59</v>
      </c>
      <c r="I28" s="292">
        <f t="shared" si="3"/>
        <v>87.20367956999999</v>
      </c>
      <c r="J28" s="307">
        <v>1323</v>
      </c>
    </row>
    <row r="29" spans="1:10" ht="18">
      <c r="A29" s="313" t="s">
        <v>573</v>
      </c>
      <c r="B29" s="289" t="s">
        <v>468</v>
      </c>
      <c r="C29" s="289" t="s">
        <v>9</v>
      </c>
      <c r="D29" s="291">
        <v>83490.54</v>
      </c>
      <c r="E29" s="292">
        <f t="shared" si="1"/>
        <v>172.3188740145768</v>
      </c>
      <c r="F29" s="291">
        <v>16280.67</v>
      </c>
      <c r="G29" s="292">
        <f t="shared" si="2"/>
        <v>33.602210772656406</v>
      </c>
      <c r="H29" s="291">
        <f t="shared" si="0"/>
        <v>99771.20999999999</v>
      </c>
      <c r="I29" s="292">
        <f t="shared" si="3"/>
        <v>205.9210847872332</v>
      </c>
      <c r="J29" s="307">
        <v>2063.93292</v>
      </c>
    </row>
    <row r="30" spans="1:10" ht="18">
      <c r="A30" s="313" t="s">
        <v>573</v>
      </c>
      <c r="B30" s="289" t="s">
        <v>470</v>
      </c>
      <c r="C30" s="289" t="s">
        <v>9</v>
      </c>
      <c r="D30" s="291">
        <v>109634.079</v>
      </c>
      <c r="E30" s="292">
        <f t="shared" si="1"/>
        <v>226.2773848019807</v>
      </c>
      <c r="F30" s="291">
        <v>13567.22</v>
      </c>
      <c r="G30" s="292">
        <f t="shared" si="2"/>
        <v>28.0018319908824</v>
      </c>
      <c r="H30" s="291">
        <f t="shared" si="0"/>
        <v>123201.299</v>
      </c>
      <c r="I30" s="292">
        <f t="shared" si="3"/>
        <v>254.2792167928631</v>
      </c>
      <c r="J30" s="307">
        <v>2063.93292</v>
      </c>
    </row>
    <row r="31" spans="1:10" ht="18">
      <c r="A31" s="313" t="s">
        <v>573</v>
      </c>
      <c r="B31" s="289" t="s">
        <v>471</v>
      </c>
      <c r="C31" s="289" t="s">
        <v>9</v>
      </c>
      <c r="D31" s="291">
        <v>207534.908</v>
      </c>
      <c r="E31" s="292">
        <f t="shared" si="1"/>
        <v>428.3381286703714</v>
      </c>
      <c r="F31" s="291">
        <v>25682.42</v>
      </c>
      <c r="G31" s="292">
        <f t="shared" si="2"/>
        <v>53.006792103266406</v>
      </c>
      <c r="H31" s="291">
        <f t="shared" si="0"/>
        <v>233217.32799999998</v>
      </c>
      <c r="I31" s="292">
        <f t="shared" si="3"/>
        <v>481.3449207736378</v>
      </c>
      <c r="J31" s="307">
        <v>2063.93292</v>
      </c>
    </row>
    <row r="32" spans="1:10" ht="18">
      <c r="A32" s="313" t="s">
        <v>573</v>
      </c>
      <c r="B32" s="289" t="s">
        <v>472</v>
      </c>
      <c r="C32" s="289" t="s">
        <v>9</v>
      </c>
      <c r="D32" s="291">
        <v>310142.94</v>
      </c>
      <c r="E32" s="292">
        <f t="shared" si="1"/>
        <v>640.1142237715849</v>
      </c>
      <c r="F32" s="291">
        <v>41869.3</v>
      </c>
      <c r="G32" s="292">
        <f t="shared" si="2"/>
        <v>86.41542660735601</v>
      </c>
      <c r="H32" s="291">
        <f t="shared" si="0"/>
        <v>352012.24</v>
      </c>
      <c r="I32" s="292">
        <f t="shared" si="3"/>
        <v>726.5296503789408</v>
      </c>
      <c r="J32" s="307">
        <v>2063.93292</v>
      </c>
    </row>
    <row r="33" spans="1:10" ht="18">
      <c r="A33" s="313" t="s">
        <v>573</v>
      </c>
      <c r="B33" s="289" t="s">
        <v>570</v>
      </c>
      <c r="C33" s="289" t="s">
        <v>9</v>
      </c>
      <c r="D33" s="291">
        <v>188343.7742</v>
      </c>
      <c r="E33" s="292">
        <f t="shared" si="1"/>
        <v>388.72891584842677</v>
      </c>
      <c r="F33" s="291">
        <v>21624.5</v>
      </c>
      <c r="G33" s="292">
        <f t="shared" si="2"/>
        <v>44.63151742854001</v>
      </c>
      <c r="H33" s="291">
        <f t="shared" si="0"/>
        <v>209968.2742</v>
      </c>
      <c r="I33" s="292">
        <f t="shared" si="3"/>
        <v>433.3604332769668</v>
      </c>
      <c r="J33" s="307">
        <v>2063.93292</v>
      </c>
    </row>
    <row r="34" spans="1:10" ht="18.75" thickBot="1">
      <c r="A34" s="313" t="s">
        <v>573</v>
      </c>
      <c r="B34" s="289" t="s">
        <v>475</v>
      </c>
      <c r="C34" s="289" t="s">
        <v>9</v>
      </c>
      <c r="D34" s="301">
        <v>50792.62</v>
      </c>
      <c r="E34" s="302">
        <f>+D34*J34/1000000</f>
        <v>104.83256051105042</v>
      </c>
      <c r="F34" s="301">
        <v>9904.56</v>
      </c>
      <c r="G34" s="302">
        <f t="shared" si="2"/>
        <v>20.442347442115203</v>
      </c>
      <c r="H34" s="301">
        <f t="shared" si="0"/>
        <v>60697.18</v>
      </c>
      <c r="I34" s="302">
        <f t="shared" si="3"/>
        <v>125.27490795316561</v>
      </c>
      <c r="J34" s="308">
        <v>2063.93292</v>
      </c>
    </row>
    <row r="35" spans="1:10" ht="18.75" thickTop="1">
      <c r="A35" s="288" t="s">
        <v>445</v>
      </c>
      <c r="B35" s="288"/>
      <c r="C35" s="288"/>
      <c r="D35" s="291"/>
      <c r="E35" s="289"/>
      <c r="F35" s="291"/>
      <c r="G35" s="289"/>
      <c r="H35" s="289"/>
      <c r="I35" s="289"/>
      <c r="J35" s="307" t="s">
        <v>445</v>
      </c>
    </row>
    <row r="36" spans="1:10" ht="18.75" thickBot="1">
      <c r="A36" s="300"/>
      <c r="B36" s="298" t="s">
        <v>16</v>
      </c>
      <c r="C36" s="299" t="s">
        <v>445</v>
      </c>
      <c r="D36" s="301"/>
      <c r="E36" s="302">
        <f>SUM(E22:E34)</f>
        <v>5558.66318313049</v>
      </c>
      <c r="F36" s="301"/>
      <c r="G36" s="302">
        <f>SUM(G22:G34)</f>
        <v>745.0519660269566</v>
      </c>
      <c r="H36" s="299"/>
      <c r="I36" s="302">
        <f>SUM(I22:I34)</f>
        <v>6303.715149157447</v>
      </c>
      <c r="J36" s="308" t="s">
        <v>445</v>
      </c>
    </row>
  </sheetData>
  <sheetProtection/>
  <mergeCells count="1">
    <mergeCell ref="A15:J16"/>
  </mergeCells>
  <printOptions/>
  <pageMargins left="0.7" right="0.7" top="0.75" bottom="0.75" header="0.3" footer="0.3"/>
  <pageSetup horizontalDpi="600" verticalDpi="600" orientation="landscape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E101"/>
  <sheetViews>
    <sheetView zoomScalePageLayoutView="0" workbookViewId="0" topLeftCell="A1">
      <selection activeCell="E33" sqref="E33"/>
    </sheetView>
  </sheetViews>
  <sheetFormatPr defaultColWidth="11.421875" defaultRowHeight="12.75"/>
  <cols>
    <col min="1" max="1" width="16.57421875" style="318" bestFit="1" customWidth="1"/>
    <col min="2" max="2" width="43.8515625" style="318" customWidth="1"/>
    <col min="3" max="3" width="11.421875" style="318" customWidth="1"/>
    <col min="4" max="4" width="17.140625" style="318" bestFit="1" customWidth="1"/>
    <col min="5" max="5" width="20.00390625" style="318" bestFit="1" customWidth="1"/>
    <col min="6" max="6" width="16.28125" style="318" bestFit="1" customWidth="1"/>
    <col min="7" max="7" width="19.57421875" style="318" bestFit="1" customWidth="1"/>
    <col min="8" max="8" width="17.140625" style="318" bestFit="1" customWidth="1"/>
    <col min="9" max="9" width="19.57421875" style="318" bestFit="1" customWidth="1"/>
    <col min="10" max="10" width="22.140625" style="318" bestFit="1" customWidth="1"/>
    <col min="11" max="16384" width="11.421875" style="318" customWidth="1"/>
  </cols>
  <sheetData>
    <row r="1" spans="1:10" ht="15.75">
      <c r="A1" s="343"/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.75">
      <c r="A2" s="343"/>
      <c r="B2" s="343"/>
      <c r="C2" s="343"/>
      <c r="D2" s="343"/>
      <c r="E2" s="343"/>
      <c r="F2" s="343"/>
      <c r="G2" s="343"/>
      <c r="H2" s="343"/>
      <c r="I2" s="343"/>
      <c r="J2" s="343"/>
    </row>
    <row r="3" spans="1:10" s="319" customFormat="1" ht="15.75">
      <c r="A3" s="343"/>
      <c r="B3" s="343"/>
      <c r="C3" s="343"/>
      <c r="D3" s="343"/>
      <c r="E3" s="343"/>
      <c r="F3" s="343"/>
      <c r="G3" s="343"/>
      <c r="H3" s="343"/>
      <c r="I3" s="343"/>
      <c r="J3" s="343"/>
    </row>
    <row r="4" spans="1:11" s="319" customFormat="1" ht="15.75">
      <c r="A4" s="316" t="s">
        <v>445</v>
      </c>
      <c r="B4" s="341"/>
      <c r="C4" s="341"/>
      <c r="D4" s="341"/>
      <c r="E4" s="341"/>
      <c r="F4" s="341"/>
      <c r="G4" s="341"/>
      <c r="H4" s="341"/>
      <c r="I4" s="341"/>
      <c r="J4" s="341"/>
      <c r="K4" s="320"/>
    </row>
    <row r="5" spans="1:10" s="319" customFormat="1" ht="15">
      <c r="A5" s="446" t="s">
        <v>577</v>
      </c>
      <c r="B5" s="447"/>
      <c r="C5" s="447"/>
      <c r="D5" s="447"/>
      <c r="E5" s="447"/>
      <c r="F5" s="447"/>
      <c r="G5" s="447"/>
      <c r="H5" s="447"/>
      <c r="I5" s="447"/>
      <c r="J5" s="448"/>
    </row>
    <row r="6" spans="1:10" s="319" customFormat="1" ht="15">
      <c r="A6" s="449"/>
      <c r="B6" s="450"/>
      <c r="C6" s="450"/>
      <c r="D6" s="450"/>
      <c r="E6" s="450"/>
      <c r="F6" s="450"/>
      <c r="G6" s="450"/>
      <c r="H6" s="450"/>
      <c r="I6" s="450"/>
      <c r="J6" s="451"/>
    </row>
    <row r="7" spans="1:10" s="319" customFormat="1" ht="15.75">
      <c r="A7" s="340"/>
      <c r="B7" s="341"/>
      <c r="C7" s="341"/>
      <c r="D7" s="341"/>
      <c r="E7" s="341"/>
      <c r="F7" s="341"/>
      <c r="G7" s="341"/>
      <c r="H7" s="341"/>
      <c r="I7" s="341"/>
      <c r="J7" s="342"/>
    </row>
    <row r="8" spans="1:10" s="321" customFormat="1" ht="15.75">
      <c r="A8" s="314"/>
      <c r="B8" s="314"/>
      <c r="C8" s="346"/>
      <c r="D8" s="345" t="s">
        <v>4</v>
      </c>
      <c r="E8" s="314"/>
      <c r="F8" s="314" t="s">
        <v>3</v>
      </c>
      <c r="G8" s="314" t="s">
        <v>563</v>
      </c>
      <c r="H8" s="314" t="s">
        <v>16</v>
      </c>
      <c r="I8" s="314" t="s">
        <v>563</v>
      </c>
      <c r="J8" s="314" t="s">
        <v>564</v>
      </c>
    </row>
    <row r="9" spans="1:10" s="321" customFormat="1" ht="15.75">
      <c r="A9" s="315" t="s">
        <v>0</v>
      </c>
      <c r="B9" s="315" t="s">
        <v>1</v>
      </c>
      <c r="C9" s="327" t="s">
        <v>2</v>
      </c>
      <c r="D9" s="316" t="s">
        <v>5</v>
      </c>
      <c r="E9" s="315" t="s">
        <v>576</v>
      </c>
      <c r="F9" s="315" t="s">
        <v>5</v>
      </c>
      <c r="G9" s="315" t="s">
        <v>575</v>
      </c>
      <c r="H9" s="315" t="s">
        <v>5</v>
      </c>
      <c r="I9" s="315" t="s">
        <v>574</v>
      </c>
      <c r="J9" s="317"/>
    </row>
    <row r="10" spans="1:10" s="343" customFormat="1" ht="15.75">
      <c r="A10" s="314"/>
      <c r="B10" s="314"/>
      <c r="C10" s="314"/>
      <c r="D10" s="367"/>
      <c r="E10" s="338" t="s">
        <v>445</v>
      </c>
      <c r="F10" s="337"/>
      <c r="G10" s="338" t="s">
        <v>445</v>
      </c>
      <c r="H10" s="337" t="s">
        <v>445</v>
      </c>
      <c r="I10" s="338" t="s">
        <v>445</v>
      </c>
      <c r="J10" s="339" t="s">
        <v>445</v>
      </c>
    </row>
    <row r="11" spans="1:11" s="343" customFormat="1" ht="15.75">
      <c r="A11" s="349">
        <v>41075</v>
      </c>
      <c r="B11" s="366" t="s">
        <v>486</v>
      </c>
      <c r="C11" s="348" t="s">
        <v>10</v>
      </c>
      <c r="D11" s="348">
        <v>345830</v>
      </c>
      <c r="E11" s="348">
        <f>+D11*J11/1000000</f>
        <v>490.78671947999993</v>
      </c>
      <c r="F11" s="348">
        <v>27666.8</v>
      </c>
      <c r="G11" s="362">
        <f>+F11*J11/1000000</f>
        <v>39.2635052208</v>
      </c>
      <c r="H11" s="348">
        <f>+F11+D11</f>
        <v>373496.8</v>
      </c>
      <c r="I11" s="348">
        <f>+G11+E11</f>
        <v>530.0502247008</v>
      </c>
      <c r="J11" s="352">
        <v>1419.156</v>
      </c>
      <c r="K11" s="347"/>
    </row>
    <row r="12" spans="1:11" s="343" customFormat="1" ht="18">
      <c r="A12" s="349">
        <v>41090</v>
      </c>
      <c r="B12" s="366" t="s">
        <v>487</v>
      </c>
      <c r="C12" s="348" t="s">
        <v>67</v>
      </c>
      <c r="D12" s="330">
        <v>431053.66</v>
      </c>
      <c r="E12" s="348">
        <f>+D12*J12/1000000</f>
        <v>767.63285828414</v>
      </c>
      <c r="F12" s="368">
        <v>0</v>
      </c>
      <c r="G12" s="369">
        <v>0</v>
      </c>
      <c r="H12" s="348">
        <f>+F12+D12</f>
        <v>431053.66</v>
      </c>
      <c r="I12" s="348">
        <f>+G12+E12</f>
        <v>767.63285828414</v>
      </c>
      <c r="J12" s="352">
        <v>1780.829</v>
      </c>
      <c r="K12" s="363"/>
    </row>
    <row r="13" spans="1:11" s="343" customFormat="1" ht="15.75">
      <c r="A13" s="353"/>
      <c r="B13" s="350"/>
      <c r="C13" s="364"/>
      <c r="D13" s="348"/>
      <c r="E13" s="348"/>
      <c r="F13" s="362"/>
      <c r="G13" s="348"/>
      <c r="H13" s="348"/>
      <c r="I13" s="354"/>
      <c r="J13" s="352"/>
      <c r="K13" s="347"/>
    </row>
    <row r="14" spans="1:11" s="343" customFormat="1" ht="2.25" customHeight="1">
      <c r="A14" s="353" t="s">
        <v>445</v>
      </c>
      <c r="B14" s="355"/>
      <c r="C14" s="365"/>
      <c r="D14" s="348"/>
      <c r="E14" s="348"/>
      <c r="F14" s="348"/>
      <c r="G14" s="348"/>
      <c r="H14" s="348"/>
      <c r="I14" s="354"/>
      <c r="J14" s="352"/>
      <c r="K14" s="347"/>
    </row>
    <row r="15" spans="1:10" s="343" customFormat="1" ht="18" customHeight="1" hidden="1">
      <c r="A15" s="353"/>
      <c r="B15" s="350"/>
      <c r="C15" s="351"/>
      <c r="D15" s="348"/>
      <c r="E15" s="348"/>
      <c r="F15" s="348"/>
      <c r="G15" s="348"/>
      <c r="H15" s="348"/>
      <c r="I15" s="354"/>
      <c r="J15" s="352"/>
    </row>
    <row r="16" spans="1:10" s="343" customFormat="1" ht="15.75" hidden="1">
      <c r="A16" s="353"/>
      <c r="B16" s="350"/>
      <c r="C16" s="351"/>
      <c r="D16" s="348"/>
      <c r="E16" s="348"/>
      <c r="F16" s="348"/>
      <c r="G16" s="348"/>
      <c r="H16" s="348"/>
      <c r="I16" s="354"/>
      <c r="J16" s="352"/>
    </row>
    <row r="17" spans="1:10" s="343" customFormat="1" ht="15.75" hidden="1">
      <c r="A17" s="353"/>
      <c r="B17" s="350"/>
      <c r="C17" s="351"/>
      <c r="D17" s="348"/>
      <c r="E17" s="348"/>
      <c r="F17" s="348"/>
      <c r="G17" s="348"/>
      <c r="H17" s="348"/>
      <c r="I17" s="354"/>
      <c r="J17" s="352"/>
    </row>
    <row r="18" spans="1:10" s="343" customFormat="1" ht="15.75" hidden="1">
      <c r="A18" s="353" t="s">
        <v>445</v>
      </c>
      <c r="B18" s="350"/>
      <c r="C18" s="351"/>
      <c r="D18" s="348"/>
      <c r="E18" s="348"/>
      <c r="F18" s="348"/>
      <c r="G18" s="348"/>
      <c r="H18" s="348"/>
      <c r="I18" s="354"/>
      <c r="J18" s="352"/>
    </row>
    <row r="19" spans="1:10" s="343" customFormat="1" ht="15.75" hidden="1">
      <c r="A19" s="353"/>
      <c r="B19" s="350"/>
      <c r="C19" s="351"/>
      <c r="D19" s="348"/>
      <c r="E19" s="348"/>
      <c r="F19" s="348"/>
      <c r="G19" s="348"/>
      <c r="H19" s="348"/>
      <c r="I19" s="354"/>
      <c r="J19" s="352"/>
    </row>
    <row r="20" spans="1:10" s="343" customFormat="1" ht="15.75" hidden="1">
      <c r="A20" s="353"/>
      <c r="B20" s="350"/>
      <c r="C20" s="351"/>
      <c r="D20" s="348"/>
      <c r="E20" s="348"/>
      <c r="F20" s="348"/>
      <c r="G20" s="348"/>
      <c r="H20" s="348"/>
      <c r="I20" s="354"/>
      <c r="J20" s="352"/>
    </row>
    <row r="21" spans="1:11" s="343" customFormat="1" ht="15.75" hidden="1">
      <c r="A21" s="353"/>
      <c r="B21" s="350"/>
      <c r="C21" s="351"/>
      <c r="D21" s="348"/>
      <c r="E21" s="348"/>
      <c r="F21" s="348"/>
      <c r="G21" s="348"/>
      <c r="H21" s="348"/>
      <c r="I21" s="354"/>
      <c r="J21" s="352"/>
      <c r="K21" s="347"/>
    </row>
    <row r="22" spans="1:11" s="343" customFormat="1" ht="15.75" hidden="1">
      <c r="A22" s="353"/>
      <c r="B22" s="350"/>
      <c r="C22" s="351"/>
      <c r="D22" s="348"/>
      <c r="E22" s="348"/>
      <c r="F22" s="348"/>
      <c r="G22" s="348"/>
      <c r="H22" s="348"/>
      <c r="I22" s="354"/>
      <c r="J22" s="352"/>
      <c r="K22" s="347"/>
    </row>
    <row r="23" spans="1:11" s="343" customFormat="1" ht="15.75" hidden="1">
      <c r="A23" s="353"/>
      <c r="B23" s="350"/>
      <c r="C23" s="351"/>
      <c r="D23" s="348"/>
      <c r="E23" s="348"/>
      <c r="F23" s="348"/>
      <c r="G23" s="348"/>
      <c r="H23" s="348"/>
      <c r="I23" s="354"/>
      <c r="J23" s="352"/>
      <c r="K23" s="347"/>
    </row>
    <row r="24" spans="1:11" s="343" customFormat="1" ht="15.75" hidden="1">
      <c r="A24" s="356" t="s">
        <v>445</v>
      </c>
      <c r="B24" s="357"/>
      <c r="C24" s="358"/>
      <c r="D24" s="359"/>
      <c r="E24" s="354" t="s">
        <v>445</v>
      </c>
      <c r="F24" s="359"/>
      <c r="G24" s="358"/>
      <c r="H24" s="359" t="s">
        <v>445</v>
      </c>
      <c r="I24" s="360" t="s">
        <v>445</v>
      </c>
      <c r="J24" s="361" t="s">
        <v>445</v>
      </c>
      <c r="K24" s="347"/>
    </row>
    <row r="25" spans="1:11" s="343" customFormat="1" ht="15.75">
      <c r="A25" s="344" t="s">
        <v>474</v>
      </c>
      <c r="B25" s="328"/>
      <c r="C25" s="328"/>
      <c r="D25" s="324"/>
      <c r="E25" s="324">
        <f>SUM(E11:E24)</f>
        <v>1258.4195777641398</v>
      </c>
      <c r="F25" s="324"/>
      <c r="G25" s="324">
        <f>SUM(G11:G24)</f>
        <v>39.2635052208</v>
      </c>
      <c r="H25" s="324"/>
      <c r="I25" s="324">
        <f>SUM(I11:I24)</f>
        <v>1297.68308298494</v>
      </c>
      <c r="J25" s="326"/>
      <c r="K25" s="347"/>
    </row>
    <row r="26" spans="1:10" ht="15.75">
      <c r="A26" s="331"/>
      <c r="B26" s="329"/>
      <c r="C26" s="329"/>
      <c r="D26" s="330"/>
      <c r="E26" s="330"/>
      <c r="F26" s="330"/>
      <c r="G26" s="330"/>
      <c r="H26" s="330"/>
      <c r="I26" s="330"/>
      <c r="J26" s="329"/>
    </row>
    <row r="27" spans="1:11" ht="15.75">
      <c r="A27" s="331"/>
      <c r="B27" s="329"/>
      <c r="C27" s="329"/>
      <c r="D27" s="330"/>
      <c r="E27" s="330"/>
      <c r="F27" s="330"/>
      <c r="G27" s="330"/>
      <c r="H27" s="330"/>
      <c r="I27" s="330"/>
      <c r="J27" s="329"/>
      <c r="K27" s="322"/>
    </row>
    <row r="28" spans="1:10" ht="15.75">
      <c r="A28" s="331"/>
      <c r="B28" s="329"/>
      <c r="C28" s="329"/>
      <c r="D28" s="330"/>
      <c r="E28" s="330"/>
      <c r="F28" s="330"/>
      <c r="G28" s="330"/>
      <c r="H28" s="330"/>
      <c r="I28" s="330"/>
      <c r="J28" s="329"/>
    </row>
    <row r="29" spans="1:11" ht="15.75">
      <c r="A29" s="331"/>
      <c r="B29" s="329"/>
      <c r="C29" s="329"/>
      <c r="D29" s="330"/>
      <c r="E29" s="330"/>
      <c r="F29" s="330"/>
      <c r="G29" s="330"/>
      <c r="H29" s="330"/>
      <c r="I29" s="330"/>
      <c r="J29" s="329"/>
      <c r="K29" s="322"/>
    </row>
    <row r="30" spans="1:10" ht="15.75">
      <c r="A30" s="331"/>
      <c r="B30" s="329"/>
      <c r="C30" s="329"/>
      <c r="D30" s="330"/>
      <c r="E30" s="330"/>
      <c r="F30" s="330"/>
      <c r="G30" s="330"/>
      <c r="H30" s="330"/>
      <c r="I30" s="330"/>
      <c r="J30" s="329"/>
    </row>
    <row r="31" spans="1:11" ht="15.75">
      <c r="A31" s="331"/>
      <c r="B31" s="329"/>
      <c r="C31" s="329"/>
      <c r="D31" s="330"/>
      <c r="E31" s="330"/>
      <c r="F31" s="330"/>
      <c r="G31" s="330"/>
      <c r="H31" s="330"/>
      <c r="I31" s="330"/>
      <c r="J31" s="329"/>
      <c r="K31" s="322"/>
    </row>
    <row r="32" spans="1:10" ht="15.75">
      <c r="A32" s="332"/>
      <c r="B32" s="329"/>
      <c r="C32" s="329"/>
      <c r="D32" s="330"/>
      <c r="E32" s="330"/>
      <c r="F32" s="330"/>
      <c r="G32" s="330"/>
      <c r="H32" s="330"/>
      <c r="I32" s="330"/>
      <c r="J32" s="329"/>
    </row>
    <row r="33" spans="1:10" ht="15.75">
      <c r="A33" s="331"/>
      <c r="B33" s="329"/>
      <c r="C33" s="329"/>
      <c r="D33" s="330"/>
      <c r="E33" s="330"/>
      <c r="F33" s="330"/>
      <c r="G33" s="330"/>
      <c r="H33" s="330"/>
      <c r="I33" s="330"/>
      <c r="J33" s="329"/>
    </row>
    <row r="34" spans="1:11" ht="15.75">
      <c r="A34" s="331"/>
      <c r="B34" s="329"/>
      <c r="C34" s="329"/>
      <c r="D34" s="330"/>
      <c r="E34" s="330"/>
      <c r="F34" s="330"/>
      <c r="G34" s="330"/>
      <c r="H34" s="330"/>
      <c r="I34" s="330"/>
      <c r="J34" s="329"/>
      <c r="K34" s="322"/>
    </row>
    <row r="35" spans="1:11" ht="15.75">
      <c r="A35" s="331"/>
      <c r="B35" s="329"/>
      <c r="C35" s="329"/>
      <c r="D35" s="330"/>
      <c r="E35" s="330"/>
      <c r="F35" s="330"/>
      <c r="G35" s="330"/>
      <c r="H35" s="330"/>
      <c r="I35" s="330"/>
      <c r="J35" s="329"/>
      <c r="K35" s="322"/>
    </row>
    <row r="36" spans="1:10" ht="15.75">
      <c r="A36" s="332"/>
      <c r="B36" s="329"/>
      <c r="C36" s="329"/>
      <c r="D36" s="330"/>
      <c r="E36" s="330"/>
      <c r="F36" s="330"/>
      <c r="G36" s="330"/>
      <c r="H36" s="330"/>
      <c r="I36" s="330"/>
      <c r="J36" s="329"/>
    </row>
    <row r="37" spans="1:10" ht="15.75">
      <c r="A37" s="331"/>
      <c r="B37" s="329"/>
      <c r="C37" s="329"/>
      <c r="D37" s="330"/>
      <c r="E37" s="330"/>
      <c r="F37" s="330"/>
      <c r="G37" s="330"/>
      <c r="H37" s="330"/>
      <c r="I37" s="330"/>
      <c r="J37" s="329"/>
    </row>
    <row r="38" spans="1:10" ht="15.75">
      <c r="A38" s="331"/>
      <c r="B38" s="329"/>
      <c r="C38" s="329"/>
      <c r="D38" s="330"/>
      <c r="E38" s="330"/>
      <c r="F38" s="330"/>
      <c r="G38" s="330"/>
      <c r="H38" s="330"/>
      <c r="I38" s="330"/>
      <c r="J38" s="329"/>
    </row>
    <row r="39" spans="1:10" ht="15.75">
      <c r="A39" s="331"/>
      <c r="B39" s="329"/>
      <c r="C39" s="329"/>
      <c r="D39" s="330"/>
      <c r="E39" s="330"/>
      <c r="F39" s="330"/>
      <c r="G39" s="330"/>
      <c r="H39" s="330"/>
      <c r="I39" s="330"/>
      <c r="J39" s="329"/>
    </row>
    <row r="40" spans="1:11" ht="15.75">
      <c r="A40" s="331"/>
      <c r="B40" s="329"/>
      <c r="C40" s="329"/>
      <c r="D40" s="330"/>
      <c r="E40" s="330"/>
      <c r="F40" s="330"/>
      <c r="G40" s="330"/>
      <c r="H40" s="330"/>
      <c r="I40" s="330"/>
      <c r="J40" s="329"/>
      <c r="K40" s="322"/>
    </row>
    <row r="41" spans="1:10" ht="15.75">
      <c r="A41" s="331"/>
      <c r="B41" s="329"/>
      <c r="C41" s="329"/>
      <c r="D41" s="330"/>
      <c r="E41" s="330"/>
      <c r="F41" s="330"/>
      <c r="G41" s="330"/>
      <c r="H41" s="330"/>
      <c r="I41" s="330"/>
      <c r="J41" s="329"/>
    </row>
    <row r="42" spans="1:10" ht="15.75">
      <c r="A42" s="332"/>
      <c r="B42" s="329"/>
      <c r="C42" s="329"/>
      <c r="D42" s="330"/>
      <c r="E42" s="330"/>
      <c r="F42" s="330"/>
      <c r="G42" s="330"/>
      <c r="H42" s="330"/>
      <c r="I42" s="330"/>
      <c r="J42" s="329"/>
    </row>
    <row r="43" spans="1:11" ht="15.75">
      <c r="A43" s="331"/>
      <c r="B43" s="329"/>
      <c r="C43" s="329"/>
      <c r="D43" s="330"/>
      <c r="E43" s="330"/>
      <c r="F43" s="330"/>
      <c r="G43" s="330"/>
      <c r="H43" s="330"/>
      <c r="I43" s="330"/>
      <c r="J43" s="329"/>
      <c r="K43" s="322"/>
    </row>
    <row r="44" spans="1:11" ht="15.75">
      <c r="A44" s="331"/>
      <c r="B44" s="329"/>
      <c r="C44" s="329"/>
      <c r="D44" s="330"/>
      <c r="E44" s="330"/>
      <c r="F44" s="330"/>
      <c r="G44" s="330"/>
      <c r="H44" s="330"/>
      <c r="I44" s="330"/>
      <c r="J44" s="329"/>
      <c r="K44" s="322"/>
    </row>
    <row r="45" spans="1:11" ht="15.75">
      <c r="A45" s="331"/>
      <c r="B45" s="329"/>
      <c r="C45" s="329"/>
      <c r="D45" s="330"/>
      <c r="E45" s="330"/>
      <c r="F45" s="330"/>
      <c r="G45" s="330"/>
      <c r="H45" s="330"/>
      <c r="I45" s="330"/>
      <c r="J45" s="329"/>
      <c r="K45" s="322"/>
    </row>
    <row r="46" spans="1:10" ht="15.75">
      <c r="A46" s="332"/>
      <c r="B46" s="329"/>
      <c r="C46" s="329"/>
      <c r="D46" s="330"/>
      <c r="E46" s="330"/>
      <c r="F46" s="330"/>
      <c r="G46" s="330"/>
      <c r="H46" s="330"/>
      <c r="I46" s="330"/>
      <c r="J46" s="329"/>
    </row>
    <row r="47" spans="1:11" ht="15.75">
      <c r="A47" s="331"/>
      <c r="B47" s="329"/>
      <c r="C47" s="329"/>
      <c r="D47" s="330"/>
      <c r="E47" s="330"/>
      <c r="F47" s="330"/>
      <c r="G47" s="330"/>
      <c r="H47" s="330"/>
      <c r="I47" s="330"/>
      <c r="J47" s="329"/>
      <c r="K47" s="322"/>
    </row>
    <row r="48" spans="1:10" ht="15.75">
      <c r="A48" s="331"/>
      <c r="B48" s="329"/>
      <c r="C48" s="329"/>
      <c r="D48" s="330"/>
      <c r="E48" s="330"/>
      <c r="F48" s="330"/>
      <c r="G48" s="330"/>
      <c r="H48" s="330"/>
      <c r="I48" s="330"/>
      <c r="J48" s="329"/>
    </row>
    <row r="49" spans="1:10" ht="15.75">
      <c r="A49" s="331"/>
      <c r="B49" s="329"/>
      <c r="C49" s="329"/>
      <c r="D49" s="330"/>
      <c r="E49" s="330"/>
      <c r="F49" s="330"/>
      <c r="G49" s="330"/>
      <c r="H49" s="330"/>
      <c r="I49" s="330"/>
      <c r="J49" s="329"/>
    </row>
    <row r="50" spans="1:10" ht="15.75">
      <c r="A50" s="331"/>
      <c r="B50" s="329"/>
      <c r="C50" s="329"/>
      <c r="D50" s="330"/>
      <c r="E50" s="330"/>
      <c r="F50" s="330"/>
      <c r="G50" s="330"/>
      <c r="H50" s="330"/>
      <c r="I50" s="330"/>
      <c r="J50" s="329"/>
    </row>
    <row r="51" spans="1:10" ht="15.75">
      <c r="A51" s="331"/>
      <c r="B51" s="329"/>
      <c r="C51" s="329"/>
      <c r="D51" s="330"/>
      <c r="E51" s="330"/>
      <c r="F51" s="330"/>
      <c r="G51" s="330"/>
      <c r="H51" s="330"/>
      <c r="I51" s="330"/>
      <c r="J51" s="329"/>
    </row>
    <row r="52" spans="1:10" ht="15.75">
      <c r="A52" s="332"/>
      <c r="B52" s="329"/>
      <c r="C52" s="329"/>
      <c r="D52" s="330"/>
      <c r="E52" s="330"/>
      <c r="F52" s="330"/>
      <c r="G52" s="330"/>
      <c r="H52" s="330"/>
      <c r="I52" s="330"/>
      <c r="J52" s="329"/>
    </row>
    <row r="53" spans="1:10" ht="15.75">
      <c r="A53" s="331"/>
      <c r="B53" s="329"/>
      <c r="C53" s="329"/>
      <c r="D53" s="330"/>
      <c r="E53" s="330"/>
      <c r="F53" s="330"/>
      <c r="G53" s="330"/>
      <c r="H53" s="330"/>
      <c r="I53" s="330"/>
      <c r="J53" s="329"/>
    </row>
    <row r="54" spans="1:10" ht="15.75">
      <c r="A54" s="331"/>
      <c r="B54" s="329"/>
      <c r="C54" s="329"/>
      <c r="D54" s="330"/>
      <c r="E54" s="330"/>
      <c r="F54" s="330"/>
      <c r="G54" s="330"/>
      <c r="H54" s="330"/>
      <c r="I54" s="330"/>
      <c r="J54" s="329"/>
    </row>
    <row r="55" spans="1:10" ht="15.75">
      <c r="A55" s="331"/>
      <c r="B55" s="329"/>
      <c r="C55" s="329"/>
      <c r="D55" s="330"/>
      <c r="E55" s="330"/>
      <c r="F55" s="330"/>
      <c r="G55" s="330"/>
      <c r="H55" s="330"/>
      <c r="I55" s="330"/>
      <c r="J55" s="329"/>
    </row>
    <row r="56" spans="1:10" ht="15.75">
      <c r="A56" s="332"/>
      <c r="B56" s="329"/>
      <c r="C56" s="329"/>
      <c r="D56" s="330"/>
      <c r="E56" s="330"/>
      <c r="F56" s="330"/>
      <c r="G56" s="330"/>
      <c r="H56" s="330"/>
      <c r="I56" s="330"/>
      <c r="J56" s="329"/>
    </row>
    <row r="57" spans="1:10" ht="15.75">
      <c r="A57" s="331"/>
      <c r="B57" s="329"/>
      <c r="C57" s="329"/>
      <c r="D57" s="330"/>
      <c r="E57" s="330"/>
      <c r="F57" s="330"/>
      <c r="G57" s="330"/>
      <c r="H57" s="330"/>
      <c r="I57" s="330"/>
      <c r="J57" s="329"/>
    </row>
    <row r="58" spans="1:10" ht="15.75">
      <c r="A58" s="331"/>
      <c r="B58" s="329"/>
      <c r="C58" s="329"/>
      <c r="D58" s="330"/>
      <c r="E58" s="330"/>
      <c r="F58" s="330"/>
      <c r="G58" s="330"/>
      <c r="H58" s="330"/>
      <c r="I58" s="330"/>
      <c r="J58" s="329"/>
    </row>
    <row r="59" spans="1:10" ht="15.75">
      <c r="A59" s="331"/>
      <c r="B59" s="329"/>
      <c r="C59" s="329"/>
      <c r="D59" s="330"/>
      <c r="E59" s="330"/>
      <c r="F59" s="330"/>
      <c r="G59" s="330"/>
      <c r="H59" s="330"/>
      <c r="I59" s="330"/>
      <c r="J59" s="329"/>
    </row>
    <row r="60" spans="1:10" ht="15.75">
      <c r="A60" s="331"/>
      <c r="B60" s="329"/>
      <c r="C60" s="329"/>
      <c r="D60" s="330"/>
      <c r="E60" s="330"/>
      <c r="F60" s="330"/>
      <c r="G60" s="330"/>
      <c r="H60" s="330"/>
      <c r="I60" s="330"/>
      <c r="J60" s="329"/>
    </row>
    <row r="61" spans="1:11" ht="15.75">
      <c r="A61" s="331"/>
      <c r="B61" s="329"/>
      <c r="C61" s="329"/>
      <c r="D61" s="330"/>
      <c r="E61" s="330"/>
      <c r="F61" s="330"/>
      <c r="G61" s="330"/>
      <c r="H61" s="330"/>
      <c r="I61" s="330"/>
      <c r="J61" s="329"/>
      <c r="K61" s="322"/>
    </row>
    <row r="62" spans="1:10" ht="15.75">
      <c r="A62" s="331"/>
      <c r="B62" s="329"/>
      <c r="C62" s="329"/>
      <c r="D62" s="330"/>
      <c r="E62" s="330"/>
      <c r="F62" s="330"/>
      <c r="G62" s="330"/>
      <c r="H62" s="330"/>
      <c r="I62" s="330"/>
      <c r="J62" s="329"/>
    </row>
    <row r="63" spans="1:10" ht="15.75">
      <c r="A63" s="332"/>
      <c r="B63" s="329"/>
      <c r="C63" s="329"/>
      <c r="D63" s="330"/>
      <c r="E63" s="330"/>
      <c r="F63" s="330"/>
      <c r="G63" s="330"/>
      <c r="H63" s="330"/>
      <c r="I63" s="330"/>
      <c r="J63" s="329"/>
    </row>
    <row r="64" spans="1:10" ht="15.75">
      <c r="A64" s="331"/>
      <c r="B64" s="329"/>
      <c r="C64" s="329"/>
      <c r="D64" s="330"/>
      <c r="E64" s="330"/>
      <c r="F64" s="330"/>
      <c r="G64" s="330"/>
      <c r="H64" s="330"/>
      <c r="I64" s="330"/>
      <c r="J64" s="329"/>
    </row>
    <row r="65" spans="1:10" ht="15.75">
      <c r="A65" s="331"/>
      <c r="B65" s="329"/>
      <c r="C65" s="329"/>
      <c r="D65" s="330"/>
      <c r="E65" s="330"/>
      <c r="F65" s="330"/>
      <c r="G65" s="330"/>
      <c r="H65" s="330"/>
      <c r="I65" s="330"/>
      <c r="J65" s="329"/>
    </row>
    <row r="66" spans="1:10" ht="15.75">
      <c r="A66" s="332"/>
      <c r="B66" s="329"/>
      <c r="C66" s="329"/>
      <c r="D66" s="330"/>
      <c r="E66" s="330"/>
      <c r="F66" s="330"/>
      <c r="G66" s="330"/>
      <c r="H66" s="330"/>
      <c r="I66" s="330"/>
      <c r="J66" s="329"/>
    </row>
    <row r="67" spans="1:11" ht="15.75">
      <c r="A67" s="331"/>
      <c r="B67" s="329"/>
      <c r="C67" s="329"/>
      <c r="D67" s="330"/>
      <c r="E67" s="330"/>
      <c r="F67" s="330"/>
      <c r="G67" s="330"/>
      <c r="H67" s="330"/>
      <c r="I67" s="330"/>
      <c r="J67" s="329"/>
      <c r="K67" s="322"/>
    </row>
    <row r="68" spans="1:10" ht="15.75">
      <c r="A68" s="331"/>
      <c r="B68" s="329"/>
      <c r="C68" s="329"/>
      <c r="D68" s="330"/>
      <c r="E68" s="330"/>
      <c r="F68" s="330"/>
      <c r="G68" s="330"/>
      <c r="H68" s="330"/>
      <c r="I68" s="330"/>
      <c r="J68" s="329"/>
    </row>
    <row r="69" spans="1:10" ht="15.75">
      <c r="A69" s="332"/>
      <c r="B69" s="329"/>
      <c r="C69" s="329"/>
      <c r="D69" s="330"/>
      <c r="E69" s="330"/>
      <c r="F69" s="330"/>
      <c r="G69" s="330"/>
      <c r="H69" s="330"/>
      <c r="I69" s="330"/>
      <c r="J69" s="329"/>
    </row>
    <row r="70" spans="1:10" ht="15.75">
      <c r="A70" s="331"/>
      <c r="B70" s="329"/>
      <c r="C70" s="329"/>
      <c r="D70" s="330"/>
      <c r="E70" s="330"/>
      <c r="F70" s="330"/>
      <c r="G70" s="330"/>
      <c r="H70" s="330"/>
      <c r="I70" s="330"/>
      <c r="J70" s="329"/>
    </row>
    <row r="71" spans="1:10" ht="15.75">
      <c r="A71" s="331"/>
      <c r="B71" s="329"/>
      <c r="C71" s="329"/>
      <c r="D71" s="330"/>
      <c r="E71" s="330"/>
      <c r="F71" s="330"/>
      <c r="G71" s="330"/>
      <c r="H71" s="330"/>
      <c r="I71" s="330"/>
      <c r="J71" s="329"/>
    </row>
    <row r="72" spans="1:11" ht="15.75">
      <c r="A72" s="331"/>
      <c r="B72" s="329"/>
      <c r="C72" s="329"/>
      <c r="D72" s="330"/>
      <c r="E72" s="330"/>
      <c r="F72" s="330"/>
      <c r="G72" s="330"/>
      <c r="H72" s="330"/>
      <c r="I72" s="330"/>
      <c r="J72" s="329"/>
      <c r="K72" s="322"/>
    </row>
    <row r="73" spans="1:11" ht="15.75">
      <c r="A73" s="332"/>
      <c r="B73" s="329"/>
      <c r="C73" s="329"/>
      <c r="D73" s="330"/>
      <c r="E73" s="330"/>
      <c r="F73" s="330"/>
      <c r="G73" s="330"/>
      <c r="H73" s="330"/>
      <c r="I73" s="330"/>
      <c r="J73" s="329"/>
      <c r="K73" s="322"/>
    </row>
    <row r="74" spans="1:10" ht="15.75">
      <c r="A74" s="331"/>
      <c r="B74" s="329"/>
      <c r="C74" s="329"/>
      <c r="D74" s="330"/>
      <c r="E74" s="330"/>
      <c r="F74" s="330"/>
      <c r="G74" s="330"/>
      <c r="H74" s="330"/>
      <c r="I74" s="330"/>
      <c r="J74" s="329"/>
    </row>
    <row r="75" spans="1:11" ht="15.75">
      <c r="A75" s="331"/>
      <c r="B75" s="329"/>
      <c r="C75" s="329"/>
      <c r="D75" s="330"/>
      <c r="E75" s="330"/>
      <c r="F75" s="330"/>
      <c r="G75" s="330"/>
      <c r="H75" s="330"/>
      <c r="I75" s="330"/>
      <c r="J75" s="329"/>
      <c r="K75" s="322"/>
    </row>
    <row r="76" spans="1:10" ht="18.75" customHeight="1">
      <c r="A76" s="332"/>
      <c r="B76" s="329"/>
      <c r="C76" s="329"/>
      <c r="D76" s="330"/>
      <c r="E76" s="330"/>
      <c r="F76" s="330"/>
      <c r="G76" s="330"/>
      <c r="H76" s="330"/>
      <c r="I76" s="330"/>
      <c r="J76" s="329"/>
    </row>
    <row r="77" spans="1:11" ht="15.75">
      <c r="A77" s="331"/>
      <c r="B77" s="329"/>
      <c r="C77" s="329"/>
      <c r="D77" s="330"/>
      <c r="E77" s="330"/>
      <c r="F77" s="330"/>
      <c r="G77" s="330"/>
      <c r="H77" s="330"/>
      <c r="I77" s="330"/>
      <c r="J77" s="329"/>
      <c r="K77" s="322"/>
    </row>
    <row r="78" spans="1:11" ht="15.75">
      <c r="A78" s="331"/>
      <c r="B78" s="329"/>
      <c r="C78" s="329"/>
      <c r="D78" s="330"/>
      <c r="E78" s="330"/>
      <c r="F78" s="330"/>
      <c r="G78" s="330"/>
      <c r="H78" s="330"/>
      <c r="I78" s="330"/>
      <c r="J78" s="329"/>
      <c r="K78" s="322"/>
    </row>
    <row r="79" spans="1:11" ht="15.75">
      <c r="A79" s="331"/>
      <c r="B79" s="329"/>
      <c r="C79" s="329"/>
      <c r="D79" s="330"/>
      <c r="E79" s="330"/>
      <c r="F79" s="330"/>
      <c r="G79" s="330"/>
      <c r="H79" s="330"/>
      <c r="I79" s="330"/>
      <c r="J79" s="329"/>
      <c r="K79" s="322"/>
    </row>
    <row r="80" spans="1:10" ht="15.75">
      <c r="A80" s="331"/>
      <c r="B80" s="329"/>
      <c r="C80" s="329"/>
      <c r="D80" s="330"/>
      <c r="E80" s="330"/>
      <c r="F80" s="330"/>
      <c r="G80" s="330"/>
      <c r="H80" s="330"/>
      <c r="I80" s="330"/>
      <c r="J80" s="329"/>
    </row>
    <row r="81" spans="1:11" ht="15.75">
      <c r="A81" s="332"/>
      <c r="B81" s="329"/>
      <c r="C81" s="329"/>
      <c r="D81" s="330"/>
      <c r="E81" s="330"/>
      <c r="F81" s="330"/>
      <c r="G81" s="330"/>
      <c r="H81" s="330"/>
      <c r="I81" s="330"/>
      <c r="J81" s="329"/>
      <c r="K81" s="322"/>
    </row>
    <row r="82" spans="1:10" ht="15.75">
      <c r="A82" s="332"/>
      <c r="B82" s="329"/>
      <c r="C82" s="329"/>
      <c r="D82" s="330"/>
      <c r="E82" s="330"/>
      <c r="F82" s="330"/>
      <c r="G82" s="330"/>
      <c r="H82" s="330"/>
      <c r="I82" s="330"/>
      <c r="J82" s="329"/>
    </row>
    <row r="83" spans="1:10" ht="15.75">
      <c r="A83" s="332"/>
      <c r="B83" s="329"/>
      <c r="C83" s="329"/>
      <c r="D83" s="330"/>
      <c r="E83" s="330"/>
      <c r="F83" s="330"/>
      <c r="G83" s="330"/>
      <c r="H83" s="330"/>
      <c r="I83" s="330"/>
      <c r="J83" s="329"/>
    </row>
    <row r="84" spans="1:11" ht="15.75">
      <c r="A84" s="332"/>
      <c r="B84" s="329"/>
      <c r="C84" s="329"/>
      <c r="D84" s="330"/>
      <c r="E84" s="330"/>
      <c r="F84" s="330"/>
      <c r="G84" s="330"/>
      <c r="H84" s="330"/>
      <c r="I84" s="330"/>
      <c r="J84" s="329"/>
      <c r="K84" s="322"/>
    </row>
    <row r="85" spans="1:10" ht="15.75">
      <c r="A85" s="332"/>
      <c r="B85" s="329"/>
      <c r="C85" s="329"/>
      <c r="D85" s="330"/>
      <c r="E85" s="330"/>
      <c r="F85" s="330"/>
      <c r="G85" s="330"/>
      <c r="H85" s="330"/>
      <c r="I85" s="330"/>
      <c r="J85" s="329"/>
    </row>
    <row r="86" spans="1:11" ht="15.75">
      <c r="A86" s="332"/>
      <c r="B86" s="329"/>
      <c r="C86" s="329"/>
      <c r="D86" s="330"/>
      <c r="E86" s="330"/>
      <c r="F86" s="330"/>
      <c r="G86" s="330"/>
      <c r="H86" s="330"/>
      <c r="I86" s="330"/>
      <c r="J86" s="329"/>
      <c r="K86" s="322"/>
    </row>
    <row r="87" spans="1:10" ht="15.75">
      <c r="A87" s="332"/>
      <c r="B87" s="329"/>
      <c r="C87" s="329"/>
      <c r="D87" s="330"/>
      <c r="E87" s="330"/>
      <c r="F87" s="330"/>
      <c r="G87" s="330"/>
      <c r="H87" s="330"/>
      <c r="I87" s="330"/>
      <c r="J87" s="329"/>
    </row>
    <row r="88" spans="1:10" ht="15.75">
      <c r="A88" s="332"/>
      <c r="B88" s="329"/>
      <c r="C88" s="329"/>
      <c r="D88" s="330"/>
      <c r="E88" s="330"/>
      <c r="F88" s="330"/>
      <c r="G88" s="330"/>
      <c r="H88" s="330"/>
      <c r="I88" s="330"/>
      <c r="J88" s="329"/>
    </row>
    <row r="89" spans="1:10" ht="15.75">
      <c r="A89" s="332"/>
      <c r="B89" s="329"/>
      <c r="C89" s="329"/>
      <c r="D89" s="330"/>
      <c r="E89" s="330"/>
      <c r="F89" s="330"/>
      <c r="G89" s="330"/>
      <c r="H89" s="330"/>
      <c r="I89" s="330"/>
      <c r="J89" s="329"/>
    </row>
    <row r="90" spans="1:11" ht="15.75">
      <c r="A90" s="332"/>
      <c r="B90" s="329"/>
      <c r="C90" s="329"/>
      <c r="D90" s="330"/>
      <c r="E90" s="330"/>
      <c r="F90" s="330"/>
      <c r="G90" s="330"/>
      <c r="H90" s="330"/>
      <c r="I90" s="330"/>
      <c r="J90" s="329"/>
      <c r="K90" s="322"/>
    </row>
    <row r="91" spans="1:10" ht="15.75">
      <c r="A91" s="333"/>
      <c r="B91" s="322"/>
      <c r="C91" s="322"/>
      <c r="D91" s="322"/>
      <c r="E91" s="322"/>
      <c r="F91" s="322"/>
      <c r="G91" s="322"/>
      <c r="H91" s="322"/>
      <c r="I91" s="322"/>
      <c r="J91" s="334"/>
    </row>
    <row r="92" spans="1:31" s="323" customFormat="1" ht="15.75">
      <c r="A92" s="335"/>
      <c r="B92" s="325"/>
      <c r="C92" s="322"/>
      <c r="D92" s="322"/>
      <c r="E92" s="330"/>
      <c r="F92" s="322"/>
      <c r="G92" s="330"/>
      <c r="H92" s="336"/>
      <c r="I92" s="330"/>
      <c r="J92" s="334"/>
      <c r="K92" s="318"/>
      <c r="L92" s="318"/>
      <c r="M92" s="318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  <c r="AA92" s="318"/>
      <c r="AB92" s="318"/>
      <c r="AC92" s="318"/>
      <c r="AD92" s="318"/>
      <c r="AE92" s="318"/>
    </row>
    <row r="93" spans="1:10" ht="12.75">
      <c r="A93" s="322"/>
      <c r="B93" s="322"/>
      <c r="C93" s="322"/>
      <c r="D93" s="322"/>
      <c r="E93" s="322"/>
      <c r="F93" s="322"/>
      <c r="G93" s="322"/>
      <c r="H93" s="322"/>
      <c r="I93" s="322"/>
      <c r="J93" s="322"/>
    </row>
    <row r="94" spans="1:10" ht="12.75">
      <c r="A94" s="322"/>
      <c r="B94" s="322"/>
      <c r="C94" s="322"/>
      <c r="D94" s="322"/>
      <c r="E94" s="322"/>
      <c r="F94" s="322"/>
      <c r="G94" s="322"/>
      <c r="H94" s="322"/>
      <c r="I94" s="322"/>
      <c r="J94" s="322"/>
    </row>
    <row r="95" spans="1:10" ht="12.75">
      <c r="A95" s="322"/>
      <c r="B95" s="322"/>
      <c r="C95" s="322"/>
      <c r="D95" s="322"/>
      <c r="E95" s="322"/>
      <c r="F95" s="322"/>
      <c r="G95" s="322"/>
      <c r="H95" s="322"/>
      <c r="I95" s="322"/>
      <c r="J95" s="322"/>
    </row>
    <row r="96" spans="1:10" ht="12.75">
      <c r="A96" s="322"/>
      <c r="B96" s="322"/>
      <c r="C96" s="322"/>
      <c r="D96" s="322"/>
      <c r="E96" s="322"/>
      <c r="F96" s="322"/>
      <c r="G96" s="322"/>
      <c r="H96" s="322"/>
      <c r="I96" s="322"/>
      <c r="J96" s="322"/>
    </row>
    <row r="97" spans="1:10" ht="12.75">
      <c r="A97" s="322"/>
      <c r="B97" s="322"/>
      <c r="C97" s="322"/>
      <c r="D97" s="322"/>
      <c r="E97" s="322"/>
      <c r="F97" s="322"/>
      <c r="G97" s="322"/>
      <c r="H97" s="322"/>
      <c r="I97" s="322"/>
      <c r="J97" s="322"/>
    </row>
    <row r="98" spans="1:10" ht="12.75">
      <c r="A98" s="322"/>
      <c r="B98" s="322"/>
      <c r="C98" s="322"/>
      <c r="D98" s="322"/>
      <c r="E98" s="322"/>
      <c r="F98" s="322"/>
      <c r="G98" s="322"/>
      <c r="H98" s="322"/>
      <c r="I98" s="322"/>
      <c r="J98" s="322"/>
    </row>
    <row r="99" spans="1:10" ht="12.75">
      <c r="A99" s="322"/>
      <c r="B99" s="322"/>
      <c r="C99" s="322"/>
      <c r="D99" s="322"/>
      <c r="E99" s="322"/>
      <c r="F99" s="322"/>
      <c r="G99" s="322"/>
      <c r="H99" s="322"/>
      <c r="I99" s="322"/>
      <c r="J99" s="322"/>
    </row>
    <row r="100" spans="1:10" ht="12.75">
      <c r="A100" s="322"/>
      <c r="B100" s="322"/>
      <c r="C100" s="322"/>
      <c r="D100" s="322"/>
      <c r="E100" s="322"/>
      <c r="F100" s="322"/>
      <c r="G100" s="322"/>
      <c r="H100" s="322"/>
      <c r="I100" s="322"/>
      <c r="J100" s="322"/>
    </row>
    <row r="101" spans="1:10" ht="12.75">
      <c r="A101" s="322"/>
      <c r="B101" s="322"/>
      <c r="C101" s="322"/>
      <c r="D101" s="322"/>
      <c r="E101" s="322"/>
      <c r="F101" s="322"/>
      <c r="G101" s="322"/>
      <c r="H101" s="322"/>
      <c r="I101" s="322"/>
      <c r="J101" s="322"/>
    </row>
  </sheetData>
  <sheetProtection/>
  <mergeCells count="1">
    <mergeCell ref="A5:J6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6:N21"/>
  <sheetViews>
    <sheetView showGridLines="0" zoomScaleSheetLayoutView="106" zoomScalePageLayoutView="0" workbookViewId="0" topLeftCell="A4">
      <selection activeCell="A6" sqref="A6:IV20"/>
    </sheetView>
  </sheetViews>
  <sheetFormatPr defaultColWidth="11.421875" defaultRowHeight="12.75"/>
  <cols>
    <col min="1" max="1" width="12.00390625" style="0" customWidth="1"/>
    <col min="2" max="2" width="20.421875" style="0" bestFit="1" customWidth="1"/>
    <col min="3" max="3" width="15.421875" style="0" customWidth="1"/>
    <col min="4" max="4" width="33.28125" style="0" customWidth="1"/>
    <col min="5" max="5" width="16.8515625" style="0" customWidth="1"/>
    <col min="6" max="6" width="17.57421875" style="0" customWidth="1"/>
    <col min="7" max="7" width="15.140625" style="0" customWidth="1"/>
    <col min="8" max="8" width="11.28125" style="0" customWidth="1"/>
    <col min="9" max="9" width="15.57421875" style="0" bestFit="1" customWidth="1"/>
    <col min="10" max="10" width="16.8515625" style="0" bestFit="1" customWidth="1"/>
    <col min="11" max="11" width="13.140625" style="0" customWidth="1"/>
  </cols>
  <sheetData>
    <row r="3" ht="12.75" customHeight="1"/>
    <row r="4" ht="21.75" customHeight="1"/>
    <row r="5" ht="12.75" customHeight="1"/>
    <row r="6" spans="1:11" ht="12.75" customHeight="1">
      <c r="A6" s="455"/>
      <c r="B6" s="456"/>
      <c r="C6" s="456"/>
      <c r="D6" s="456"/>
      <c r="E6" s="456"/>
      <c r="F6" s="456"/>
      <c r="G6" s="456"/>
      <c r="H6" s="456"/>
      <c r="I6" s="456"/>
      <c r="J6" s="457"/>
      <c r="K6" s="373"/>
    </row>
    <row r="7" spans="1:14" ht="15">
      <c r="A7" s="371"/>
      <c r="B7" s="167"/>
      <c r="C7" s="167"/>
      <c r="D7" s="167"/>
      <c r="E7" s="167"/>
      <c r="F7" s="167"/>
      <c r="G7" s="167"/>
      <c r="H7" s="167"/>
      <c r="I7" s="167"/>
      <c r="J7" s="370" t="s">
        <v>587</v>
      </c>
      <c r="K7" s="374"/>
      <c r="L7" s="167"/>
      <c r="M7" s="167"/>
      <c r="N7" s="167"/>
    </row>
    <row r="8" spans="1:11" ht="15">
      <c r="A8" s="371"/>
      <c r="B8" s="167"/>
      <c r="C8" s="167"/>
      <c r="D8" s="167"/>
      <c r="E8" s="167"/>
      <c r="F8" s="167"/>
      <c r="G8" s="167"/>
      <c r="H8" s="167"/>
      <c r="I8" s="167"/>
      <c r="J8" s="167"/>
      <c r="K8" s="372"/>
    </row>
    <row r="9" spans="1:11" ht="12.75">
      <c r="A9" s="452" t="s">
        <v>596</v>
      </c>
      <c r="B9" s="453"/>
      <c r="C9" s="453"/>
      <c r="D9" s="453"/>
      <c r="E9" s="453"/>
      <c r="F9" s="453"/>
      <c r="G9" s="453"/>
      <c r="H9" s="453"/>
      <c r="I9" s="453"/>
      <c r="J9" s="454"/>
      <c r="K9" s="380"/>
    </row>
    <row r="10" spans="1:11" ht="25.5">
      <c r="A10" s="381" t="s">
        <v>578</v>
      </c>
      <c r="B10" s="382" t="s">
        <v>588</v>
      </c>
      <c r="C10" s="382" t="s">
        <v>579</v>
      </c>
      <c r="D10" s="382" t="s">
        <v>580</v>
      </c>
      <c r="E10" s="383" t="s">
        <v>581</v>
      </c>
      <c r="F10" s="383" t="s">
        <v>582</v>
      </c>
      <c r="G10" s="383" t="s">
        <v>583</v>
      </c>
      <c r="H10" s="383" t="s">
        <v>584</v>
      </c>
      <c r="I10" s="383" t="s">
        <v>585</v>
      </c>
      <c r="J10" s="383" t="s">
        <v>584</v>
      </c>
      <c r="K10" s="383" t="s">
        <v>586</v>
      </c>
    </row>
    <row r="11" spans="1:11" ht="12.75">
      <c r="A11" s="397" t="s">
        <v>597</v>
      </c>
      <c r="B11" s="399" t="s">
        <v>598</v>
      </c>
      <c r="C11" s="384" t="s">
        <v>366</v>
      </c>
      <c r="D11" s="385" t="s">
        <v>590</v>
      </c>
      <c r="E11" s="386">
        <v>0</v>
      </c>
      <c r="F11" s="386">
        <f aca="true" t="shared" si="0" ref="F11:F18">(E11*K11)/1000000</f>
        <v>0</v>
      </c>
      <c r="G11" s="386">
        <v>379166.67</v>
      </c>
      <c r="H11" s="386">
        <f aca="true" t="shared" si="1" ref="H11:H18">(G11*K11)/1000000</f>
        <v>165.7812940282513</v>
      </c>
      <c r="I11" s="386">
        <f aca="true" t="shared" si="2" ref="I11:I18">E11+G11</f>
        <v>379166.67</v>
      </c>
      <c r="J11" s="386">
        <f aca="true" t="shared" si="3" ref="J11:J18">(I11*K11)/1000000</f>
        <v>165.7812940282513</v>
      </c>
      <c r="K11" s="387">
        <v>437.225387</v>
      </c>
    </row>
    <row r="12" spans="1:11" ht="12.75">
      <c r="A12" s="398"/>
      <c r="B12" s="399" t="s">
        <v>598</v>
      </c>
      <c r="C12" s="384" t="s">
        <v>366</v>
      </c>
      <c r="D12" s="385" t="s">
        <v>591</v>
      </c>
      <c r="E12" s="386">
        <v>0</v>
      </c>
      <c r="F12" s="386">
        <f t="shared" si="0"/>
        <v>0</v>
      </c>
      <c r="G12" s="388">
        <v>219583.33</v>
      </c>
      <c r="H12" s="386">
        <f t="shared" si="1"/>
        <v>96.00740643799871</v>
      </c>
      <c r="I12" s="386">
        <f t="shared" si="2"/>
        <v>219583.33</v>
      </c>
      <c r="J12" s="386">
        <f t="shared" si="3"/>
        <v>96.00740643799871</v>
      </c>
      <c r="K12" s="387">
        <v>437.225387</v>
      </c>
    </row>
    <row r="13" spans="1:11" ht="25.5">
      <c r="A13" s="398"/>
      <c r="B13" s="399" t="s">
        <v>599</v>
      </c>
      <c r="C13" s="384" t="s">
        <v>69</v>
      </c>
      <c r="D13" s="385" t="s">
        <v>592</v>
      </c>
      <c r="E13" s="386">
        <v>0</v>
      </c>
      <c r="F13" s="386">
        <f t="shared" si="0"/>
        <v>0</v>
      </c>
      <c r="G13" s="388">
        <v>21535.95</v>
      </c>
      <c r="H13" s="386">
        <f t="shared" si="1"/>
        <v>35.446032165132</v>
      </c>
      <c r="I13" s="386">
        <f t="shared" si="2"/>
        <v>21535.95</v>
      </c>
      <c r="J13" s="386">
        <f t="shared" si="3"/>
        <v>35.446032165132</v>
      </c>
      <c r="K13" s="387">
        <v>1645.90056</v>
      </c>
    </row>
    <row r="14" spans="1:11" ht="25.5">
      <c r="A14" s="398"/>
      <c r="B14" s="399" t="s">
        <v>599</v>
      </c>
      <c r="C14" s="384" t="s">
        <v>69</v>
      </c>
      <c r="D14" s="385" t="s">
        <v>593</v>
      </c>
      <c r="E14" s="386">
        <v>0</v>
      </c>
      <c r="F14" s="386">
        <f t="shared" si="0"/>
        <v>0</v>
      </c>
      <c r="G14" s="388">
        <v>386473.31</v>
      </c>
      <c r="H14" s="386">
        <f t="shared" si="1"/>
        <v>636.0966373540537</v>
      </c>
      <c r="I14" s="386">
        <f t="shared" si="2"/>
        <v>386473.31</v>
      </c>
      <c r="J14" s="386">
        <f t="shared" si="3"/>
        <v>636.0966373540537</v>
      </c>
      <c r="K14" s="387">
        <v>1645.90056</v>
      </c>
    </row>
    <row r="15" spans="1:11" ht="25.5">
      <c r="A15" s="398"/>
      <c r="B15" s="399" t="s">
        <v>599</v>
      </c>
      <c r="C15" s="384" t="s">
        <v>69</v>
      </c>
      <c r="D15" s="385" t="s">
        <v>593</v>
      </c>
      <c r="E15" s="386">
        <v>2666666.67</v>
      </c>
      <c r="F15" s="386">
        <f t="shared" si="0"/>
        <v>4389.068165486335</v>
      </c>
      <c r="G15" s="386">
        <v>0</v>
      </c>
      <c r="H15" s="386">
        <f t="shared" si="1"/>
        <v>0</v>
      </c>
      <c r="I15" s="386">
        <f t="shared" si="2"/>
        <v>2666666.67</v>
      </c>
      <c r="J15" s="386">
        <f t="shared" si="3"/>
        <v>4389.068165486335</v>
      </c>
      <c r="K15" s="387">
        <v>1645.90056</v>
      </c>
    </row>
    <row r="16" spans="1:11" ht="12.75">
      <c r="A16" s="398"/>
      <c r="B16" s="399" t="s">
        <v>600</v>
      </c>
      <c r="C16" s="384" t="s">
        <v>69</v>
      </c>
      <c r="D16" s="385" t="s">
        <v>594</v>
      </c>
      <c r="E16" s="386">
        <v>0</v>
      </c>
      <c r="F16" s="386">
        <f t="shared" si="0"/>
        <v>0</v>
      </c>
      <c r="G16" s="386">
        <v>94444.6</v>
      </c>
      <c r="H16" s="386">
        <f t="shared" si="1"/>
        <v>155.44642002897604</v>
      </c>
      <c r="I16" s="386">
        <f t="shared" si="2"/>
        <v>94444.6</v>
      </c>
      <c r="J16" s="386">
        <f t="shared" si="3"/>
        <v>155.44642002897604</v>
      </c>
      <c r="K16" s="387">
        <v>1645.90056</v>
      </c>
    </row>
    <row r="17" spans="1:11" ht="12.75">
      <c r="A17" s="398"/>
      <c r="B17" s="399" t="s">
        <v>600</v>
      </c>
      <c r="C17" s="384" t="s">
        <v>69</v>
      </c>
      <c r="D17" s="385" t="s">
        <v>591</v>
      </c>
      <c r="E17" s="386">
        <v>0</v>
      </c>
      <c r="F17" s="386">
        <f t="shared" si="0"/>
        <v>0</v>
      </c>
      <c r="G17" s="386">
        <v>79196.35</v>
      </c>
      <c r="H17" s="386">
        <f t="shared" si="1"/>
        <v>130.349316814956</v>
      </c>
      <c r="I17" s="386">
        <f t="shared" si="2"/>
        <v>79196.35</v>
      </c>
      <c r="J17" s="386">
        <f t="shared" si="3"/>
        <v>130.349316814956</v>
      </c>
      <c r="K17" s="387">
        <v>1645.90056</v>
      </c>
    </row>
    <row r="18" spans="1:11" ht="25.5">
      <c r="A18" s="396"/>
      <c r="B18" s="399" t="s">
        <v>600</v>
      </c>
      <c r="C18" s="384" t="s">
        <v>69</v>
      </c>
      <c r="D18" s="385" t="s">
        <v>595</v>
      </c>
      <c r="E18" s="386">
        <v>0</v>
      </c>
      <c r="F18" s="386">
        <f t="shared" si="0"/>
        <v>0</v>
      </c>
      <c r="G18" s="388">
        <v>38777.78</v>
      </c>
      <c r="H18" s="386">
        <f t="shared" si="1"/>
        <v>63.8243698175568</v>
      </c>
      <c r="I18" s="386">
        <f t="shared" si="2"/>
        <v>38777.78</v>
      </c>
      <c r="J18" s="386">
        <f t="shared" si="3"/>
        <v>63.8243698175568</v>
      </c>
      <c r="K18" s="387">
        <v>1645.90056</v>
      </c>
    </row>
    <row r="19" spans="1:11" ht="21" customHeight="1">
      <c r="A19" s="389"/>
      <c r="B19" s="390"/>
      <c r="C19" s="391" t="s">
        <v>474</v>
      </c>
      <c r="D19" s="392"/>
      <c r="E19" s="382"/>
      <c r="F19" s="393">
        <f>SUM(F11:F18)</f>
        <v>4389.068165486335</v>
      </c>
      <c r="G19" s="394"/>
      <c r="H19" s="393">
        <f>SUM(H11:H18)</f>
        <v>1282.9514766469244</v>
      </c>
      <c r="I19" s="395"/>
      <c r="J19" s="393">
        <f>SUM(J11:J18)</f>
        <v>5672.0196421332585</v>
      </c>
      <c r="K19" s="386"/>
    </row>
    <row r="20" spans="1:11" ht="12.75">
      <c r="A20" s="376" t="s">
        <v>589</v>
      </c>
      <c r="B20" s="375"/>
      <c r="C20" s="375"/>
      <c r="D20" s="375"/>
      <c r="E20" s="375"/>
      <c r="F20" s="375"/>
      <c r="G20" s="375"/>
      <c r="H20" s="375"/>
      <c r="I20" s="375"/>
      <c r="J20" s="375"/>
      <c r="K20" s="259"/>
    </row>
    <row r="21" spans="1:11" ht="12.75">
      <c r="A21" s="377"/>
      <c r="B21" s="378"/>
      <c r="C21" s="378"/>
      <c r="D21" s="378"/>
      <c r="E21" s="378"/>
      <c r="F21" s="378"/>
      <c r="G21" s="378"/>
      <c r="H21" s="378"/>
      <c r="I21" s="378"/>
      <c r="J21" s="378"/>
      <c r="K21" s="379"/>
    </row>
  </sheetData>
  <sheetProtection/>
  <mergeCells count="2">
    <mergeCell ref="A9:J9"/>
    <mergeCell ref="A6:J6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2" max="2" width="22.7109375" style="0" customWidth="1"/>
    <col min="3" max="3" width="14.8515625" style="0" customWidth="1"/>
    <col min="4" max="4" width="45.00390625" style="0" customWidth="1"/>
    <col min="5" max="5" width="26.140625" style="0" customWidth="1"/>
    <col min="6" max="6" width="32.140625" style="0" customWidth="1"/>
    <col min="7" max="7" width="20.7109375" style="0" customWidth="1"/>
    <col min="8" max="8" width="17.140625" style="0" customWidth="1"/>
    <col min="9" max="9" width="16.140625" style="0" customWidth="1"/>
    <col min="10" max="10" width="14.8515625" style="0" customWidth="1"/>
    <col min="11" max="11" width="13.00390625" style="0" customWidth="1"/>
  </cols>
  <sheetData>
    <row r="1" spans="1:11" ht="66.75" customHeight="1">
      <c r="A1" s="458" t="s">
        <v>605</v>
      </c>
      <c r="B1" s="459"/>
      <c r="C1" s="459"/>
      <c r="D1" s="459"/>
      <c r="E1" s="459"/>
      <c r="F1" s="459"/>
      <c r="G1" s="459"/>
      <c r="H1" s="459"/>
      <c r="I1" s="459"/>
      <c r="J1" s="460"/>
      <c r="K1" s="401" t="s">
        <v>604</v>
      </c>
    </row>
    <row r="2" spans="1:11" ht="45">
      <c r="A2" s="402" t="s">
        <v>578</v>
      </c>
      <c r="B2" s="403" t="s">
        <v>588</v>
      </c>
      <c r="C2" s="403" t="s">
        <v>579</v>
      </c>
      <c r="D2" s="403" t="s">
        <v>580</v>
      </c>
      <c r="E2" s="404" t="s">
        <v>581</v>
      </c>
      <c r="F2" s="404" t="s">
        <v>582</v>
      </c>
      <c r="G2" s="404" t="s">
        <v>583</v>
      </c>
      <c r="H2" s="404" t="s">
        <v>584</v>
      </c>
      <c r="I2" s="404" t="s">
        <v>585</v>
      </c>
      <c r="J2" s="404" t="s">
        <v>584</v>
      </c>
      <c r="K2" s="405" t="s">
        <v>586</v>
      </c>
    </row>
    <row r="3" spans="1:11" ht="31.5">
      <c r="A3" s="406" t="s">
        <v>601</v>
      </c>
      <c r="B3" s="407" t="s">
        <v>602</v>
      </c>
      <c r="C3" s="408" t="s">
        <v>69</v>
      </c>
      <c r="D3" s="400" t="s">
        <v>603</v>
      </c>
      <c r="E3" s="409">
        <v>132500</v>
      </c>
      <c r="F3" s="409">
        <f>(E3*K3)/1000000</f>
        <v>218.700525</v>
      </c>
      <c r="G3" s="409">
        <v>31887.72</v>
      </c>
      <c r="H3" s="409">
        <f>(G3*K3)/1000000</f>
        <v>52.6329140004</v>
      </c>
      <c r="I3" s="409">
        <f>E3+G3</f>
        <v>164387.72</v>
      </c>
      <c r="J3" s="409">
        <f>(I3*K3)/1000000</f>
        <v>271.3334390004</v>
      </c>
      <c r="K3" s="410">
        <v>1650.57</v>
      </c>
    </row>
    <row r="4" spans="1:11" ht="23.25" customHeight="1">
      <c r="A4" s="411"/>
      <c r="B4" s="407"/>
      <c r="C4" s="408"/>
      <c r="D4" s="412"/>
      <c r="E4" s="409"/>
      <c r="F4" s="409"/>
      <c r="G4" s="413"/>
      <c r="H4" s="409"/>
      <c r="I4" s="409"/>
      <c r="J4" s="409"/>
      <c r="K4" s="410"/>
    </row>
    <row r="5" spans="1:11" ht="21" customHeight="1">
      <c r="A5" s="414"/>
      <c r="B5" s="415"/>
      <c r="C5" s="416" t="s">
        <v>474</v>
      </c>
      <c r="D5" s="417"/>
      <c r="E5" s="403"/>
      <c r="F5" s="418">
        <f>SUM(F3:F4)</f>
        <v>218.700525</v>
      </c>
      <c r="G5" s="419"/>
      <c r="H5" s="418">
        <f>SUM(H3:H4)</f>
        <v>52.6329140004</v>
      </c>
      <c r="I5" s="420"/>
      <c r="J5" s="418">
        <f>SUM(J3:J4)</f>
        <v>271.3334390004</v>
      </c>
      <c r="K5" s="421"/>
    </row>
    <row r="6" spans="1:11" ht="27.75" customHeight="1" thickBot="1">
      <c r="A6" s="422" t="s">
        <v>589</v>
      </c>
      <c r="B6" s="423"/>
      <c r="C6" s="423"/>
      <c r="D6" s="423"/>
      <c r="E6" s="423"/>
      <c r="F6" s="423"/>
      <c r="G6" s="423"/>
      <c r="H6" s="423"/>
      <c r="I6" s="423"/>
      <c r="J6" s="423"/>
      <c r="K6" s="424"/>
    </row>
    <row r="15" ht="15">
      <c r="H15" s="172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9"/>
  <sheetViews>
    <sheetView zoomScalePageLayoutView="0" workbookViewId="0" topLeftCell="A1">
      <selection activeCell="K11" sqref="K11"/>
    </sheetView>
  </sheetViews>
  <sheetFormatPr defaultColWidth="11.421875" defaultRowHeight="12.75"/>
  <cols>
    <col min="1" max="1" width="20.28125" style="0" customWidth="1"/>
    <col min="2" max="2" width="46.57421875" style="0" bestFit="1" customWidth="1"/>
    <col min="3" max="3" width="10.00390625" style="0" bestFit="1" customWidth="1"/>
    <col min="4" max="4" width="13.7109375" style="0" bestFit="1" customWidth="1"/>
    <col min="5" max="5" width="8.8515625" style="0" bestFit="1" customWidth="1"/>
    <col min="6" max="6" width="13.7109375" style="0" bestFit="1" customWidth="1"/>
    <col min="7" max="7" width="8.7109375" style="0" bestFit="1" customWidth="1"/>
    <col min="8" max="8" width="13.7109375" style="0" bestFit="1" customWidth="1"/>
    <col min="9" max="9" width="8.8515625" style="0" bestFit="1" customWidth="1"/>
    <col min="10" max="10" width="12.7109375" style="0" bestFit="1" customWidth="1"/>
  </cols>
  <sheetData>
    <row r="1" spans="1:10" ht="15.75">
      <c r="A1" s="163"/>
      <c r="B1" s="164"/>
      <c r="C1" s="164"/>
      <c r="D1" s="164"/>
      <c r="E1" s="164"/>
      <c r="F1" s="164"/>
      <c r="G1" s="164"/>
      <c r="H1" s="164"/>
      <c r="I1" s="164"/>
      <c r="J1" s="165" t="s">
        <v>13</v>
      </c>
    </row>
    <row r="2" spans="1:10" ht="15.75">
      <c r="A2" s="434" t="s">
        <v>15</v>
      </c>
      <c r="B2" s="435"/>
      <c r="C2" s="435"/>
      <c r="D2" s="435"/>
      <c r="E2" s="435"/>
      <c r="F2" s="435"/>
      <c r="G2" s="435"/>
      <c r="H2" s="435"/>
      <c r="I2" s="435"/>
      <c r="J2" s="436"/>
    </row>
    <row r="3" spans="1:10" ht="15.75">
      <c r="A3" s="136"/>
      <c r="B3" s="137"/>
      <c r="C3" s="137"/>
      <c r="D3" s="137"/>
      <c r="E3" s="137"/>
      <c r="F3" s="137"/>
      <c r="G3" s="137"/>
      <c r="H3" s="137"/>
      <c r="I3" s="137"/>
      <c r="J3" s="161"/>
    </row>
    <row r="4" spans="1:10" ht="15.75">
      <c r="A4" s="139"/>
      <c r="B4" s="13"/>
      <c r="C4" s="13"/>
      <c r="D4" s="13"/>
      <c r="E4" s="13"/>
      <c r="F4" s="13"/>
      <c r="G4" s="13"/>
      <c r="H4" s="13"/>
      <c r="I4" s="13"/>
      <c r="J4" s="14"/>
    </row>
    <row r="5" spans="1:10" ht="15.75">
      <c r="A5" s="141"/>
      <c r="B5" s="18"/>
      <c r="C5" s="18"/>
      <c r="D5" s="18"/>
      <c r="E5" s="18"/>
      <c r="F5" s="18"/>
      <c r="G5" s="18"/>
      <c r="H5" s="18"/>
      <c r="I5" s="18"/>
      <c r="J5" s="19"/>
    </row>
    <row r="6" spans="1:10" ht="15.75">
      <c r="A6" s="23" t="s">
        <v>0</v>
      </c>
      <c r="B6" s="143" t="s">
        <v>1</v>
      </c>
      <c r="C6" s="23" t="s">
        <v>2</v>
      </c>
      <c r="D6" s="23" t="s">
        <v>4</v>
      </c>
      <c r="E6" s="23" t="s">
        <v>11</v>
      </c>
      <c r="F6" s="23" t="s">
        <v>3</v>
      </c>
      <c r="G6" s="23" t="s">
        <v>11</v>
      </c>
      <c r="H6" s="23" t="s">
        <v>6</v>
      </c>
      <c r="I6" s="23" t="s">
        <v>11</v>
      </c>
      <c r="J6" s="24" t="s">
        <v>7</v>
      </c>
    </row>
    <row r="7" spans="1:10" ht="15.75">
      <c r="A7" s="39"/>
      <c r="B7" s="140"/>
      <c r="C7" s="39"/>
      <c r="D7" s="28" t="s">
        <v>5</v>
      </c>
      <c r="E7" s="28" t="s">
        <v>12</v>
      </c>
      <c r="F7" s="28" t="s">
        <v>5</v>
      </c>
      <c r="G7" s="28" t="s">
        <v>12</v>
      </c>
      <c r="H7" s="28" t="s">
        <v>5</v>
      </c>
      <c r="I7" s="28" t="s">
        <v>12</v>
      </c>
      <c r="J7" s="29" t="s">
        <v>8</v>
      </c>
    </row>
    <row r="8" spans="1:10" ht="15.75">
      <c r="A8" s="34"/>
      <c r="B8" s="142"/>
      <c r="C8" s="144"/>
      <c r="D8" s="34"/>
      <c r="E8" s="34"/>
      <c r="F8" s="34"/>
      <c r="G8" s="34"/>
      <c r="H8" s="34"/>
      <c r="I8" s="34"/>
      <c r="J8" s="35"/>
    </row>
    <row r="9" spans="1:10" ht="19.5">
      <c r="A9" s="145" t="s">
        <v>256</v>
      </c>
      <c r="B9" s="146"/>
      <c r="C9" s="28"/>
      <c r="D9" s="147"/>
      <c r="E9" s="39"/>
      <c r="F9" s="13"/>
      <c r="G9" s="39"/>
      <c r="H9" s="39"/>
      <c r="I9" s="39"/>
      <c r="J9" s="50"/>
    </row>
    <row r="10" spans="1:10" ht="19.5">
      <c r="A10" s="145"/>
      <c r="B10" s="140"/>
      <c r="C10" s="28"/>
      <c r="D10" s="148"/>
      <c r="E10" s="104"/>
      <c r="F10" s="149"/>
      <c r="G10" s="104"/>
      <c r="H10" s="104"/>
      <c r="I10" s="104"/>
      <c r="J10" s="102"/>
    </row>
    <row r="11" spans="1:10" ht="15.75">
      <c r="A11" s="155">
        <v>1</v>
      </c>
      <c r="B11" s="39" t="s">
        <v>245</v>
      </c>
      <c r="C11" s="28" t="s">
        <v>69</v>
      </c>
      <c r="D11" s="151">
        <v>28935.29</v>
      </c>
      <c r="E11" s="74">
        <f>+D11*J11/1000000</f>
        <v>35.0426616603</v>
      </c>
      <c r="F11" s="132">
        <v>2278.65</v>
      </c>
      <c r="G11" s="66">
        <f>+F11*J11/1000000</f>
        <v>2.7596046555</v>
      </c>
      <c r="H11" s="39">
        <f aca="true" t="shared" si="0" ref="H11:H20">+D11+F11</f>
        <v>31213.940000000002</v>
      </c>
      <c r="I11" s="66">
        <f>+H11*J11/1000000</f>
        <v>37.802266315800004</v>
      </c>
      <c r="J11" s="50">
        <v>1211.07</v>
      </c>
    </row>
    <row r="12" spans="1:10" ht="15.75">
      <c r="A12" s="155">
        <v>1</v>
      </c>
      <c r="B12" s="39" t="s">
        <v>246</v>
      </c>
      <c r="C12" s="28" t="s">
        <v>69</v>
      </c>
      <c r="D12" s="151">
        <v>18000</v>
      </c>
      <c r="E12" s="74">
        <f aca="true" t="shared" si="1" ref="E12:E24">+D12*J12/1000000</f>
        <v>21.79926</v>
      </c>
      <c r="F12" s="132">
        <v>2835</v>
      </c>
      <c r="G12" s="66">
        <f aca="true" t="shared" si="2" ref="G12:G24">+F12*J12/1000000</f>
        <v>3.4333834499999996</v>
      </c>
      <c r="H12" s="39">
        <f t="shared" si="0"/>
        <v>20835</v>
      </c>
      <c r="I12" s="66">
        <f aca="true" t="shared" si="3" ref="I12:I24">+H12*J12/1000000</f>
        <v>25.232643449999998</v>
      </c>
      <c r="J12" s="50">
        <v>1211.07</v>
      </c>
    </row>
    <row r="13" spans="1:10" ht="15.75">
      <c r="A13" s="155">
        <v>1</v>
      </c>
      <c r="B13" s="39" t="s">
        <v>247</v>
      </c>
      <c r="C13" s="28" t="s">
        <v>9</v>
      </c>
      <c r="D13" s="151">
        <v>214500</v>
      </c>
      <c r="E13" s="74">
        <f t="shared" si="1"/>
        <v>390.552799065</v>
      </c>
      <c r="F13" s="132">
        <v>46653.75</v>
      </c>
      <c r="G13" s="66">
        <f t="shared" si="2"/>
        <v>84.94523379663751</v>
      </c>
      <c r="H13" s="39">
        <f t="shared" si="0"/>
        <v>261153.75</v>
      </c>
      <c r="I13" s="66">
        <f t="shared" si="3"/>
        <v>475.4980328616375</v>
      </c>
      <c r="J13" s="50">
        <v>1820.75897</v>
      </c>
    </row>
    <row r="14" spans="1:10" ht="15.75">
      <c r="A14" s="155">
        <v>1</v>
      </c>
      <c r="B14" s="39" t="s">
        <v>248</v>
      </c>
      <c r="C14" s="28" t="s">
        <v>9</v>
      </c>
      <c r="D14" s="151">
        <v>198000</v>
      </c>
      <c r="E14" s="74">
        <f t="shared" si="1"/>
        <v>360.51027606</v>
      </c>
      <c r="F14" s="132">
        <v>43065</v>
      </c>
      <c r="G14" s="66">
        <f t="shared" si="2"/>
        <v>78.41098504305</v>
      </c>
      <c r="H14" s="39">
        <f t="shared" si="0"/>
        <v>241065</v>
      </c>
      <c r="I14" s="66">
        <f t="shared" si="3"/>
        <v>438.92126110304997</v>
      </c>
      <c r="J14" s="50">
        <v>1820.75897</v>
      </c>
    </row>
    <row r="15" spans="1:10" ht="15.75">
      <c r="A15" s="155">
        <v>1</v>
      </c>
      <c r="B15" s="39" t="s">
        <v>249</v>
      </c>
      <c r="C15" s="28" t="s">
        <v>9</v>
      </c>
      <c r="D15" s="151">
        <v>649000</v>
      </c>
      <c r="E15" s="74">
        <f t="shared" si="1"/>
        <v>1181.67257153</v>
      </c>
      <c r="F15" s="132">
        <v>199567.5</v>
      </c>
      <c r="G15" s="66">
        <f t="shared" si="2"/>
        <v>363.364315745475</v>
      </c>
      <c r="H15" s="39">
        <f t="shared" si="0"/>
        <v>848567.5</v>
      </c>
      <c r="I15" s="66">
        <f t="shared" si="3"/>
        <v>1545.036887275475</v>
      </c>
      <c r="J15" s="50">
        <v>1820.75897</v>
      </c>
    </row>
    <row r="16" spans="1:10" ht="15.75">
      <c r="A16" s="155">
        <v>15</v>
      </c>
      <c r="B16" s="39" t="s">
        <v>250</v>
      </c>
      <c r="C16" s="28" t="s">
        <v>9</v>
      </c>
      <c r="D16" s="151">
        <v>83490.54</v>
      </c>
      <c r="E16" s="74">
        <f t="shared" si="1"/>
        <v>149.681330819706</v>
      </c>
      <c r="F16" s="132">
        <v>18472.28</v>
      </c>
      <c r="G16" s="66">
        <f t="shared" si="2"/>
        <v>33.116990903091995</v>
      </c>
      <c r="H16" s="39">
        <f t="shared" si="0"/>
        <v>101962.81999999999</v>
      </c>
      <c r="I16" s="66">
        <f t="shared" si="3"/>
        <v>182.798321722798</v>
      </c>
      <c r="J16" s="50">
        <v>1792.7939</v>
      </c>
    </row>
    <row r="17" spans="1:10" ht="15.75">
      <c r="A17" s="155">
        <v>15</v>
      </c>
      <c r="B17" s="39" t="s">
        <v>251</v>
      </c>
      <c r="C17" s="28" t="s">
        <v>9</v>
      </c>
      <c r="D17" s="74">
        <v>109634.08</v>
      </c>
      <c r="E17" s="74">
        <f t="shared" si="1"/>
        <v>196.551309856112</v>
      </c>
      <c r="F17" s="132">
        <v>16033.98</v>
      </c>
      <c r="G17" s="66">
        <f t="shared" si="2"/>
        <v>28.745621536722</v>
      </c>
      <c r="H17" s="39">
        <f t="shared" si="0"/>
        <v>125668.06</v>
      </c>
      <c r="I17" s="66">
        <f t="shared" si="3"/>
        <v>225.29693139283398</v>
      </c>
      <c r="J17" s="50">
        <v>1792.7939</v>
      </c>
    </row>
    <row r="18" spans="1:10" ht="15.75">
      <c r="A18" s="155">
        <v>15</v>
      </c>
      <c r="B18" s="39" t="s">
        <v>252</v>
      </c>
      <c r="C18" s="28" t="s">
        <v>9</v>
      </c>
      <c r="D18" s="74">
        <v>207534.91</v>
      </c>
      <c r="E18" s="74">
        <f t="shared" si="1"/>
        <v>372.06732068504897</v>
      </c>
      <c r="F18" s="132">
        <v>30351.98</v>
      </c>
      <c r="G18" s="66">
        <f t="shared" si="2"/>
        <v>54.414844596921995</v>
      </c>
      <c r="H18" s="39">
        <f t="shared" si="0"/>
        <v>237886.89</v>
      </c>
      <c r="I18" s="66">
        <f t="shared" si="3"/>
        <v>426.482165281971</v>
      </c>
      <c r="J18" s="50">
        <v>1792.7939</v>
      </c>
    </row>
    <row r="19" spans="1:10" ht="15.75">
      <c r="A19" s="155">
        <v>15</v>
      </c>
      <c r="B19" s="39" t="s">
        <v>253</v>
      </c>
      <c r="C19" s="28" t="s">
        <v>69</v>
      </c>
      <c r="D19" s="151">
        <v>59460</v>
      </c>
      <c r="E19" s="74">
        <f t="shared" si="1"/>
        <v>72.4097934</v>
      </c>
      <c r="F19" s="132">
        <v>7579.84</v>
      </c>
      <c r="G19" s="66">
        <f t="shared" si="2"/>
        <v>9.2306533536</v>
      </c>
      <c r="H19" s="39">
        <f t="shared" si="0"/>
        <v>67039.84</v>
      </c>
      <c r="I19" s="66">
        <f t="shared" si="3"/>
        <v>81.64044675359999</v>
      </c>
      <c r="J19" s="50">
        <v>1217.79</v>
      </c>
    </row>
    <row r="20" spans="1:10" ht="15.75">
      <c r="A20" s="155">
        <v>15</v>
      </c>
      <c r="B20" s="39" t="s">
        <v>254</v>
      </c>
      <c r="C20" s="28" t="s">
        <v>9</v>
      </c>
      <c r="D20" s="151">
        <v>155971</v>
      </c>
      <c r="E20" s="74">
        <f t="shared" si="1"/>
        <v>279.62385737689993</v>
      </c>
      <c r="F20" s="132">
        <v>48847.49</v>
      </c>
      <c r="G20" s="66">
        <f t="shared" si="2"/>
        <v>87.57348210231099</v>
      </c>
      <c r="H20" s="39">
        <f t="shared" si="0"/>
        <v>204818.49</v>
      </c>
      <c r="I20" s="66">
        <f t="shared" si="3"/>
        <v>367.197339479211</v>
      </c>
      <c r="J20" s="50">
        <v>1792.7939</v>
      </c>
    </row>
    <row r="21" spans="1:10" ht="15.75">
      <c r="A21" s="155">
        <v>15</v>
      </c>
      <c r="B21" s="39" t="s">
        <v>255</v>
      </c>
      <c r="C21" s="28" t="s">
        <v>9</v>
      </c>
      <c r="D21" s="151">
        <v>0</v>
      </c>
      <c r="E21" s="74">
        <f t="shared" si="1"/>
        <v>0</v>
      </c>
      <c r="F21" s="132">
        <v>75312.5</v>
      </c>
      <c r="G21" s="66">
        <f t="shared" si="2"/>
        <v>135.01979059375</v>
      </c>
      <c r="H21" s="39">
        <f>+D21+F21</f>
        <v>75312.5</v>
      </c>
      <c r="I21" s="66">
        <f t="shared" si="3"/>
        <v>135.01979059375</v>
      </c>
      <c r="J21" s="50">
        <v>1792.7939</v>
      </c>
    </row>
    <row r="22" spans="1:10" ht="15.75">
      <c r="A22" s="155">
        <v>15</v>
      </c>
      <c r="B22" s="39" t="s">
        <v>257</v>
      </c>
      <c r="C22" s="28" t="s">
        <v>9</v>
      </c>
      <c r="D22" s="151">
        <v>50792.33</v>
      </c>
      <c r="E22" s="74">
        <f t="shared" si="1"/>
        <v>91.06017939078698</v>
      </c>
      <c r="F22" s="132">
        <v>14428.28</v>
      </c>
      <c r="G22" s="66">
        <f t="shared" si="2"/>
        <v>25.866932371492</v>
      </c>
      <c r="H22" s="39">
        <f>+D22+F22</f>
        <v>65220.61</v>
      </c>
      <c r="I22" s="66">
        <f t="shared" si="3"/>
        <v>116.92711176227898</v>
      </c>
      <c r="J22" s="50">
        <v>1792.7939</v>
      </c>
    </row>
    <row r="23" spans="1:10" ht="15.75">
      <c r="A23" s="155">
        <v>15</v>
      </c>
      <c r="B23" s="39" t="s">
        <v>258</v>
      </c>
      <c r="C23" s="28" t="s">
        <v>67</v>
      </c>
      <c r="D23" s="151">
        <v>483252.79</v>
      </c>
      <c r="E23" s="74">
        <f t="shared" si="1"/>
        <v>749.7789541432264</v>
      </c>
      <c r="F23" s="132">
        <v>19505.5</v>
      </c>
      <c r="G23" s="66">
        <f t="shared" si="2"/>
        <v>30.263277714424998</v>
      </c>
      <c r="H23" s="39">
        <f>+D23+F23</f>
        <v>502758.29</v>
      </c>
      <c r="I23" s="66">
        <f t="shared" si="3"/>
        <v>780.0422318576514</v>
      </c>
      <c r="J23" s="50">
        <v>1551.52535</v>
      </c>
    </row>
    <row r="24" spans="1:10" ht="15.75">
      <c r="A24" s="155">
        <v>25</v>
      </c>
      <c r="B24" s="39" t="s">
        <v>124</v>
      </c>
      <c r="C24" s="28" t="s">
        <v>67</v>
      </c>
      <c r="D24" s="151">
        <v>216250</v>
      </c>
      <c r="E24" s="74">
        <f t="shared" si="1"/>
        <v>341.981707375</v>
      </c>
      <c r="F24" s="132">
        <v>4320</v>
      </c>
      <c r="G24" s="66">
        <f t="shared" si="2"/>
        <v>6.831727056</v>
      </c>
      <c r="H24" s="39">
        <f>+D24+F24</f>
        <v>220570</v>
      </c>
      <c r="I24" s="66">
        <f t="shared" si="3"/>
        <v>348.813434431</v>
      </c>
      <c r="J24" s="50">
        <v>1581.4183</v>
      </c>
    </row>
    <row r="25" spans="1:10" ht="15.75">
      <c r="A25" s="152"/>
      <c r="B25" s="34"/>
      <c r="C25" s="144"/>
      <c r="D25" s="153"/>
      <c r="E25" s="69"/>
      <c r="F25" s="75"/>
      <c r="G25" s="69"/>
      <c r="H25" s="34"/>
      <c r="I25" s="69"/>
      <c r="J25" s="48"/>
    </row>
    <row r="26" spans="1:10" ht="15.75">
      <c r="A26" s="150"/>
      <c r="B26" s="39" t="s">
        <v>16</v>
      </c>
      <c r="C26" s="39"/>
      <c r="D26" s="151"/>
      <c r="E26" s="66">
        <f>SUM(E11:E24)</f>
        <v>4242.732021362081</v>
      </c>
      <c r="F26" s="66"/>
      <c r="G26" s="66">
        <f>SUM(G11:G24)</f>
        <v>943.9768429189764</v>
      </c>
      <c r="H26" s="66"/>
      <c r="I26" s="66">
        <f>SUM(I11:I24)</f>
        <v>5186.708864281056</v>
      </c>
      <c r="J26" s="70"/>
    </row>
    <row r="27" spans="1:10" ht="15.75">
      <c r="A27" s="152"/>
      <c r="B27" s="34"/>
      <c r="C27" s="34"/>
      <c r="D27" s="34"/>
      <c r="E27" s="34"/>
      <c r="F27" s="34"/>
      <c r="G27" s="34"/>
      <c r="H27" s="34"/>
      <c r="I27" s="34"/>
      <c r="J27" s="48"/>
    </row>
    <row r="28" spans="1:10" ht="15.75">
      <c r="A28" s="154"/>
      <c r="B28" s="9"/>
      <c r="C28" s="9"/>
      <c r="D28" s="9"/>
      <c r="E28" s="9"/>
      <c r="F28" s="9"/>
      <c r="G28" s="9"/>
      <c r="H28" s="9"/>
      <c r="I28" s="9"/>
      <c r="J28" s="10"/>
    </row>
    <row r="29" spans="1:10" ht="15.75">
      <c r="A29" s="139" t="s">
        <v>14</v>
      </c>
      <c r="B29" s="13"/>
      <c r="C29" s="13"/>
      <c r="D29" s="13"/>
      <c r="E29" s="13"/>
      <c r="F29" s="13"/>
      <c r="G29" s="13"/>
      <c r="H29" s="13"/>
      <c r="I29" s="13"/>
      <c r="J29" s="14"/>
    </row>
    <row r="30" spans="1:10" ht="15.75">
      <c r="A30" s="141"/>
      <c r="B30" s="18"/>
      <c r="C30" s="18"/>
      <c r="D30" s="18"/>
      <c r="E30" s="18"/>
      <c r="F30" s="18"/>
      <c r="G30" s="18"/>
      <c r="H30" s="18"/>
      <c r="I30" s="18"/>
      <c r="J30" s="19"/>
    </row>
    <row r="31" ht="12.75">
      <c r="J31" s="162"/>
    </row>
    <row r="32" ht="12.75">
      <c r="J32" s="162"/>
    </row>
    <row r="33" ht="12.75">
      <c r="J33" s="162"/>
    </row>
    <row r="34" ht="12.75">
      <c r="J34" s="162"/>
    </row>
    <row r="35" ht="12.75">
      <c r="J35" s="162"/>
    </row>
    <row r="36" ht="12.75">
      <c r="J36" s="162"/>
    </row>
    <row r="37" ht="12.75">
      <c r="J37" s="162"/>
    </row>
    <row r="38" ht="12.75">
      <c r="J38" s="162"/>
    </row>
    <row r="39" ht="12.75">
      <c r="J39" s="162"/>
    </row>
    <row r="40" ht="12.75">
      <c r="J40" s="162"/>
    </row>
    <row r="41" ht="12.75">
      <c r="J41" s="162"/>
    </row>
    <row r="42" ht="12.75">
      <c r="J42" s="162"/>
    </row>
    <row r="43" ht="12.75">
      <c r="J43" s="162"/>
    </row>
    <row r="44" ht="12.75">
      <c r="J44" s="162"/>
    </row>
    <row r="45" ht="12.75">
      <c r="J45" s="162"/>
    </row>
    <row r="46" ht="12.75">
      <c r="J46" s="162"/>
    </row>
    <row r="47" ht="12.75">
      <c r="J47" s="162"/>
    </row>
    <row r="48" ht="12.75">
      <c r="J48" s="162"/>
    </row>
    <row r="49" ht="12.75">
      <c r="J49" s="162"/>
    </row>
    <row r="50" ht="12.75">
      <c r="J50" s="162"/>
    </row>
    <row r="51" ht="12.75">
      <c r="J51" s="162"/>
    </row>
    <row r="52" ht="12.75">
      <c r="J52" s="162"/>
    </row>
    <row r="53" ht="12.75">
      <c r="J53" s="162"/>
    </row>
    <row r="54" ht="12.75">
      <c r="J54" s="162"/>
    </row>
    <row r="55" ht="12.75">
      <c r="J55" s="162"/>
    </row>
    <row r="56" ht="12.75">
      <c r="J56" s="162"/>
    </row>
    <row r="57" ht="12.75">
      <c r="J57" s="162"/>
    </row>
    <row r="58" ht="12.75">
      <c r="J58" s="162"/>
    </row>
    <row r="59" ht="12.75">
      <c r="J59" s="162"/>
    </row>
    <row r="60" ht="12.75">
      <c r="J60" s="162"/>
    </row>
    <row r="61" ht="12.75">
      <c r="J61" s="162"/>
    </row>
    <row r="62" ht="12.75">
      <c r="J62" s="162"/>
    </row>
    <row r="63" ht="12.75">
      <c r="J63" s="162"/>
    </row>
    <row r="64" ht="12.75">
      <c r="J64" s="162"/>
    </row>
    <row r="65" ht="12.75">
      <c r="J65" s="162"/>
    </row>
    <row r="66" ht="12.75">
      <c r="J66" s="162"/>
    </row>
    <row r="67" ht="12.75">
      <c r="J67" s="162"/>
    </row>
    <row r="68" ht="12.75">
      <c r="J68" s="162"/>
    </row>
    <row r="69" ht="12.75">
      <c r="J69" s="162"/>
    </row>
    <row r="70" ht="12.75">
      <c r="J70" s="162"/>
    </row>
    <row r="71" ht="12.75">
      <c r="J71" s="162"/>
    </row>
    <row r="72" ht="12.75">
      <c r="J72" s="162"/>
    </row>
    <row r="73" ht="12.75">
      <c r="J73" s="162"/>
    </row>
    <row r="74" ht="12.75">
      <c r="J74" s="162"/>
    </row>
    <row r="75" ht="12.75">
      <c r="J75" s="162"/>
    </row>
    <row r="76" ht="12.75">
      <c r="J76" s="162"/>
    </row>
    <row r="77" ht="12.75">
      <c r="J77" s="162"/>
    </row>
    <row r="78" ht="12.75">
      <c r="J78" s="162"/>
    </row>
    <row r="79" ht="12.75">
      <c r="J79" s="162"/>
    </row>
    <row r="80" ht="12.75">
      <c r="J80" s="162"/>
    </row>
    <row r="81" ht="12.75">
      <c r="J81" s="162"/>
    </row>
    <row r="82" ht="12.75">
      <c r="J82" s="162"/>
    </row>
    <row r="83" ht="12.75">
      <c r="J83" s="162"/>
    </row>
    <row r="84" ht="12.75">
      <c r="J84" s="162"/>
    </row>
    <row r="85" ht="12.75">
      <c r="J85" s="162"/>
    </row>
    <row r="86" ht="12.75">
      <c r="J86" s="162"/>
    </row>
    <row r="87" ht="12.75">
      <c r="J87" s="162"/>
    </row>
    <row r="88" ht="12.75">
      <c r="J88" s="162"/>
    </row>
    <row r="89" ht="12.75">
      <c r="J89" s="162"/>
    </row>
    <row r="90" ht="12.75">
      <c r="J90" s="162"/>
    </row>
    <row r="91" ht="12.75">
      <c r="J91" s="162"/>
    </row>
    <row r="92" ht="12.75">
      <c r="J92" s="162"/>
    </row>
    <row r="93" ht="12.75">
      <c r="J93" s="162"/>
    </row>
    <row r="94" ht="12.75">
      <c r="J94" s="162"/>
    </row>
    <row r="95" ht="12.75">
      <c r="J95" s="162"/>
    </row>
    <row r="96" ht="12.75">
      <c r="J96" s="162"/>
    </row>
    <row r="97" ht="12.75">
      <c r="J97" s="162"/>
    </row>
    <row r="98" ht="12.75">
      <c r="J98" s="162"/>
    </row>
    <row r="99" ht="12.75">
      <c r="J99" s="162"/>
    </row>
    <row r="100" ht="12.75">
      <c r="J100" s="162"/>
    </row>
    <row r="101" ht="12.75">
      <c r="J101" s="162"/>
    </row>
    <row r="102" ht="12.75">
      <c r="J102" s="162"/>
    </row>
    <row r="103" ht="12.75">
      <c r="J103" s="162"/>
    </row>
    <row r="104" ht="12.75">
      <c r="J104" s="162"/>
    </row>
    <row r="105" ht="12.75">
      <c r="J105" s="162"/>
    </row>
    <row r="106" ht="12.75">
      <c r="J106" s="162"/>
    </row>
    <row r="107" ht="12.75">
      <c r="J107" s="162"/>
    </row>
    <row r="108" ht="12.75">
      <c r="J108" s="162"/>
    </row>
    <row r="109" ht="12.75">
      <c r="J109" s="162"/>
    </row>
    <row r="110" ht="12.75">
      <c r="J110" s="162"/>
    </row>
    <row r="111" ht="12.75">
      <c r="J111" s="162"/>
    </row>
    <row r="112" ht="12.75">
      <c r="J112" s="162"/>
    </row>
    <row r="113" ht="12.75">
      <c r="J113" s="162"/>
    </row>
    <row r="114" ht="12.75">
      <c r="J114" s="162"/>
    </row>
    <row r="115" ht="12.75">
      <c r="J115" s="162"/>
    </row>
    <row r="116" ht="12.75">
      <c r="J116" s="162"/>
    </row>
    <row r="117" ht="12.75">
      <c r="J117" s="162"/>
    </row>
    <row r="118" ht="12.75">
      <c r="J118" s="162"/>
    </row>
    <row r="119" ht="12.75">
      <c r="J119" s="162"/>
    </row>
    <row r="120" ht="12.75">
      <c r="J120" s="162"/>
    </row>
    <row r="121" ht="12.75">
      <c r="J121" s="162"/>
    </row>
    <row r="122" ht="12.75">
      <c r="J122" s="162"/>
    </row>
    <row r="123" ht="12.75">
      <c r="J123" s="162"/>
    </row>
    <row r="124" ht="12.75">
      <c r="J124" s="162"/>
    </row>
    <row r="125" ht="12.75">
      <c r="J125" s="162"/>
    </row>
    <row r="126" ht="12.75">
      <c r="J126" s="162"/>
    </row>
    <row r="127" ht="12.75">
      <c r="J127" s="162"/>
    </row>
    <row r="128" ht="12.75">
      <c r="J128" s="162"/>
    </row>
    <row r="129" ht="12.75">
      <c r="J129" s="162"/>
    </row>
    <row r="130" ht="12.75">
      <c r="J130" s="162"/>
    </row>
    <row r="131" ht="12.75">
      <c r="J131" s="162"/>
    </row>
    <row r="132" ht="12.75">
      <c r="J132" s="162"/>
    </row>
    <row r="133" ht="12.75">
      <c r="J133" s="162"/>
    </row>
    <row r="134" ht="12.75">
      <c r="J134" s="162"/>
    </row>
    <row r="135" ht="12.75">
      <c r="J135" s="162"/>
    </row>
    <row r="136" ht="12.75">
      <c r="J136" s="162"/>
    </row>
    <row r="137" ht="12.75">
      <c r="J137" s="162"/>
    </row>
    <row r="138" ht="12.75">
      <c r="J138" s="162"/>
    </row>
    <row r="139" ht="12.75">
      <c r="J139" s="162"/>
    </row>
    <row r="140" ht="12.75">
      <c r="J140" s="162"/>
    </row>
    <row r="141" ht="12.75">
      <c r="J141" s="162"/>
    </row>
    <row r="142" ht="12.75">
      <c r="J142" s="162"/>
    </row>
    <row r="143" ht="12.75">
      <c r="J143" s="162"/>
    </row>
    <row r="144" ht="12.75">
      <c r="J144" s="162"/>
    </row>
    <row r="145" ht="12.75">
      <c r="J145" s="162"/>
    </row>
    <row r="146" ht="12.75">
      <c r="J146" s="162"/>
    </row>
    <row r="147" ht="12.75">
      <c r="J147" s="162"/>
    </row>
    <row r="148" ht="12.75">
      <c r="J148" s="162"/>
    </row>
    <row r="149" ht="12.75">
      <c r="J149" s="162"/>
    </row>
    <row r="150" ht="12.75">
      <c r="J150" s="162"/>
    </row>
    <row r="151" ht="12.75">
      <c r="J151" s="162"/>
    </row>
    <row r="152" ht="12.75">
      <c r="J152" s="162"/>
    </row>
    <row r="153" ht="12.75">
      <c r="J153" s="162"/>
    </row>
    <row r="154" ht="12.75">
      <c r="J154" s="162"/>
    </row>
    <row r="155" ht="12.75">
      <c r="J155" s="162"/>
    </row>
    <row r="156" ht="12.75">
      <c r="J156" s="162"/>
    </row>
    <row r="157" ht="12.75">
      <c r="J157" s="162"/>
    </row>
    <row r="158" ht="12.75">
      <c r="J158" s="162"/>
    </row>
    <row r="159" ht="12.75">
      <c r="J159" s="162"/>
    </row>
    <row r="160" ht="12.75">
      <c r="J160" s="162"/>
    </row>
    <row r="161" ht="12.75">
      <c r="J161" s="162"/>
    </row>
    <row r="162" ht="12.75">
      <c r="J162" s="162"/>
    </row>
    <row r="163" ht="12.75">
      <c r="J163" s="162"/>
    </row>
    <row r="164" ht="12.75">
      <c r="J164" s="162"/>
    </row>
    <row r="165" ht="12.75">
      <c r="J165" s="162"/>
    </row>
    <row r="166" ht="12.75">
      <c r="J166" s="162"/>
    </row>
    <row r="167" ht="12.75">
      <c r="J167" s="162"/>
    </row>
    <row r="168" ht="12.75">
      <c r="J168" s="162"/>
    </row>
    <row r="169" ht="12.75">
      <c r="J169" s="162"/>
    </row>
    <row r="170" ht="12.75">
      <c r="J170" s="162"/>
    </row>
    <row r="171" ht="12.75">
      <c r="J171" s="162"/>
    </row>
    <row r="172" ht="12.75">
      <c r="J172" s="162"/>
    </row>
    <row r="173" ht="12.75">
      <c r="J173" s="162"/>
    </row>
    <row r="174" ht="12.75">
      <c r="J174" s="162"/>
    </row>
    <row r="175" ht="12.75">
      <c r="J175" s="162"/>
    </row>
    <row r="176" ht="12.75">
      <c r="J176" s="162"/>
    </row>
    <row r="177" ht="12.75">
      <c r="J177" s="162"/>
    </row>
    <row r="178" ht="12.75">
      <c r="J178" s="162"/>
    </row>
    <row r="179" ht="12.75">
      <c r="J179" s="162"/>
    </row>
    <row r="180" ht="12.75">
      <c r="J180" s="162"/>
    </row>
    <row r="181" ht="12.75">
      <c r="J181" s="162"/>
    </row>
    <row r="182" ht="12.75">
      <c r="J182" s="162"/>
    </row>
    <row r="183" ht="12.75">
      <c r="J183" s="162"/>
    </row>
    <row r="184" ht="12.75">
      <c r="J184" s="162"/>
    </row>
    <row r="185" ht="12.75">
      <c r="J185" s="162"/>
    </row>
    <row r="186" ht="12.75">
      <c r="J186" s="162"/>
    </row>
    <row r="187" ht="12.75">
      <c r="J187" s="162"/>
    </row>
    <row r="188" ht="12.75">
      <c r="J188" s="162"/>
    </row>
    <row r="189" ht="12.75">
      <c r="J189" s="162"/>
    </row>
    <row r="190" ht="12.75">
      <c r="J190" s="162"/>
    </row>
    <row r="191" ht="12.75">
      <c r="J191" s="162"/>
    </row>
    <row r="192" ht="12.75">
      <c r="J192" s="162"/>
    </row>
    <row r="193" ht="12.75">
      <c r="J193" s="162"/>
    </row>
    <row r="194" ht="12.75">
      <c r="J194" s="162"/>
    </row>
    <row r="195" ht="12.75">
      <c r="J195" s="162"/>
    </row>
    <row r="196" ht="12.75">
      <c r="J196" s="162"/>
    </row>
    <row r="197" ht="12.75">
      <c r="J197" s="162"/>
    </row>
    <row r="198" ht="12.75">
      <c r="J198" s="162"/>
    </row>
    <row r="199" ht="12.75">
      <c r="J199" s="162"/>
    </row>
    <row r="200" ht="12.75">
      <c r="J200" s="162"/>
    </row>
    <row r="201" ht="12.75">
      <c r="J201" s="162"/>
    </row>
    <row r="202" ht="12.75">
      <c r="J202" s="162"/>
    </row>
    <row r="203" ht="12.75">
      <c r="J203" s="162"/>
    </row>
    <row r="204" ht="12.75">
      <c r="J204" s="162"/>
    </row>
    <row r="205" ht="12.75">
      <c r="J205" s="162"/>
    </row>
    <row r="206" ht="12.75">
      <c r="J206" s="162"/>
    </row>
    <row r="207" ht="12.75">
      <c r="J207" s="162"/>
    </row>
    <row r="208" ht="12.75">
      <c r="J208" s="162"/>
    </row>
    <row r="209" ht="12.75">
      <c r="J209" s="162"/>
    </row>
    <row r="210" ht="12.75">
      <c r="J210" s="162"/>
    </row>
    <row r="211" ht="12.75">
      <c r="J211" s="162"/>
    </row>
    <row r="212" ht="12.75">
      <c r="J212" s="162"/>
    </row>
    <row r="213" ht="12.75">
      <c r="J213" s="162"/>
    </row>
    <row r="214" ht="12.75">
      <c r="J214" s="162"/>
    </row>
    <row r="215" ht="12.75">
      <c r="J215" s="162"/>
    </row>
    <row r="216" ht="12.75">
      <c r="J216" s="162"/>
    </row>
    <row r="217" ht="12.75">
      <c r="J217" s="162"/>
    </row>
    <row r="218" ht="12.75">
      <c r="J218" s="162"/>
    </row>
    <row r="219" ht="12.75">
      <c r="J219" s="162"/>
    </row>
    <row r="220" ht="12.75">
      <c r="J220" s="162"/>
    </row>
    <row r="221" ht="12.75">
      <c r="J221" s="162"/>
    </row>
    <row r="222" ht="12.75">
      <c r="J222" s="162"/>
    </row>
    <row r="223" ht="12.75">
      <c r="J223" s="162"/>
    </row>
    <row r="224" ht="12.75">
      <c r="J224" s="162"/>
    </row>
    <row r="225" ht="12.75">
      <c r="J225" s="162"/>
    </row>
    <row r="226" ht="12.75">
      <c r="J226" s="162"/>
    </row>
    <row r="227" ht="12.75">
      <c r="J227" s="162"/>
    </row>
    <row r="228" ht="12.75">
      <c r="J228" s="162"/>
    </row>
    <row r="229" ht="12.75">
      <c r="J229" s="162"/>
    </row>
    <row r="230" ht="12.75">
      <c r="J230" s="162"/>
    </row>
    <row r="231" ht="12.75">
      <c r="J231" s="162"/>
    </row>
    <row r="232" ht="12.75">
      <c r="J232" s="162"/>
    </row>
    <row r="233" ht="12.75">
      <c r="J233" s="162"/>
    </row>
    <row r="234" ht="12.75">
      <c r="J234" s="162"/>
    </row>
    <row r="235" ht="12.75">
      <c r="J235" s="162"/>
    </row>
    <row r="236" ht="12.75">
      <c r="J236" s="162"/>
    </row>
    <row r="237" ht="12.75">
      <c r="J237" s="162"/>
    </row>
    <row r="238" ht="12.75">
      <c r="J238" s="162"/>
    </row>
    <row r="239" ht="12.75">
      <c r="J239" s="162"/>
    </row>
    <row r="240" ht="12.75">
      <c r="J240" s="162"/>
    </row>
    <row r="241" ht="12.75">
      <c r="J241" s="162"/>
    </row>
    <row r="242" ht="12.75">
      <c r="J242" s="162"/>
    </row>
    <row r="243" ht="12.75">
      <c r="J243" s="162"/>
    </row>
    <row r="244" ht="12.75">
      <c r="J244" s="162"/>
    </row>
    <row r="245" ht="12.75">
      <c r="J245" s="162"/>
    </row>
    <row r="246" ht="12.75">
      <c r="J246" s="162"/>
    </row>
    <row r="247" ht="12.75">
      <c r="J247" s="162"/>
    </row>
    <row r="248" ht="12.75">
      <c r="J248" s="162"/>
    </row>
    <row r="249" ht="12.75">
      <c r="J249" s="162"/>
    </row>
  </sheetData>
  <sheetProtection/>
  <mergeCells count="1">
    <mergeCell ref="A2:J2"/>
  </mergeCells>
  <printOptions/>
  <pageMargins left="0.787401575" right="0.787401575" top="0.984251969" bottom="0.984251969" header="0.4921259845" footer="0.4921259845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5"/>
  <sheetViews>
    <sheetView zoomScalePageLayoutView="0" workbookViewId="0" topLeftCell="A291">
      <selection activeCell="A292" sqref="A292:J316"/>
    </sheetView>
  </sheetViews>
  <sheetFormatPr defaultColWidth="11.421875" defaultRowHeight="12.75"/>
  <cols>
    <col min="1" max="1" width="13.8515625" style="0" customWidth="1"/>
    <col min="2" max="2" width="49.421875" style="0" customWidth="1"/>
    <col min="3" max="3" width="10.00390625" style="0" customWidth="1"/>
    <col min="4" max="4" width="20.8515625" style="0" customWidth="1"/>
    <col min="5" max="5" width="13.00390625" style="0" customWidth="1"/>
    <col min="6" max="6" width="17.140625" style="0" customWidth="1"/>
    <col min="7" max="7" width="14.00390625" style="0" customWidth="1"/>
    <col min="8" max="8" width="17.8515625" style="0" customWidth="1"/>
    <col min="9" max="9" width="12.7109375" style="0" customWidth="1"/>
    <col min="10" max="10" width="17.8515625" style="0" customWidth="1"/>
    <col min="11" max="11" width="12.8515625" style="0" customWidth="1"/>
  </cols>
  <sheetData>
    <row r="1" spans="1:10" ht="12.75" hidden="1">
      <c r="A1" s="156"/>
      <c r="B1" s="157"/>
      <c r="C1" s="157"/>
      <c r="D1" s="157"/>
      <c r="E1" s="157"/>
      <c r="F1" s="157"/>
      <c r="G1" s="157"/>
      <c r="H1" s="157"/>
      <c r="I1" s="157"/>
      <c r="J1" s="168"/>
    </row>
    <row r="2" spans="1:10" ht="15.75" hidden="1">
      <c r="A2" s="169"/>
      <c r="B2" s="167"/>
      <c r="C2" s="167"/>
      <c r="D2" s="167"/>
      <c r="E2" s="167"/>
      <c r="F2" s="167"/>
      <c r="G2" s="167"/>
      <c r="H2" s="167"/>
      <c r="I2" s="167"/>
      <c r="J2" s="159" t="s">
        <v>13</v>
      </c>
    </row>
    <row r="3" spans="1:10" ht="15.75" hidden="1">
      <c r="A3" s="169"/>
      <c r="B3" s="167"/>
      <c r="C3" s="167"/>
      <c r="D3" s="167"/>
      <c r="E3" s="167"/>
      <c r="F3" s="167"/>
      <c r="G3" s="167"/>
      <c r="H3" s="167"/>
      <c r="I3" s="167"/>
      <c r="J3" s="159"/>
    </row>
    <row r="4" spans="1:10" ht="15.75" hidden="1">
      <c r="A4" s="425" t="s">
        <v>15</v>
      </c>
      <c r="B4" s="426"/>
      <c r="C4" s="426"/>
      <c r="D4" s="426"/>
      <c r="E4" s="426"/>
      <c r="F4" s="426"/>
      <c r="G4" s="426"/>
      <c r="H4" s="426"/>
      <c r="I4" s="426"/>
      <c r="J4" s="427"/>
    </row>
    <row r="5" spans="1:10" ht="15.75" hidden="1">
      <c r="A5" s="130"/>
      <c r="B5" s="131"/>
      <c r="C5" s="131"/>
      <c r="D5" s="131"/>
      <c r="E5" s="131"/>
      <c r="F5" s="131"/>
      <c r="G5" s="131"/>
      <c r="H5" s="131"/>
      <c r="I5" s="131"/>
      <c r="J5" s="166"/>
    </row>
    <row r="6" spans="1:10" ht="15.75" hidden="1">
      <c r="A6" s="111"/>
      <c r="B6" s="17"/>
      <c r="C6" s="17"/>
      <c r="D6" s="17"/>
      <c r="E6" s="17"/>
      <c r="F6" s="17"/>
      <c r="G6" s="17"/>
      <c r="H6" s="17"/>
      <c r="I6" s="17"/>
      <c r="J6" s="112"/>
    </row>
    <row r="7" spans="1:10" ht="15.75" hidden="1">
      <c r="A7" s="22" t="s">
        <v>0</v>
      </c>
      <c r="B7" s="113" t="s">
        <v>1</v>
      </c>
      <c r="C7" s="22" t="s">
        <v>2</v>
      </c>
      <c r="D7" s="22" t="s">
        <v>4</v>
      </c>
      <c r="E7" s="22" t="s">
        <v>11</v>
      </c>
      <c r="F7" s="22" t="s">
        <v>3</v>
      </c>
      <c r="G7" s="22" t="s">
        <v>11</v>
      </c>
      <c r="H7" s="22" t="s">
        <v>6</v>
      </c>
      <c r="I7" s="22" t="s">
        <v>11</v>
      </c>
      <c r="J7" s="22" t="s">
        <v>7</v>
      </c>
    </row>
    <row r="8" spans="1:10" ht="15.75" hidden="1">
      <c r="A8" s="38"/>
      <c r="B8" s="110"/>
      <c r="C8" s="38"/>
      <c r="D8" s="27" t="s">
        <v>5</v>
      </c>
      <c r="E8" s="27" t="s">
        <v>12</v>
      </c>
      <c r="F8" s="27" t="s">
        <v>5</v>
      </c>
      <c r="G8" s="27" t="s">
        <v>12</v>
      </c>
      <c r="H8" s="27" t="s">
        <v>5</v>
      </c>
      <c r="I8" s="27" t="s">
        <v>12</v>
      </c>
      <c r="J8" s="27" t="s">
        <v>8</v>
      </c>
    </row>
    <row r="9" spans="1:10" ht="15.75" hidden="1">
      <c r="A9" s="33"/>
      <c r="B9" s="112"/>
      <c r="C9" s="114"/>
      <c r="D9" s="33"/>
      <c r="E9" s="33"/>
      <c r="F9" s="33"/>
      <c r="G9" s="33"/>
      <c r="H9" s="33"/>
      <c r="I9" s="33"/>
      <c r="J9" s="114"/>
    </row>
    <row r="10" spans="1:10" ht="19.5" hidden="1">
      <c r="A10" s="115" t="s">
        <v>259</v>
      </c>
      <c r="B10" s="116"/>
      <c r="C10" s="27"/>
      <c r="D10" s="73"/>
      <c r="E10" s="38"/>
      <c r="F10" s="12"/>
      <c r="G10" s="38"/>
      <c r="H10" s="38"/>
      <c r="I10" s="38"/>
      <c r="J10" s="38"/>
    </row>
    <row r="11" spans="1:11" ht="15.75" hidden="1">
      <c r="A11" s="126">
        <v>1</v>
      </c>
      <c r="B11" s="110" t="s">
        <v>126</v>
      </c>
      <c r="C11" s="27" t="s">
        <v>69</v>
      </c>
      <c r="D11" s="71">
        <v>0</v>
      </c>
      <c r="E11" s="65">
        <f aca="true" t="shared" si="0" ref="E11:E22">+D11*J11/1000000</f>
        <v>0</v>
      </c>
      <c r="F11" s="67">
        <v>67294.72</v>
      </c>
      <c r="G11" s="121">
        <f>+F11*J11/1000000</f>
        <v>83.0537975296</v>
      </c>
      <c r="H11" s="38">
        <f aca="true" t="shared" si="1" ref="H11:H21">+D11+F11</f>
        <v>67294.72</v>
      </c>
      <c r="I11" s="121">
        <f>+H11*J12/1000000</f>
        <v>0.911729054976</v>
      </c>
      <c r="J11" s="171">
        <v>1234.18</v>
      </c>
      <c r="K11" s="175"/>
    </row>
    <row r="12" spans="1:11" ht="15.75" hidden="1">
      <c r="A12" s="127">
        <v>1</v>
      </c>
      <c r="B12" s="38" t="s">
        <v>260</v>
      </c>
      <c r="C12" s="170" t="s">
        <v>68</v>
      </c>
      <c r="D12" s="71">
        <v>0</v>
      </c>
      <c r="E12" s="65">
        <f t="shared" si="0"/>
        <v>0</v>
      </c>
      <c r="F12" s="67">
        <v>7408128</v>
      </c>
      <c r="G12" s="121">
        <f aca="true" t="shared" si="2" ref="G12:G23">+F12*J12/1000000</f>
        <v>100.3675405824</v>
      </c>
      <c r="H12" s="38">
        <f t="shared" si="1"/>
        <v>7408128</v>
      </c>
      <c r="I12" s="121">
        <f aca="true" t="shared" si="3" ref="I12:I23">+H12*J13/1000000</f>
        <v>14082.6320474112</v>
      </c>
      <c r="J12" s="172">
        <v>13.5483</v>
      </c>
      <c r="K12" s="175"/>
    </row>
    <row r="13" spans="1:11" ht="15.75" hidden="1">
      <c r="A13" s="127">
        <v>1</v>
      </c>
      <c r="B13" s="38" t="s">
        <v>261</v>
      </c>
      <c r="C13" s="27" t="s">
        <v>9</v>
      </c>
      <c r="D13" s="71">
        <v>106985</v>
      </c>
      <c r="E13" s="65">
        <f t="shared" si="0"/>
        <v>203.375318244</v>
      </c>
      <c r="F13" s="67">
        <v>23536.82</v>
      </c>
      <c r="G13" s="121">
        <f t="shared" si="2"/>
        <v>44.742798130127994</v>
      </c>
      <c r="H13" s="38">
        <f t="shared" si="1"/>
        <v>130521.82</v>
      </c>
      <c r="I13" s="121">
        <f t="shared" si="3"/>
        <v>223.46046927919</v>
      </c>
      <c r="J13" s="174">
        <v>1900.9704</v>
      </c>
      <c r="K13" s="175"/>
    </row>
    <row r="14" spans="1:11" ht="15.75" hidden="1">
      <c r="A14" s="127">
        <v>1</v>
      </c>
      <c r="B14" s="38" t="s">
        <v>262</v>
      </c>
      <c r="C14" s="27" t="s">
        <v>67</v>
      </c>
      <c r="D14" s="71">
        <v>150400</v>
      </c>
      <c r="E14" s="65">
        <f t="shared" si="0"/>
        <v>257.49299679999996</v>
      </c>
      <c r="F14" s="67">
        <v>18327.65</v>
      </c>
      <c r="G14" s="121">
        <f t="shared" si="2"/>
        <v>31.377935656925</v>
      </c>
      <c r="H14" s="38">
        <f t="shared" si="1"/>
        <v>168727.65</v>
      </c>
      <c r="I14" s="121">
        <f t="shared" si="3"/>
        <v>208.07493798</v>
      </c>
      <c r="J14" s="172">
        <v>1712.0545</v>
      </c>
      <c r="K14" s="175"/>
    </row>
    <row r="15" spans="1:11" ht="15.75" hidden="1">
      <c r="A15" s="127">
        <v>15</v>
      </c>
      <c r="B15" s="38" t="s">
        <v>129</v>
      </c>
      <c r="C15" s="27" t="s">
        <v>69</v>
      </c>
      <c r="D15" s="71">
        <v>78000</v>
      </c>
      <c r="E15" s="65">
        <f t="shared" si="0"/>
        <v>96.1896</v>
      </c>
      <c r="F15" s="67">
        <v>10530</v>
      </c>
      <c r="G15" s="121">
        <f t="shared" si="2"/>
        <v>12.985596</v>
      </c>
      <c r="H15" s="38">
        <f t="shared" si="1"/>
        <v>88530</v>
      </c>
      <c r="I15" s="121">
        <f t="shared" si="3"/>
        <v>162.764928105</v>
      </c>
      <c r="J15" s="171">
        <v>1233.2</v>
      </c>
      <c r="K15" s="175"/>
    </row>
    <row r="16" spans="1:11" ht="15.75" hidden="1">
      <c r="A16" s="127">
        <v>15</v>
      </c>
      <c r="B16" s="38" t="s">
        <v>266</v>
      </c>
      <c r="C16" s="27" t="s">
        <v>9</v>
      </c>
      <c r="D16" s="71">
        <v>205635.4</v>
      </c>
      <c r="E16" s="65">
        <f t="shared" si="0"/>
        <v>378.0665435089</v>
      </c>
      <c r="F16" s="67">
        <v>345401.94</v>
      </c>
      <c r="G16" s="121">
        <f t="shared" si="2"/>
        <v>635.03131064529</v>
      </c>
      <c r="H16" s="38">
        <f t="shared" si="1"/>
        <v>551037.34</v>
      </c>
      <c r="I16" s="121">
        <f t="shared" si="3"/>
        <v>1013.0978541541898</v>
      </c>
      <c r="J16" s="173">
        <v>1838.5285</v>
      </c>
      <c r="K16" s="175"/>
    </row>
    <row r="17" spans="1:11" ht="15.75" hidden="1">
      <c r="A17" s="127">
        <v>15</v>
      </c>
      <c r="B17" s="38" t="s">
        <v>267</v>
      </c>
      <c r="C17" s="27" t="s">
        <v>9</v>
      </c>
      <c r="D17" s="71">
        <v>133135.64</v>
      </c>
      <c r="E17" s="65">
        <f t="shared" si="0"/>
        <v>244.77366850574</v>
      </c>
      <c r="F17" s="67">
        <v>27459.23</v>
      </c>
      <c r="G17" s="121">
        <f t="shared" si="2"/>
        <v>50.484576943054996</v>
      </c>
      <c r="H17" s="38">
        <f t="shared" si="1"/>
        <v>160594.87000000002</v>
      </c>
      <c r="I17" s="121">
        <f t="shared" si="3"/>
        <v>295.25824544879504</v>
      </c>
      <c r="J17" s="173">
        <v>1838.5285</v>
      </c>
      <c r="K17" s="175"/>
    </row>
    <row r="18" spans="1:11" ht="15.75" hidden="1">
      <c r="A18" s="127">
        <v>15</v>
      </c>
      <c r="B18" s="38" t="s">
        <v>263</v>
      </c>
      <c r="C18" s="27" t="s">
        <v>9</v>
      </c>
      <c r="D18" s="71">
        <v>62000</v>
      </c>
      <c r="E18" s="65">
        <f t="shared" si="0"/>
        <v>113.988767</v>
      </c>
      <c r="F18" s="67">
        <v>17840.45</v>
      </c>
      <c r="G18" s="121">
        <f t="shared" si="2"/>
        <v>32.800175777825</v>
      </c>
      <c r="H18" s="38">
        <f t="shared" si="1"/>
        <v>79840.45</v>
      </c>
      <c r="I18" s="121">
        <f t="shared" si="3"/>
        <v>146.78894277782499</v>
      </c>
      <c r="J18" s="173">
        <v>1838.5285</v>
      </c>
      <c r="K18" s="175"/>
    </row>
    <row r="19" spans="1:11" ht="15.75" hidden="1">
      <c r="A19" s="127">
        <v>15</v>
      </c>
      <c r="B19" s="38" t="s">
        <v>135</v>
      </c>
      <c r="C19" s="27" t="s">
        <v>9</v>
      </c>
      <c r="D19" s="71">
        <v>154006</v>
      </c>
      <c r="E19" s="65">
        <f t="shared" si="0"/>
        <v>283.144420171</v>
      </c>
      <c r="F19" s="67">
        <v>50244.73</v>
      </c>
      <c r="G19" s="121">
        <f t="shared" si="2"/>
        <v>92.376368079805</v>
      </c>
      <c r="H19" s="38">
        <f t="shared" si="1"/>
        <v>204250.73</v>
      </c>
      <c r="I19" s="121">
        <f t="shared" si="3"/>
        <v>375.520788250805</v>
      </c>
      <c r="J19" s="173">
        <v>1838.5285</v>
      </c>
      <c r="K19" s="175"/>
    </row>
    <row r="20" spans="1:11" ht="15.75" hidden="1">
      <c r="A20" s="127">
        <v>15</v>
      </c>
      <c r="B20" s="38" t="s">
        <v>264</v>
      </c>
      <c r="C20" s="27" t="s">
        <v>9</v>
      </c>
      <c r="D20" s="71">
        <v>0</v>
      </c>
      <c r="E20" s="65">
        <f t="shared" si="0"/>
        <v>0</v>
      </c>
      <c r="F20" s="67">
        <v>104884.99</v>
      </c>
      <c r="G20" s="121">
        <f t="shared" si="2"/>
        <v>192.834043337215</v>
      </c>
      <c r="H20" s="38">
        <f t="shared" si="1"/>
        <v>104884.99</v>
      </c>
      <c r="I20" s="121">
        <f t="shared" si="3"/>
        <v>192.834043337215</v>
      </c>
      <c r="J20" s="173">
        <v>1838.5285</v>
      </c>
      <c r="K20" s="175"/>
    </row>
    <row r="21" spans="1:11" ht="15.75" hidden="1">
      <c r="A21" s="127">
        <v>15</v>
      </c>
      <c r="B21" s="38" t="s">
        <v>265</v>
      </c>
      <c r="C21" s="27" t="s">
        <v>9</v>
      </c>
      <c r="D21" s="71">
        <v>0</v>
      </c>
      <c r="E21" s="65">
        <f t="shared" si="0"/>
        <v>0</v>
      </c>
      <c r="F21" s="67">
        <v>25062.11</v>
      </c>
      <c r="G21" s="121">
        <f t="shared" si="2"/>
        <v>46.077403505135</v>
      </c>
      <c r="H21" s="38">
        <f t="shared" si="1"/>
        <v>25062.11</v>
      </c>
      <c r="I21" s="121">
        <f t="shared" si="3"/>
        <v>0</v>
      </c>
      <c r="J21" s="173">
        <v>1838.5285</v>
      </c>
      <c r="K21" s="175"/>
    </row>
    <row r="22" spans="1:10" ht="15.75" hidden="1">
      <c r="A22" s="128"/>
      <c r="B22" s="33"/>
      <c r="C22" s="114"/>
      <c r="D22" s="68"/>
      <c r="E22" s="105">
        <f t="shared" si="0"/>
        <v>0</v>
      </c>
      <c r="F22" s="105"/>
      <c r="G22" s="123">
        <f t="shared" si="2"/>
        <v>0</v>
      </c>
      <c r="H22" s="33"/>
      <c r="I22" s="123">
        <f t="shared" si="3"/>
        <v>0</v>
      </c>
      <c r="J22" s="33"/>
    </row>
    <row r="23" spans="1:10" ht="15.75" hidden="1">
      <c r="A23" s="120"/>
      <c r="B23" s="38" t="s">
        <v>16</v>
      </c>
      <c r="C23" s="38"/>
      <c r="D23" s="71"/>
      <c r="E23" s="121">
        <f>SUM(E12:E21)</f>
        <v>1577.03131422964</v>
      </c>
      <c r="F23" s="121"/>
      <c r="G23" s="121">
        <f t="shared" si="2"/>
        <v>0</v>
      </c>
      <c r="H23" s="121"/>
      <c r="I23" s="121">
        <f t="shared" si="3"/>
        <v>0</v>
      </c>
      <c r="J23" s="121"/>
    </row>
    <row r="24" spans="1:10" ht="15.75" hidden="1">
      <c r="A24" s="122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5.75" hidden="1">
      <c r="A25" s="124"/>
      <c r="B25" s="8"/>
      <c r="C25" s="8"/>
      <c r="D25" s="8"/>
      <c r="E25" s="8"/>
      <c r="F25" s="8"/>
      <c r="G25" s="8"/>
      <c r="H25" s="8"/>
      <c r="I25" s="8"/>
      <c r="J25" s="125"/>
    </row>
    <row r="26" spans="1:10" ht="15.75" hidden="1">
      <c r="A26" s="111" t="s">
        <v>14</v>
      </c>
      <c r="B26" s="17"/>
      <c r="C26" s="17"/>
      <c r="D26" s="17"/>
      <c r="E26" s="17"/>
      <c r="F26" s="17"/>
      <c r="G26" s="17"/>
      <c r="H26" s="17"/>
      <c r="I26" s="17"/>
      <c r="J26" s="112"/>
    </row>
    <row r="27" ht="12.75" hidden="1"/>
    <row r="28" ht="12.75" hidden="1"/>
    <row r="29" ht="12.75" hidden="1"/>
    <row r="30" spans="1:10" ht="12.75" hidden="1">
      <c r="A30" s="156"/>
      <c r="B30" s="157"/>
      <c r="C30" s="157"/>
      <c r="D30" s="157"/>
      <c r="E30" s="157"/>
      <c r="F30" s="157"/>
      <c r="G30" s="157"/>
      <c r="H30" s="157"/>
      <c r="I30" s="157"/>
      <c r="J30" s="168"/>
    </row>
    <row r="31" spans="1:10" ht="15.75" hidden="1">
      <c r="A31" s="169"/>
      <c r="B31" s="167"/>
      <c r="C31" s="167"/>
      <c r="D31" s="167"/>
      <c r="E31" s="167"/>
      <c r="F31" s="167"/>
      <c r="G31" s="167"/>
      <c r="H31" s="167"/>
      <c r="I31" s="167"/>
      <c r="J31" s="159" t="s">
        <v>13</v>
      </c>
    </row>
    <row r="32" spans="1:10" ht="15.75" hidden="1">
      <c r="A32" s="169"/>
      <c r="B32" s="167"/>
      <c r="C32" s="167"/>
      <c r="D32" s="167"/>
      <c r="E32" s="167"/>
      <c r="F32" s="167"/>
      <c r="G32" s="167"/>
      <c r="H32" s="167"/>
      <c r="I32" s="167"/>
      <c r="J32" s="159"/>
    </row>
    <row r="33" spans="1:10" ht="15.75" hidden="1">
      <c r="A33" s="425" t="s">
        <v>15</v>
      </c>
      <c r="B33" s="426"/>
      <c r="C33" s="426"/>
      <c r="D33" s="426"/>
      <c r="E33" s="426"/>
      <c r="F33" s="426"/>
      <c r="G33" s="426"/>
      <c r="H33" s="426"/>
      <c r="I33" s="426"/>
      <c r="J33" s="427"/>
    </row>
    <row r="34" spans="1:10" ht="15.75" hidden="1">
      <c r="A34" s="130"/>
      <c r="B34" s="131"/>
      <c r="C34" s="131"/>
      <c r="D34" s="131"/>
      <c r="E34" s="131"/>
      <c r="F34" s="131"/>
      <c r="G34" s="131"/>
      <c r="H34" s="131"/>
      <c r="I34" s="131"/>
      <c r="J34" s="166"/>
    </row>
    <row r="35" spans="1:10" ht="15.75" hidden="1">
      <c r="A35" s="111"/>
      <c r="B35" s="17"/>
      <c r="C35" s="17"/>
      <c r="D35" s="17"/>
      <c r="E35" s="17"/>
      <c r="F35" s="17"/>
      <c r="G35" s="17"/>
      <c r="H35" s="17"/>
      <c r="I35" s="17"/>
      <c r="J35" s="112"/>
    </row>
    <row r="36" spans="1:10" ht="15.75" hidden="1">
      <c r="A36" s="22" t="s">
        <v>0</v>
      </c>
      <c r="B36" s="113" t="s">
        <v>1</v>
      </c>
      <c r="C36" s="22" t="s">
        <v>2</v>
      </c>
      <c r="D36" s="22" t="s">
        <v>4</v>
      </c>
      <c r="E36" s="22" t="s">
        <v>11</v>
      </c>
      <c r="F36" s="22" t="s">
        <v>3</v>
      </c>
      <c r="G36" s="22" t="s">
        <v>11</v>
      </c>
      <c r="H36" s="22" t="s">
        <v>6</v>
      </c>
      <c r="I36" s="22" t="s">
        <v>11</v>
      </c>
      <c r="J36" s="22" t="s">
        <v>7</v>
      </c>
    </row>
    <row r="37" spans="1:10" ht="15.75" hidden="1">
      <c r="A37" s="38"/>
      <c r="B37" s="110"/>
      <c r="C37" s="38"/>
      <c r="D37" s="27" t="s">
        <v>5</v>
      </c>
      <c r="E37" s="27" t="s">
        <v>12</v>
      </c>
      <c r="F37" s="27" t="s">
        <v>5</v>
      </c>
      <c r="G37" s="27" t="s">
        <v>12</v>
      </c>
      <c r="H37" s="27" t="s">
        <v>5</v>
      </c>
      <c r="I37" s="27" t="s">
        <v>12</v>
      </c>
      <c r="J37" s="27" t="s">
        <v>8</v>
      </c>
    </row>
    <row r="38" spans="1:10" ht="15.75" hidden="1">
      <c r="A38" s="33"/>
      <c r="B38" s="112"/>
      <c r="C38" s="114"/>
      <c r="D38" s="33"/>
      <c r="E38" s="33"/>
      <c r="F38" s="33"/>
      <c r="G38" s="33"/>
      <c r="H38" s="33"/>
      <c r="I38" s="33"/>
      <c r="J38" s="114"/>
    </row>
    <row r="39" spans="1:10" ht="19.5" hidden="1">
      <c r="A39" s="115" t="s">
        <v>268</v>
      </c>
      <c r="B39" s="116"/>
      <c r="C39" s="27"/>
      <c r="D39" s="73"/>
      <c r="E39" s="38"/>
      <c r="F39" s="12"/>
      <c r="G39" s="38"/>
      <c r="H39" s="38"/>
      <c r="I39" s="38"/>
      <c r="J39" s="45"/>
    </row>
    <row r="40" spans="1:10" ht="15.75" hidden="1">
      <c r="A40" s="126">
        <v>1</v>
      </c>
      <c r="B40" s="110" t="s">
        <v>269</v>
      </c>
      <c r="C40" s="27" t="s">
        <v>69</v>
      </c>
      <c r="D40" s="73">
        <v>0</v>
      </c>
      <c r="E40" s="65">
        <f aca="true" t="shared" si="4" ref="E40:E107">+D40*J40/1000000</f>
        <v>0</v>
      </c>
      <c r="F40" s="12">
        <v>3750</v>
      </c>
      <c r="G40" s="121">
        <f aca="true" t="shared" si="5" ref="G40:G107">+F40*J40/1000000</f>
        <v>4.621125</v>
      </c>
      <c r="H40" s="38">
        <f aca="true" t="shared" si="6" ref="H40:H107">+D40+F40</f>
        <v>3750</v>
      </c>
      <c r="I40" s="121">
        <f>+H40*J40/1000000</f>
        <v>4.621125</v>
      </c>
      <c r="J40" s="38">
        <v>1232.3</v>
      </c>
    </row>
    <row r="41" spans="1:10" ht="15.75" hidden="1">
      <c r="A41" s="126">
        <v>1</v>
      </c>
      <c r="B41" s="110" t="s">
        <v>270</v>
      </c>
      <c r="C41" s="27" t="s">
        <v>276</v>
      </c>
      <c r="D41" s="73">
        <v>662178.15</v>
      </c>
      <c r="E41" s="65">
        <f t="shared" si="4"/>
        <v>201.46770213750003</v>
      </c>
      <c r="F41" s="12">
        <v>46663.36</v>
      </c>
      <c r="G41" s="121">
        <f t="shared" si="5"/>
        <v>14.19732728</v>
      </c>
      <c r="H41" s="110">
        <f t="shared" si="6"/>
        <v>708841.51</v>
      </c>
      <c r="I41" s="121">
        <f>+H41*J41/1000000</f>
        <v>215.6650294175</v>
      </c>
      <c r="J41" s="38">
        <v>304.25</v>
      </c>
    </row>
    <row r="42" spans="1:10" ht="15.75" hidden="1">
      <c r="A42" s="126">
        <v>1</v>
      </c>
      <c r="B42" s="38" t="s">
        <v>138</v>
      </c>
      <c r="C42" s="27" t="s">
        <v>69</v>
      </c>
      <c r="D42" s="73">
        <v>19375.55</v>
      </c>
      <c r="E42" s="65">
        <f t="shared" si="4"/>
        <v>35.926144810000004</v>
      </c>
      <c r="F42">
        <v>1114.1</v>
      </c>
      <c r="G42" s="121">
        <f>+F43*J42/1000000</f>
        <v>122.57826944800001</v>
      </c>
      <c r="H42" s="110">
        <f t="shared" si="6"/>
        <v>20489.649999999998</v>
      </c>
      <c r="I42" s="121">
        <f aca="true" t="shared" si="7" ref="I42:I105">+H42*J42/1000000</f>
        <v>37.991909029999995</v>
      </c>
      <c r="J42" s="38">
        <v>1854.2</v>
      </c>
    </row>
    <row r="43" spans="1:10" ht="15.75" hidden="1">
      <c r="A43" s="126">
        <v>1</v>
      </c>
      <c r="B43" s="38" t="s">
        <v>139</v>
      </c>
      <c r="C43" s="27" t="s">
        <v>9</v>
      </c>
      <c r="D43" s="73">
        <v>452022.78</v>
      </c>
      <c r="E43" s="65">
        <f t="shared" si="4"/>
        <v>838.1406386760001</v>
      </c>
      <c r="F43" s="12">
        <v>66108.44</v>
      </c>
      <c r="G43" s="121">
        <f>+F44*J43/1000000</f>
        <v>1.5872508259999998</v>
      </c>
      <c r="H43" s="110">
        <f t="shared" si="6"/>
        <v>518131.22000000003</v>
      </c>
      <c r="I43" s="121">
        <f t="shared" si="7"/>
        <v>960.7189081240001</v>
      </c>
      <c r="J43" s="38">
        <v>1854.2</v>
      </c>
    </row>
    <row r="44" spans="1:10" ht="15.75" hidden="1">
      <c r="A44" s="126">
        <v>1</v>
      </c>
      <c r="B44" s="38" t="s">
        <v>180</v>
      </c>
      <c r="C44" s="27" t="s">
        <v>9</v>
      </c>
      <c r="D44" s="73">
        <v>2536.75</v>
      </c>
      <c r="E44" s="65">
        <f t="shared" si="4"/>
        <v>4.70364185</v>
      </c>
      <c r="F44" s="12">
        <v>856.03</v>
      </c>
      <c r="G44" s="121">
        <f>+F45*J44/1000000</f>
        <v>25.714249562000003</v>
      </c>
      <c r="H44" s="110">
        <f t="shared" si="6"/>
        <v>3392.7799999999997</v>
      </c>
      <c r="I44" s="121">
        <f t="shared" si="7"/>
        <v>6.290892676</v>
      </c>
      <c r="J44" s="38">
        <v>1854.2</v>
      </c>
    </row>
    <row r="45" spans="1:10" ht="15.75" hidden="1">
      <c r="A45" s="126">
        <v>1</v>
      </c>
      <c r="B45" s="38" t="s">
        <v>181</v>
      </c>
      <c r="C45" s="27" t="s">
        <v>9</v>
      </c>
      <c r="D45" s="73">
        <v>92454.04</v>
      </c>
      <c r="E45" s="65">
        <f t="shared" si="4"/>
        <v>171.428280968</v>
      </c>
      <c r="F45" s="12">
        <v>13868.11</v>
      </c>
      <c r="G45" s="121">
        <f>+F46*J45/1000000</f>
        <v>7.2329746120000005</v>
      </c>
      <c r="H45" s="110">
        <f t="shared" si="6"/>
        <v>106322.15</v>
      </c>
      <c r="I45" s="121">
        <f t="shared" si="7"/>
        <v>197.14253053</v>
      </c>
      <c r="J45" s="38">
        <v>1854.2</v>
      </c>
    </row>
    <row r="46" spans="1:10" ht="15.75" hidden="1">
      <c r="A46" s="126">
        <v>1</v>
      </c>
      <c r="B46" s="38" t="s">
        <v>142</v>
      </c>
      <c r="C46" s="27" t="s">
        <v>143</v>
      </c>
      <c r="D46" s="73">
        <v>30594.94</v>
      </c>
      <c r="E46" s="65">
        <f t="shared" si="4"/>
        <v>0.227999611868</v>
      </c>
      <c r="F46" s="12">
        <v>3900.86</v>
      </c>
      <c r="G46" s="121">
        <f>+F46*J46/1000000</f>
        <v>0.029069988892</v>
      </c>
      <c r="H46" s="110">
        <f t="shared" si="6"/>
        <v>34495.799999999996</v>
      </c>
      <c r="I46" s="121">
        <f t="shared" si="7"/>
        <v>0.25706960075999996</v>
      </c>
      <c r="J46" s="38">
        <f>7.4522</f>
        <v>7.4522</v>
      </c>
    </row>
    <row r="47" spans="1:10" ht="15.75" hidden="1">
      <c r="A47" s="126"/>
      <c r="B47" s="38"/>
      <c r="C47" s="27" t="s">
        <v>67</v>
      </c>
      <c r="D47" s="73">
        <v>27128.45</v>
      </c>
      <c r="E47" s="65">
        <f t="shared" si="4"/>
        <v>43.088117135</v>
      </c>
      <c r="F47" s="12">
        <v>3458.88</v>
      </c>
      <c r="G47" s="121">
        <f>+F47*J47/1000000</f>
        <v>5.493739104</v>
      </c>
      <c r="H47" s="110">
        <f t="shared" si="6"/>
        <v>30587.33</v>
      </c>
      <c r="I47" s="121">
        <f t="shared" si="7"/>
        <v>48.581856239</v>
      </c>
      <c r="J47" s="38">
        <v>1588.3</v>
      </c>
    </row>
    <row r="48" spans="1:10" ht="15.75" hidden="1">
      <c r="A48" s="126"/>
      <c r="B48" s="38"/>
      <c r="C48" s="27" t="s">
        <v>69</v>
      </c>
      <c r="D48" s="73">
        <v>2241.52</v>
      </c>
      <c r="E48" s="65">
        <f t="shared" si="4"/>
        <v>2.762225096</v>
      </c>
      <c r="F48" s="177">
        <v>285.79</v>
      </c>
      <c r="G48" s="121">
        <f>+F48*J48/1000000</f>
        <v>0.352179017</v>
      </c>
      <c r="H48" s="110">
        <f t="shared" si="6"/>
        <v>2527.31</v>
      </c>
      <c r="I48" s="121">
        <f t="shared" si="7"/>
        <v>3.114404113</v>
      </c>
      <c r="J48" s="38">
        <v>1232.3</v>
      </c>
    </row>
    <row r="49" spans="1:10" ht="15.75" hidden="1">
      <c r="A49" s="126">
        <v>1</v>
      </c>
      <c r="B49" s="38" t="s">
        <v>271</v>
      </c>
      <c r="C49" s="181" t="s">
        <v>237</v>
      </c>
      <c r="D49" s="73">
        <v>2521.15</v>
      </c>
      <c r="E49" s="65">
        <f t="shared" si="4"/>
        <v>2.69107551</v>
      </c>
      <c r="F49" s="12">
        <v>368.72</v>
      </c>
      <c r="G49" s="121">
        <f t="shared" si="5"/>
        <v>0.39357172800000007</v>
      </c>
      <c r="H49" s="110">
        <f t="shared" si="6"/>
        <v>2889.87</v>
      </c>
      <c r="I49" s="121">
        <f t="shared" si="7"/>
        <v>3.0846472380000005</v>
      </c>
      <c r="J49" s="180">
        <v>1067.4</v>
      </c>
    </row>
    <row r="50" spans="1:10" ht="19.5" hidden="1">
      <c r="A50" s="126"/>
      <c r="B50" s="116"/>
      <c r="C50" s="27" t="s">
        <v>143</v>
      </c>
      <c r="D50" s="73">
        <v>20722.3</v>
      </c>
      <c r="E50" s="65">
        <f t="shared" si="4"/>
        <v>0.15442672406000002</v>
      </c>
      <c r="F50" s="12">
        <v>3030.64</v>
      </c>
      <c r="G50" s="121">
        <f t="shared" si="5"/>
        <v>0.022584935408000002</v>
      </c>
      <c r="H50" s="110">
        <f t="shared" si="6"/>
        <v>23752.94</v>
      </c>
      <c r="I50" s="121">
        <f t="shared" si="7"/>
        <v>0.177011659468</v>
      </c>
      <c r="J50" s="38">
        <f>7.4522</f>
        <v>7.4522</v>
      </c>
    </row>
    <row r="51" spans="1:10" ht="19.5" hidden="1">
      <c r="A51" s="126"/>
      <c r="B51" s="116"/>
      <c r="C51" s="27" t="s">
        <v>67</v>
      </c>
      <c r="D51" s="73">
        <v>49490.58</v>
      </c>
      <c r="E51" s="65">
        <f t="shared" si="4"/>
        <v>78.605888214</v>
      </c>
      <c r="F51" s="12">
        <v>7052.41</v>
      </c>
      <c r="G51" s="121">
        <f t="shared" si="5"/>
        <v>11.201342803</v>
      </c>
      <c r="H51" s="110">
        <f t="shared" si="6"/>
        <v>56542.990000000005</v>
      </c>
      <c r="I51" s="121">
        <f t="shared" si="7"/>
        <v>89.807231017</v>
      </c>
      <c r="J51" s="38">
        <v>1588.3</v>
      </c>
    </row>
    <row r="52" spans="1:10" ht="19.5" hidden="1">
      <c r="A52" s="126"/>
      <c r="B52" s="116"/>
      <c r="C52" s="27" t="s">
        <v>68</v>
      </c>
      <c r="D52" s="73">
        <v>386258.76</v>
      </c>
      <c r="E52" s="65">
        <f t="shared" si="4"/>
        <v>5.3265083004000005</v>
      </c>
      <c r="F52" s="12">
        <v>56490.34</v>
      </c>
      <c r="G52" s="121">
        <f t="shared" si="5"/>
        <v>0.7790017885999998</v>
      </c>
      <c r="H52" s="110">
        <f t="shared" si="6"/>
        <v>442749.1</v>
      </c>
      <c r="I52" s="121">
        <f t="shared" si="7"/>
        <v>6.105510089</v>
      </c>
      <c r="J52" s="38">
        <v>13.79</v>
      </c>
    </row>
    <row r="53" spans="1:10" ht="19.5" hidden="1">
      <c r="A53" s="126"/>
      <c r="B53" s="116"/>
      <c r="C53" s="27" t="s">
        <v>146</v>
      </c>
      <c r="D53" s="73">
        <v>38300.67</v>
      </c>
      <c r="E53" s="65">
        <f t="shared" si="4"/>
        <v>0.337045896</v>
      </c>
      <c r="F53" s="12">
        <v>5601.47</v>
      </c>
      <c r="G53" s="121">
        <f t="shared" si="5"/>
        <v>0.04929293600000001</v>
      </c>
      <c r="H53" s="110">
        <f t="shared" si="6"/>
        <v>43902.14</v>
      </c>
      <c r="I53" s="121">
        <f t="shared" si="7"/>
        <v>0.3863388320000001</v>
      </c>
      <c r="J53" s="38">
        <f>8.8</f>
        <v>8.8</v>
      </c>
    </row>
    <row r="54" spans="1:10" ht="19.5" hidden="1">
      <c r="A54" s="126"/>
      <c r="B54" s="116"/>
      <c r="C54" s="27" t="s">
        <v>147</v>
      </c>
      <c r="D54" s="73">
        <v>8882.78</v>
      </c>
      <c r="E54" s="65">
        <f t="shared" si="4"/>
        <v>0.09357209279800001</v>
      </c>
      <c r="F54" s="12">
        <v>1299.11</v>
      </c>
      <c r="G54" s="121">
        <f t="shared" si="5"/>
        <v>0.013684954651</v>
      </c>
      <c r="H54" s="110">
        <f t="shared" si="6"/>
        <v>10181.890000000001</v>
      </c>
      <c r="I54" s="121">
        <f t="shared" si="7"/>
        <v>0.10725704744900003</v>
      </c>
      <c r="J54" s="38">
        <f>10.5341</f>
        <v>10.5341</v>
      </c>
    </row>
    <row r="55" spans="1:10" ht="19.5" hidden="1">
      <c r="A55" s="126"/>
      <c r="B55" s="116"/>
      <c r="C55" s="27" t="s">
        <v>69</v>
      </c>
      <c r="D55" s="73">
        <v>15230.18</v>
      </c>
      <c r="E55" s="65">
        <f t="shared" si="4"/>
        <v>18.768150814</v>
      </c>
      <c r="F55" s="12">
        <v>2227.41</v>
      </c>
      <c r="G55" s="121">
        <f t="shared" si="5"/>
        <v>2.744837343</v>
      </c>
      <c r="H55" s="110">
        <f t="shared" si="6"/>
        <v>17457.59</v>
      </c>
      <c r="I55" s="121">
        <f t="shared" si="7"/>
        <v>21.512988157</v>
      </c>
      <c r="J55" s="38">
        <v>1232.3</v>
      </c>
    </row>
    <row r="56" spans="1:10" ht="15.75" hidden="1">
      <c r="A56" s="126">
        <v>1</v>
      </c>
      <c r="B56" s="38" t="s">
        <v>272</v>
      </c>
      <c r="C56" s="181" t="s">
        <v>237</v>
      </c>
      <c r="D56" s="73">
        <v>2723.46</v>
      </c>
      <c r="E56" s="65">
        <f t="shared" si="4"/>
        <v>2.9070212040000003</v>
      </c>
      <c r="F56" s="12">
        <v>469.8</v>
      </c>
      <c r="G56" s="121">
        <f t="shared" si="5"/>
        <v>0.5014645200000001</v>
      </c>
      <c r="H56" s="110">
        <f t="shared" si="6"/>
        <v>3193.26</v>
      </c>
      <c r="I56" s="121">
        <f t="shared" si="7"/>
        <v>3.4084857240000006</v>
      </c>
      <c r="J56" s="180">
        <v>1067.4</v>
      </c>
    </row>
    <row r="57" spans="1:10" ht="19.5" hidden="1">
      <c r="A57" s="126"/>
      <c r="B57" s="116"/>
      <c r="C57" s="27" t="s">
        <v>143</v>
      </c>
      <c r="D57" s="73">
        <v>10042.9</v>
      </c>
      <c r="E57" s="65">
        <f t="shared" si="4"/>
        <v>0.07484169938</v>
      </c>
      <c r="F57" s="12">
        <v>1732.4</v>
      </c>
      <c r="G57" s="121">
        <f t="shared" si="5"/>
        <v>0.01291019128</v>
      </c>
      <c r="H57" s="110">
        <f t="shared" si="6"/>
        <v>11775.3</v>
      </c>
      <c r="I57" s="121">
        <f t="shared" si="7"/>
        <v>0.08775189066</v>
      </c>
      <c r="J57" s="38">
        <f>7.4522</f>
        <v>7.4522</v>
      </c>
    </row>
    <row r="58" spans="1:10" ht="19.5" hidden="1">
      <c r="A58" s="126"/>
      <c r="B58" s="116"/>
      <c r="C58" s="27" t="s">
        <v>67</v>
      </c>
      <c r="D58" s="73">
        <v>31549.3</v>
      </c>
      <c r="E58" s="65">
        <f t="shared" si="4"/>
        <v>50.10975319</v>
      </c>
      <c r="F58" s="12">
        <v>5442.25</v>
      </c>
      <c r="G58" s="121">
        <f t="shared" si="5"/>
        <v>8.643925674999998</v>
      </c>
      <c r="H58" s="110">
        <f t="shared" si="6"/>
        <v>36991.55</v>
      </c>
      <c r="I58" s="121">
        <f t="shared" si="7"/>
        <v>58.753678865000005</v>
      </c>
      <c r="J58" s="38">
        <v>1588.3</v>
      </c>
    </row>
    <row r="59" spans="1:10" ht="19.5" hidden="1">
      <c r="A59" s="126"/>
      <c r="B59" s="116"/>
      <c r="C59" s="27" t="s">
        <v>68</v>
      </c>
      <c r="D59" s="73">
        <v>1077161.73</v>
      </c>
      <c r="E59" s="65">
        <f t="shared" si="4"/>
        <v>14.854060256699999</v>
      </c>
      <c r="F59" s="12">
        <v>185810.4</v>
      </c>
      <c r="G59" s="121">
        <f t="shared" si="5"/>
        <v>2.5623254159999997</v>
      </c>
      <c r="H59" s="110">
        <f t="shared" si="6"/>
        <v>1262972.13</v>
      </c>
      <c r="I59" s="121">
        <f t="shared" si="7"/>
        <v>17.4163856727</v>
      </c>
      <c r="J59" s="38">
        <v>13.79</v>
      </c>
    </row>
    <row r="60" spans="1:10" ht="19.5" hidden="1">
      <c r="A60" s="126"/>
      <c r="B60" s="116"/>
      <c r="C60" s="27" t="s">
        <v>146</v>
      </c>
      <c r="D60" s="73">
        <v>7018.55</v>
      </c>
      <c r="E60" s="65">
        <f t="shared" si="4"/>
        <v>0.061763240000000004</v>
      </c>
      <c r="F60" s="12">
        <v>1210.7</v>
      </c>
      <c r="G60" s="121">
        <f t="shared" si="5"/>
        <v>0.010654160000000001</v>
      </c>
      <c r="H60" s="110">
        <f t="shared" si="6"/>
        <v>8229.25</v>
      </c>
      <c r="I60" s="121">
        <f t="shared" si="7"/>
        <v>0.0724174</v>
      </c>
      <c r="J60" s="38">
        <f>8.8</f>
        <v>8.8</v>
      </c>
    </row>
    <row r="61" spans="1:10" ht="19.5" hidden="1">
      <c r="A61" s="126"/>
      <c r="B61" s="116"/>
      <c r="C61" s="27" t="s">
        <v>147</v>
      </c>
      <c r="D61" s="73">
        <v>9057.15</v>
      </c>
      <c r="E61" s="65">
        <f t="shared" si="4"/>
        <v>0.095408923815</v>
      </c>
      <c r="F61" s="12">
        <v>1562.36</v>
      </c>
      <c r="G61" s="121">
        <f t="shared" si="5"/>
        <v>0.016458056476</v>
      </c>
      <c r="H61" s="110">
        <f t="shared" si="6"/>
        <v>10619.51</v>
      </c>
      <c r="I61" s="121">
        <f t="shared" si="7"/>
        <v>0.11186698029100002</v>
      </c>
      <c r="J61" s="38">
        <f>10.5341</f>
        <v>10.5341</v>
      </c>
    </row>
    <row r="62" spans="1:10" ht="19.5" hidden="1">
      <c r="A62" s="126"/>
      <c r="B62" s="116"/>
      <c r="C62" s="27" t="s">
        <v>69</v>
      </c>
      <c r="D62" s="73">
        <v>44980.68</v>
      </c>
      <c r="E62" s="65">
        <f t="shared" si="4"/>
        <v>55.429691964</v>
      </c>
      <c r="F62" s="12">
        <v>7759.17</v>
      </c>
      <c r="G62" s="121">
        <f t="shared" si="5"/>
        <v>9.561625191</v>
      </c>
      <c r="H62" s="110">
        <f t="shared" si="6"/>
        <v>52739.85</v>
      </c>
      <c r="I62" s="121">
        <f t="shared" si="7"/>
        <v>64.99131715499999</v>
      </c>
      <c r="J62" s="38">
        <v>1232.3</v>
      </c>
    </row>
    <row r="63" spans="1:10" ht="15.75" hidden="1">
      <c r="A63" s="126"/>
      <c r="B63" s="38" t="s">
        <v>273</v>
      </c>
      <c r="C63" s="181" t="s">
        <v>237</v>
      </c>
      <c r="D63" s="73">
        <v>998.75</v>
      </c>
      <c r="E63" s="65">
        <f>+D63*J63/1000000</f>
        <v>1.06606575</v>
      </c>
      <c r="F63" s="12"/>
      <c r="G63" s="121">
        <f>+F63*J63/1000000</f>
        <v>0</v>
      </c>
      <c r="H63" s="110">
        <f t="shared" si="6"/>
        <v>998.75</v>
      </c>
      <c r="I63" s="121">
        <f t="shared" si="7"/>
        <v>1.06606575</v>
      </c>
      <c r="J63" s="180">
        <v>1067.4</v>
      </c>
    </row>
    <row r="64" spans="1:10" ht="15.75" hidden="1">
      <c r="A64" s="126">
        <v>1</v>
      </c>
      <c r="C64" s="27" t="s">
        <v>67</v>
      </c>
      <c r="D64" s="73">
        <v>1792.05</v>
      </c>
      <c r="E64" s="65">
        <f>+D64*J64/1000000</f>
        <v>2.846313015</v>
      </c>
      <c r="F64" s="12"/>
      <c r="G64" s="121">
        <f>+F64*J64/1000000</f>
        <v>0</v>
      </c>
      <c r="H64" s="110">
        <f t="shared" si="6"/>
        <v>1792.05</v>
      </c>
      <c r="I64" s="121">
        <f t="shared" si="7"/>
        <v>2.846313015</v>
      </c>
      <c r="J64" s="38">
        <v>1588.3</v>
      </c>
    </row>
    <row r="65" spans="1:10" ht="19.5" hidden="1">
      <c r="A65" s="126"/>
      <c r="B65" s="116"/>
      <c r="C65" s="27" t="s">
        <v>68</v>
      </c>
      <c r="D65" s="178">
        <v>151113.08</v>
      </c>
      <c r="E65" s="65">
        <f>+D65*J65/1000000</f>
        <v>2.0838493731999996</v>
      </c>
      <c r="G65" s="121">
        <f>+F65*J65/1000000</f>
        <v>0</v>
      </c>
      <c r="H65" s="110">
        <f t="shared" si="6"/>
        <v>151113.08</v>
      </c>
      <c r="I65" s="121">
        <f t="shared" si="7"/>
        <v>2.0838493731999996</v>
      </c>
      <c r="J65" s="38">
        <v>13.79</v>
      </c>
    </row>
    <row r="66" spans="1:10" ht="19.5" hidden="1">
      <c r="A66" s="126"/>
      <c r="B66" s="116"/>
      <c r="C66" s="27" t="s">
        <v>69</v>
      </c>
      <c r="D66" s="73">
        <v>10015.56</v>
      </c>
      <c r="E66" s="65">
        <f t="shared" si="4"/>
        <v>12.342174587999999</v>
      </c>
      <c r="F66" s="12"/>
      <c r="G66" s="121">
        <f t="shared" si="5"/>
        <v>0</v>
      </c>
      <c r="H66" s="110">
        <f t="shared" si="6"/>
        <v>10015.56</v>
      </c>
      <c r="I66" s="121">
        <f t="shared" si="7"/>
        <v>12.342174587999999</v>
      </c>
      <c r="J66" s="38">
        <v>1232.3</v>
      </c>
    </row>
    <row r="67" spans="1:10" ht="15.75" hidden="1">
      <c r="A67" s="126">
        <v>1</v>
      </c>
      <c r="B67" s="38" t="s">
        <v>176</v>
      </c>
      <c r="C67" s="27" t="s">
        <v>145</v>
      </c>
      <c r="D67" s="73">
        <v>17428.85</v>
      </c>
      <c r="E67" s="65">
        <f t="shared" si="4"/>
        <v>0.27014717499999996</v>
      </c>
      <c r="F67" s="12">
        <v>3660.06</v>
      </c>
      <c r="G67" s="121">
        <f t="shared" si="5"/>
        <v>0.05673093</v>
      </c>
      <c r="H67" s="110">
        <f t="shared" si="6"/>
        <v>21088.91</v>
      </c>
      <c r="I67" s="121">
        <f t="shared" si="7"/>
        <v>0.326878105</v>
      </c>
      <c r="J67" s="38">
        <v>15.5</v>
      </c>
    </row>
    <row r="68" spans="1:10" ht="19.5" hidden="1">
      <c r="A68" s="126"/>
      <c r="B68" s="116"/>
      <c r="C68" s="27" t="s">
        <v>67</v>
      </c>
      <c r="D68" s="73">
        <v>50143.59</v>
      </c>
      <c r="E68" s="65">
        <f t="shared" si="4"/>
        <v>79.643063997</v>
      </c>
      <c r="F68" s="12">
        <v>10530.15</v>
      </c>
      <c r="G68" s="121">
        <f t="shared" si="5"/>
        <v>16.725037245</v>
      </c>
      <c r="H68" s="110">
        <f t="shared" si="6"/>
        <v>60673.74</v>
      </c>
      <c r="I68" s="121">
        <f t="shared" si="7"/>
        <v>96.368101242</v>
      </c>
      <c r="J68" s="38">
        <v>1588.3</v>
      </c>
    </row>
    <row r="69" spans="1:10" ht="19.5" hidden="1">
      <c r="A69" s="126"/>
      <c r="B69" s="116"/>
      <c r="C69" s="27" t="s">
        <v>68</v>
      </c>
      <c r="D69" s="73">
        <v>437191.62</v>
      </c>
      <c r="E69" s="65">
        <f t="shared" si="4"/>
        <v>6.0288724398</v>
      </c>
      <c r="F69" s="12">
        <v>91810.24</v>
      </c>
      <c r="G69" s="121">
        <f t="shared" si="5"/>
        <v>1.2660632096</v>
      </c>
      <c r="H69" s="110">
        <f t="shared" si="6"/>
        <v>529001.86</v>
      </c>
      <c r="I69" s="121">
        <f t="shared" si="7"/>
        <v>7.294935649399999</v>
      </c>
      <c r="J69" s="38">
        <v>13.79</v>
      </c>
    </row>
    <row r="70" spans="1:10" ht="19.5" hidden="1">
      <c r="A70" s="126"/>
      <c r="B70" s="116"/>
      <c r="C70" s="27" t="s">
        <v>146</v>
      </c>
      <c r="D70" s="73">
        <v>1683.59</v>
      </c>
      <c r="E70" s="65">
        <f t="shared" si="4"/>
        <v>0.014815592</v>
      </c>
      <c r="F70" s="12">
        <v>353.55</v>
      </c>
      <c r="G70" s="121">
        <f t="shared" si="5"/>
        <v>0.0031112400000000004</v>
      </c>
      <c r="H70" s="110">
        <f t="shared" si="6"/>
        <v>2037.1399999999999</v>
      </c>
      <c r="I70" s="121">
        <f t="shared" si="7"/>
        <v>0.017926832</v>
      </c>
      <c r="J70" s="38">
        <f>8.8</f>
        <v>8.8</v>
      </c>
    </row>
    <row r="71" spans="1:10" ht="19.5" hidden="1">
      <c r="A71" s="126"/>
      <c r="B71" s="116"/>
      <c r="C71" s="27" t="s">
        <v>147</v>
      </c>
      <c r="D71" s="73">
        <v>43.33</v>
      </c>
      <c r="E71" s="65">
        <f t="shared" si="4"/>
        <v>0.00045644255299999995</v>
      </c>
      <c r="F71" s="12">
        <v>9.1</v>
      </c>
      <c r="G71" s="121">
        <f t="shared" si="5"/>
        <v>9.586031E-05</v>
      </c>
      <c r="H71" s="110">
        <f t="shared" si="6"/>
        <v>52.43</v>
      </c>
      <c r="I71" s="121">
        <f t="shared" si="7"/>
        <v>0.000552302863</v>
      </c>
      <c r="J71" s="38">
        <f>10.5341</f>
        <v>10.5341</v>
      </c>
    </row>
    <row r="72" spans="1:10" ht="19.5" hidden="1">
      <c r="A72" s="126"/>
      <c r="B72" s="116"/>
      <c r="C72" s="27" t="s">
        <v>69</v>
      </c>
      <c r="D72" s="73">
        <v>111051.05</v>
      </c>
      <c r="E72" s="65">
        <f t="shared" si="4"/>
        <v>136.848208915</v>
      </c>
      <c r="F72" s="12">
        <v>22320.72</v>
      </c>
      <c r="G72" s="121">
        <f t="shared" si="5"/>
        <v>27.505823256</v>
      </c>
      <c r="H72" s="110">
        <f t="shared" si="6"/>
        <v>133371.77000000002</v>
      </c>
      <c r="I72" s="121">
        <f t="shared" si="7"/>
        <v>164.354032171</v>
      </c>
      <c r="J72" s="38">
        <v>1232.3</v>
      </c>
    </row>
    <row r="73" spans="1:10" ht="15.75" hidden="1">
      <c r="A73" s="126">
        <v>1</v>
      </c>
      <c r="B73" s="38" t="s">
        <v>150</v>
      </c>
      <c r="C73" s="27" t="s">
        <v>143</v>
      </c>
      <c r="D73" s="73">
        <v>4502.69</v>
      </c>
      <c r="E73" s="65">
        <f t="shared" si="4"/>
        <v>0.033554946418</v>
      </c>
      <c r="F73" s="12">
        <v>996.22</v>
      </c>
      <c r="G73" s="121">
        <f t="shared" si="5"/>
        <v>0.007424030684000001</v>
      </c>
      <c r="H73" s="110">
        <f t="shared" si="6"/>
        <v>5498.91</v>
      </c>
      <c r="I73" s="121">
        <f t="shared" si="7"/>
        <v>0.040978977102000005</v>
      </c>
      <c r="J73" s="38">
        <f>7.4522</f>
        <v>7.4522</v>
      </c>
    </row>
    <row r="74" spans="1:10" ht="19.5" hidden="1">
      <c r="A74" s="126"/>
      <c r="B74" s="116"/>
      <c r="C74" s="27" t="s">
        <v>67</v>
      </c>
      <c r="D74" s="73">
        <v>4849.2</v>
      </c>
      <c r="E74" s="65">
        <f t="shared" si="4"/>
        <v>7.701984359999999</v>
      </c>
      <c r="F74" s="12">
        <v>1072.89</v>
      </c>
      <c r="G74" s="121">
        <f t="shared" si="5"/>
        <v>1.704071187</v>
      </c>
      <c r="H74" s="110">
        <f t="shared" si="6"/>
        <v>5922.09</v>
      </c>
      <c r="I74" s="121">
        <f t="shared" si="7"/>
        <v>9.406055547000001</v>
      </c>
      <c r="J74" s="38">
        <v>1588.3</v>
      </c>
    </row>
    <row r="75" spans="1:10" ht="19.5" hidden="1">
      <c r="A75" s="126"/>
      <c r="B75" s="116"/>
      <c r="C75" s="27" t="s">
        <v>68</v>
      </c>
      <c r="D75" s="73">
        <v>21090.17</v>
      </c>
      <c r="E75" s="65">
        <f t="shared" si="4"/>
        <v>0.29083344429999997</v>
      </c>
      <c r="F75" s="12">
        <v>4666.2</v>
      </c>
      <c r="G75" s="121">
        <f t="shared" si="5"/>
        <v>0.064346898</v>
      </c>
      <c r="H75" s="110">
        <f t="shared" si="6"/>
        <v>25756.37</v>
      </c>
      <c r="I75" s="121">
        <f t="shared" si="7"/>
        <v>0.35518034229999995</v>
      </c>
      <c r="J75" s="38">
        <v>13.79</v>
      </c>
    </row>
    <row r="76" spans="1:10" ht="19.5" hidden="1">
      <c r="A76" s="126"/>
      <c r="B76" s="116"/>
      <c r="C76" s="27" t="s">
        <v>69</v>
      </c>
      <c r="D76" s="73">
        <v>6986.34</v>
      </c>
      <c r="E76" s="65">
        <f t="shared" si="4"/>
        <v>8.609266781999999</v>
      </c>
      <c r="F76" s="12">
        <v>1545.73</v>
      </c>
      <c r="G76" s="121">
        <f t="shared" si="5"/>
        <v>1.904803079</v>
      </c>
      <c r="H76" s="110">
        <f t="shared" si="6"/>
        <v>8532.07</v>
      </c>
      <c r="I76" s="121">
        <f t="shared" si="7"/>
        <v>10.514069861</v>
      </c>
      <c r="J76" s="38">
        <v>1232.3</v>
      </c>
    </row>
    <row r="77" spans="1:10" ht="15.75" hidden="1">
      <c r="A77" s="126">
        <v>1</v>
      </c>
      <c r="B77" s="38" t="s">
        <v>151</v>
      </c>
      <c r="C77" s="181" t="s">
        <v>237</v>
      </c>
      <c r="D77" s="73">
        <v>1942.98</v>
      </c>
      <c r="E77" s="65">
        <f t="shared" si="4"/>
        <v>2.073936852</v>
      </c>
      <c r="F77" s="12">
        <v>408.03</v>
      </c>
      <c r="G77" s="121">
        <f t="shared" si="5"/>
        <v>0.435531222</v>
      </c>
      <c r="H77" s="110">
        <f t="shared" si="6"/>
        <v>2351.01</v>
      </c>
      <c r="I77" s="121">
        <f t="shared" si="7"/>
        <v>2.5094680740000004</v>
      </c>
      <c r="J77" s="180">
        <v>1067.4</v>
      </c>
    </row>
    <row r="78" spans="1:10" ht="19.5" hidden="1">
      <c r="A78" s="126"/>
      <c r="B78" s="116"/>
      <c r="C78" s="27" t="s">
        <v>67</v>
      </c>
      <c r="D78" s="73">
        <v>82746.63</v>
      </c>
      <c r="E78" s="65">
        <f t="shared" si="4"/>
        <v>131.426472429</v>
      </c>
      <c r="F78" s="12">
        <v>17376.79</v>
      </c>
      <c r="G78" s="121">
        <f t="shared" si="5"/>
        <v>27.599555557</v>
      </c>
      <c r="H78" s="110">
        <f t="shared" si="6"/>
        <v>100123.42000000001</v>
      </c>
      <c r="I78" s="121">
        <f t="shared" si="7"/>
        <v>159.026027986</v>
      </c>
      <c r="J78" s="38">
        <v>1588.3</v>
      </c>
    </row>
    <row r="79" spans="1:10" ht="19.5" hidden="1">
      <c r="A79" s="126"/>
      <c r="B79" s="116"/>
      <c r="C79" s="27" t="s">
        <v>152</v>
      </c>
      <c r="D79" s="73">
        <v>53.12</v>
      </c>
      <c r="E79" s="65">
        <f t="shared" si="4"/>
        <v>0.0930152448</v>
      </c>
      <c r="F79" s="12">
        <v>11.15</v>
      </c>
      <c r="G79" s="121">
        <f t="shared" si="5"/>
        <v>0.019524096</v>
      </c>
      <c r="H79" s="110">
        <f t="shared" si="6"/>
        <v>64.27</v>
      </c>
      <c r="I79" s="121">
        <f t="shared" si="7"/>
        <v>0.11253934079999998</v>
      </c>
      <c r="J79" s="38">
        <v>1751.04</v>
      </c>
    </row>
    <row r="80" spans="1:10" ht="19.5" hidden="1">
      <c r="A80" s="126"/>
      <c r="B80" s="116"/>
      <c r="C80" s="27" t="s">
        <v>68</v>
      </c>
      <c r="D80" s="73">
        <v>632150.42</v>
      </c>
      <c r="E80" s="65">
        <f t="shared" si="4"/>
        <v>8.7173542918</v>
      </c>
      <c r="F80" s="12">
        <v>132751.59</v>
      </c>
      <c r="G80" s="121">
        <f t="shared" si="5"/>
        <v>1.8306444260999999</v>
      </c>
      <c r="H80" s="110">
        <f t="shared" si="6"/>
        <v>764902.01</v>
      </c>
      <c r="I80" s="121">
        <f t="shared" si="7"/>
        <v>10.547998717899999</v>
      </c>
      <c r="J80" s="38">
        <v>13.79</v>
      </c>
    </row>
    <row r="81" spans="1:10" ht="19.5" hidden="1">
      <c r="A81" s="126"/>
      <c r="B81" s="116"/>
      <c r="C81" s="27" t="s">
        <v>146</v>
      </c>
      <c r="D81" s="73">
        <v>51.57</v>
      </c>
      <c r="E81" s="65">
        <f t="shared" si="4"/>
        <v>0.000453816</v>
      </c>
      <c r="F81" s="12">
        <v>10.83</v>
      </c>
      <c r="G81" s="121">
        <f t="shared" si="5"/>
        <v>9.530400000000001E-05</v>
      </c>
      <c r="H81" s="110">
        <f t="shared" si="6"/>
        <v>62.4</v>
      </c>
      <c r="I81" s="121">
        <f t="shared" si="7"/>
        <v>0.0005491200000000001</v>
      </c>
      <c r="J81" s="38">
        <f>8.8</f>
        <v>8.8</v>
      </c>
    </row>
    <row r="82" spans="1:10" ht="19.5" hidden="1">
      <c r="A82" s="126"/>
      <c r="B82" s="116"/>
      <c r="C82" s="27" t="s">
        <v>69</v>
      </c>
      <c r="D82" s="73">
        <v>71614.1</v>
      </c>
      <c r="E82" s="65">
        <f t="shared" si="4"/>
        <v>88.25005543</v>
      </c>
      <c r="F82" s="12">
        <v>15038.96</v>
      </c>
      <c r="G82" s="121">
        <f t="shared" si="5"/>
        <v>18.532510408</v>
      </c>
      <c r="H82" s="110">
        <f t="shared" si="6"/>
        <v>86653.06</v>
      </c>
      <c r="I82" s="121">
        <f t="shared" si="7"/>
        <v>106.782565838</v>
      </c>
      <c r="J82" s="38">
        <v>1232.3</v>
      </c>
    </row>
    <row r="83" spans="1:10" ht="15.75" hidden="1">
      <c r="A83" s="126"/>
      <c r="B83" s="38" t="s">
        <v>153</v>
      </c>
      <c r="C83" s="181" t="s">
        <v>237</v>
      </c>
      <c r="D83" s="73">
        <v>3336.41</v>
      </c>
      <c r="E83" s="65">
        <f>+D83*J83/1000000</f>
        <v>3.561284034</v>
      </c>
      <c r="F83" s="12">
        <v>1551.43</v>
      </c>
      <c r="G83" s="121">
        <f>+F83*J83/1000000</f>
        <v>1.6559963820000003</v>
      </c>
      <c r="H83" s="110">
        <f t="shared" si="6"/>
        <v>4887.84</v>
      </c>
      <c r="I83" s="121">
        <f t="shared" si="7"/>
        <v>5.217280416</v>
      </c>
      <c r="J83" s="180">
        <v>1067.4</v>
      </c>
    </row>
    <row r="84" spans="1:10" ht="19.5" hidden="1">
      <c r="A84" s="126"/>
      <c r="B84" s="116"/>
      <c r="C84" s="27" t="s">
        <v>67</v>
      </c>
      <c r="D84" s="73">
        <v>9129.88</v>
      </c>
      <c r="E84" s="65">
        <f>+D84*J84/1000000</f>
        <v>14.500988404</v>
      </c>
      <c r="F84" s="12">
        <v>4245.39</v>
      </c>
      <c r="G84" s="121">
        <f>+F84*J84/1000000</f>
        <v>6.742952937</v>
      </c>
      <c r="H84" s="110">
        <f t="shared" si="6"/>
        <v>13375.27</v>
      </c>
      <c r="I84" s="121">
        <f t="shared" si="7"/>
        <v>21.243941341000003</v>
      </c>
      <c r="J84" s="38">
        <v>1588.3</v>
      </c>
    </row>
    <row r="85" spans="1:10" ht="19.5" hidden="1">
      <c r="A85" s="126"/>
      <c r="B85" s="116"/>
      <c r="C85" s="27" t="s">
        <v>68</v>
      </c>
      <c r="D85" s="73">
        <v>927926.81</v>
      </c>
      <c r="E85" s="65">
        <f>+D85*J85/1000000</f>
        <v>12.796110709899999</v>
      </c>
      <c r="F85" s="12">
        <v>431485.96</v>
      </c>
      <c r="G85" s="121">
        <f>+F85*J85/1000000</f>
        <v>5.9501913883999995</v>
      </c>
      <c r="H85" s="110">
        <f t="shared" si="6"/>
        <v>1359412.77</v>
      </c>
      <c r="I85" s="121">
        <f t="shared" si="7"/>
        <v>18.7463020983</v>
      </c>
      <c r="J85" s="38">
        <v>13.79</v>
      </c>
    </row>
    <row r="86" spans="1:10" ht="19.5" hidden="1">
      <c r="A86" s="126"/>
      <c r="B86" s="116"/>
      <c r="C86" s="27" t="s">
        <v>69</v>
      </c>
      <c r="D86" s="73">
        <v>14025.21</v>
      </c>
      <c r="E86" s="65">
        <f>+D86*J86/1000000</f>
        <v>17.283266283</v>
      </c>
      <c r="F86" s="12">
        <v>6521.72</v>
      </c>
      <c r="G86" s="121">
        <f>+F86*J86/1000000</f>
        <v>8.036715555999999</v>
      </c>
      <c r="H86" s="110">
        <f t="shared" si="6"/>
        <v>20546.93</v>
      </c>
      <c r="I86" s="121">
        <f t="shared" si="7"/>
        <v>25.319981838999997</v>
      </c>
      <c r="J86" s="38">
        <v>1232.3</v>
      </c>
    </row>
    <row r="87" spans="1:10" ht="15.75" hidden="1">
      <c r="A87" s="126">
        <v>1</v>
      </c>
      <c r="B87" s="38" t="s">
        <v>277</v>
      </c>
      <c r="C87" s="181" t="s">
        <v>237</v>
      </c>
      <c r="D87" s="178">
        <v>11575.29</v>
      </c>
      <c r="E87" s="179">
        <f>+D87*J87/1000000</f>
        <v>12.355464546000002</v>
      </c>
      <c r="F87" s="177">
        <v>2083.55</v>
      </c>
      <c r="G87" s="121">
        <f>+F87*J87/1000000</f>
        <v>2.2239812700000003</v>
      </c>
      <c r="H87" s="110">
        <f t="shared" si="6"/>
        <v>13658.84</v>
      </c>
      <c r="I87" s="121">
        <f t="shared" si="7"/>
        <v>14.579445816000002</v>
      </c>
      <c r="J87" s="180">
        <v>1067.4</v>
      </c>
    </row>
    <row r="88" spans="1:10" ht="19.5" hidden="1">
      <c r="A88" s="126"/>
      <c r="B88" s="116"/>
      <c r="C88" s="27" t="s">
        <v>143</v>
      </c>
      <c r="D88" s="73">
        <v>23904.68</v>
      </c>
      <c r="E88" s="65">
        <f t="shared" si="4"/>
        <v>0.178142456296</v>
      </c>
      <c r="F88" s="12">
        <v>4302.84</v>
      </c>
      <c r="G88" s="121">
        <f t="shared" si="5"/>
        <v>0.032065624248</v>
      </c>
      <c r="H88" s="110">
        <f t="shared" si="6"/>
        <v>28207.52</v>
      </c>
      <c r="I88" s="121">
        <f t="shared" si="7"/>
        <v>0.21020808054400003</v>
      </c>
      <c r="J88" s="38">
        <f>7.4522</f>
        <v>7.4522</v>
      </c>
    </row>
    <row r="89" spans="1:10" ht="19.5" hidden="1">
      <c r="A89" s="126"/>
      <c r="B89" s="116"/>
      <c r="C89" s="27" t="s">
        <v>67</v>
      </c>
      <c r="D89" s="73">
        <v>32968.1</v>
      </c>
      <c r="E89" s="65">
        <f t="shared" si="4"/>
        <v>52.36323323</v>
      </c>
      <c r="F89" s="12">
        <v>5934.26</v>
      </c>
      <c r="G89" s="121">
        <f t="shared" si="5"/>
        <v>9.425385158</v>
      </c>
      <c r="H89" s="110">
        <f t="shared" si="6"/>
        <v>38902.36</v>
      </c>
      <c r="I89" s="121">
        <f t="shared" si="7"/>
        <v>61.788618387999996</v>
      </c>
      <c r="J89" s="38">
        <v>1588.3</v>
      </c>
    </row>
    <row r="90" spans="1:10" ht="19.5" hidden="1">
      <c r="A90" s="126"/>
      <c r="B90" s="116"/>
      <c r="C90" s="27" t="s">
        <v>68</v>
      </c>
      <c r="D90" s="73">
        <v>3699153.02</v>
      </c>
      <c r="E90" s="65">
        <f t="shared" si="4"/>
        <v>51.01132014579999</v>
      </c>
      <c r="F90" s="12">
        <v>665847.54</v>
      </c>
      <c r="G90" s="121">
        <f t="shared" si="5"/>
        <v>9.1820375766</v>
      </c>
      <c r="H90" s="110">
        <f t="shared" si="6"/>
        <v>4365000.5600000005</v>
      </c>
      <c r="I90" s="121">
        <f t="shared" si="7"/>
        <v>60.1933577224</v>
      </c>
      <c r="J90" s="38">
        <v>13.79</v>
      </c>
    </row>
    <row r="91" spans="1:10" ht="19.5" hidden="1">
      <c r="A91" s="126"/>
      <c r="B91" s="116"/>
      <c r="C91" s="27" t="s">
        <v>146</v>
      </c>
      <c r="D91" s="73">
        <v>20316.63</v>
      </c>
      <c r="E91" s="65">
        <f t="shared" si="4"/>
        <v>0.178786344</v>
      </c>
      <c r="F91" s="12">
        <v>3656.99</v>
      </c>
      <c r="G91" s="121">
        <f t="shared" si="5"/>
        <v>0.032181512</v>
      </c>
      <c r="H91" s="110">
        <f t="shared" si="6"/>
        <v>23973.620000000003</v>
      </c>
      <c r="I91" s="121">
        <f t="shared" si="7"/>
        <v>0.21096785600000004</v>
      </c>
      <c r="J91" s="38">
        <f>8.8</f>
        <v>8.8</v>
      </c>
    </row>
    <row r="92" spans="1:10" ht="19.5" hidden="1">
      <c r="A92" s="126"/>
      <c r="B92" s="116"/>
      <c r="C92" s="27" t="s">
        <v>147</v>
      </c>
      <c r="D92" s="73">
        <v>3653.35</v>
      </c>
      <c r="E92" s="65">
        <f t="shared" si="4"/>
        <v>0.038484754235</v>
      </c>
      <c r="F92" s="12">
        <v>657.6</v>
      </c>
      <c r="G92" s="121">
        <f t="shared" si="5"/>
        <v>0.00692722416</v>
      </c>
      <c r="H92" s="110">
        <f t="shared" si="6"/>
        <v>4310.95</v>
      </c>
      <c r="I92" s="121">
        <f t="shared" si="7"/>
        <v>0.045411978395</v>
      </c>
      <c r="J92" s="38">
        <f>10.5341</f>
        <v>10.5341</v>
      </c>
    </row>
    <row r="93" spans="1:10" ht="19.5" hidden="1">
      <c r="A93" s="126"/>
      <c r="B93" s="116"/>
      <c r="C93" s="27" t="s">
        <v>69</v>
      </c>
      <c r="D93" s="73">
        <v>103391.03</v>
      </c>
      <c r="E93" s="65">
        <f t="shared" si="4"/>
        <v>127.408766269</v>
      </c>
      <c r="F93" s="12">
        <v>18610.38</v>
      </c>
      <c r="G93" s="121">
        <f t="shared" si="5"/>
        <v>22.933571274000002</v>
      </c>
      <c r="H93" s="110">
        <f t="shared" si="6"/>
        <v>122001.41</v>
      </c>
      <c r="I93" s="121">
        <f t="shared" si="7"/>
        <v>150.342337543</v>
      </c>
      <c r="J93" s="38">
        <v>1232.3</v>
      </c>
    </row>
    <row r="94" spans="1:10" ht="15.75" hidden="1">
      <c r="A94" s="126">
        <v>1</v>
      </c>
      <c r="B94" s="38" t="s">
        <v>155</v>
      </c>
      <c r="C94" s="27" t="s">
        <v>67</v>
      </c>
      <c r="D94" s="73">
        <v>6366.08</v>
      </c>
      <c r="E94" s="65">
        <f t="shared" si="4"/>
        <v>10.111244864</v>
      </c>
      <c r="F94" s="12">
        <v>4440.34</v>
      </c>
      <c r="G94" s="121">
        <f t="shared" si="5"/>
        <v>7.052592022</v>
      </c>
      <c r="H94" s="110">
        <f t="shared" si="6"/>
        <v>10806.42</v>
      </c>
      <c r="I94" s="121">
        <f t="shared" si="7"/>
        <v>17.163836886</v>
      </c>
      <c r="J94" s="38">
        <v>1588.3</v>
      </c>
    </row>
    <row r="95" spans="1:10" ht="19.5" hidden="1">
      <c r="A95" s="126"/>
      <c r="B95" s="116"/>
      <c r="C95" s="27" t="s">
        <v>68</v>
      </c>
      <c r="D95" s="73">
        <v>4235786.73</v>
      </c>
      <c r="E95" s="65">
        <f t="shared" si="4"/>
        <v>58.411499006700005</v>
      </c>
      <c r="F95" s="12">
        <v>2954461.24</v>
      </c>
      <c r="G95" s="121">
        <f t="shared" si="5"/>
        <v>40.7420204996</v>
      </c>
      <c r="H95" s="110">
        <f t="shared" si="6"/>
        <v>7190247.970000001</v>
      </c>
      <c r="I95" s="121">
        <f t="shared" si="7"/>
        <v>99.1535195063</v>
      </c>
      <c r="J95" s="38">
        <v>13.79</v>
      </c>
    </row>
    <row r="96" spans="1:10" ht="19.5" hidden="1">
      <c r="A96" s="126"/>
      <c r="B96" s="116"/>
      <c r="C96" s="27" t="s">
        <v>69</v>
      </c>
      <c r="D96" s="73">
        <v>34109.6</v>
      </c>
      <c r="E96" s="65">
        <f t="shared" si="4"/>
        <v>42.03326008</v>
      </c>
      <c r="F96" s="12">
        <v>23791.45</v>
      </c>
      <c r="G96" s="121">
        <f t="shared" si="5"/>
        <v>29.318203835000002</v>
      </c>
      <c r="H96" s="110">
        <f t="shared" si="6"/>
        <v>57901.05</v>
      </c>
      <c r="I96" s="121">
        <f t="shared" si="7"/>
        <v>71.35146391500001</v>
      </c>
      <c r="J96" s="38">
        <v>1232.3</v>
      </c>
    </row>
    <row r="97" spans="1:10" ht="15.75" hidden="1">
      <c r="A97" s="126">
        <v>1</v>
      </c>
      <c r="B97" s="38" t="s">
        <v>274</v>
      </c>
      <c r="C97" s="27" t="s">
        <v>67</v>
      </c>
      <c r="D97" s="73">
        <v>2215.65</v>
      </c>
      <c r="E97" s="65">
        <f t="shared" si="4"/>
        <v>3.519116895</v>
      </c>
      <c r="F97" s="12">
        <v>1578.65</v>
      </c>
      <c r="G97" s="121">
        <f t="shared" si="5"/>
        <v>2.507369795</v>
      </c>
      <c r="H97" s="110">
        <f t="shared" si="6"/>
        <v>3794.3</v>
      </c>
      <c r="I97" s="121">
        <f t="shared" si="7"/>
        <v>6.0264866900000005</v>
      </c>
      <c r="J97" s="38">
        <v>1588.3</v>
      </c>
    </row>
    <row r="98" spans="1:10" ht="19.5" hidden="1">
      <c r="A98" s="126"/>
      <c r="B98" s="116"/>
      <c r="C98" s="27" t="s">
        <v>68</v>
      </c>
      <c r="D98" s="73">
        <v>1408613.38</v>
      </c>
      <c r="E98" s="65">
        <f t="shared" si="4"/>
        <v>19.424778510199996</v>
      </c>
      <c r="F98" s="12">
        <v>1003637.03</v>
      </c>
      <c r="G98" s="121">
        <f t="shared" si="5"/>
        <v>13.8401546437</v>
      </c>
      <c r="H98" s="110">
        <f t="shared" si="6"/>
        <v>2412250.41</v>
      </c>
      <c r="I98" s="121">
        <f t="shared" si="7"/>
        <v>33.2649331539</v>
      </c>
      <c r="J98" s="38">
        <v>13.79</v>
      </c>
    </row>
    <row r="99" spans="1:10" ht="19.5" hidden="1">
      <c r="A99" s="126"/>
      <c r="B99" s="116"/>
      <c r="C99" s="27" t="s">
        <v>69</v>
      </c>
      <c r="D99" s="73">
        <v>16354.53</v>
      </c>
      <c r="E99" s="65">
        <f t="shared" si="4"/>
        <v>20.153687319</v>
      </c>
      <c r="F99" s="12">
        <v>11652.6</v>
      </c>
      <c r="G99" s="121">
        <f t="shared" si="5"/>
        <v>14.35949898</v>
      </c>
      <c r="H99" s="110">
        <f t="shared" si="6"/>
        <v>28007.13</v>
      </c>
      <c r="I99" s="121">
        <f t="shared" si="7"/>
        <v>34.513186299000004</v>
      </c>
      <c r="J99" s="38">
        <v>1232.3</v>
      </c>
    </row>
    <row r="100" spans="1:10" ht="15.75" hidden="1">
      <c r="A100" s="126">
        <v>1</v>
      </c>
      <c r="B100" s="38" t="s">
        <v>157</v>
      </c>
      <c r="C100" s="181" t="s">
        <v>237</v>
      </c>
      <c r="D100" s="73">
        <v>1032.01</v>
      </c>
      <c r="E100" s="65">
        <f t="shared" si="4"/>
        <v>1.101567474</v>
      </c>
      <c r="F100" s="12">
        <v>731.43</v>
      </c>
      <c r="G100" s="121">
        <f t="shared" si="5"/>
        <v>0.7807283819999999</v>
      </c>
      <c r="H100" s="110">
        <f t="shared" si="6"/>
        <v>1763.44</v>
      </c>
      <c r="I100" s="121">
        <f t="shared" si="7"/>
        <v>1.882295856</v>
      </c>
      <c r="J100" s="180">
        <v>1067.4</v>
      </c>
    </row>
    <row r="101" spans="1:10" ht="19.5" hidden="1">
      <c r="A101" s="126"/>
      <c r="B101" s="116"/>
      <c r="C101" s="27" t="s">
        <v>67</v>
      </c>
      <c r="D101" s="73">
        <v>1440.09</v>
      </c>
      <c r="E101" s="65">
        <f t="shared" si="4"/>
        <v>2.287294947</v>
      </c>
      <c r="F101" s="12">
        <v>1020.66</v>
      </c>
      <c r="G101" s="121">
        <f t="shared" si="5"/>
        <v>1.6211142779999999</v>
      </c>
      <c r="H101" s="110">
        <f t="shared" si="6"/>
        <v>2460.75</v>
      </c>
      <c r="I101" s="121">
        <f t="shared" si="7"/>
        <v>3.908409225</v>
      </c>
      <c r="J101" s="38">
        <v>1588.3</v>
      </c>
    </row>
    <row r="102" spans="1:10" ht="19.5" hidden="1">
      <c r="A102" s="126"/>
      <c r="B102" s="116"/>
      <c r="C102" s="27" t="s">
        <v>68</v>
      </c>
      <c r="D102" s="73">
        <v>803605.22</v>
      </c>
      <c r="E102" s="65">
        <f t="shared" si="4"/>
        <v>11.081715983799999</v>
      </c>
      <c r="F102" s="12">
        <v>569555.2</v>
      </c>
      <c r="G102" s="121">
        <f t="shared" si="5"/>
        <v>7.854166207999999</v>
      </c>
      <c r="H102" s="110">
        <f t="shared" si="6"/>
        <v>1373160.42</v>
      </c>
      <c r="I102" s="121">
        <f t="shared" si="7"/>
        <v>18.935882191799998</v>
      </c>
      <c r="J102" s="38">
        <v>13.79</v>
      </c>
    </row>
    <row r="103" spans="1:10" ht="19.5" hidden="1">
      <c r="A103" s="126"/>
      <c r="B103" s="116"/>
      <c r="C103" s="27" t="s">
        <v>69</v>
      </c>
      <c r="D103" s="73">
        <v>528.37</v>
      </c>
      <c r="E103" s="65">
        <f t="shared" si="4"/>
        <v>0.651110351</v>
      </c>
      <c r="F103" s="12">
        <v>374.48</v>
      </c>
      <c r="G103" s="121">
        <f t="shared" si="5"/>
        <v>0.46147170400000004</v>
      </c>
      <c r="H103" s="110">
        <f t="shared" si="6"/>
        <v>902.85</v>
      </c>
      <c r="I103" s="121">
        <f t="shared" si="7"/>
        <v>1.1125820549999998</v>
      </c>
      <c r="J103" s="38">
        <v>1232.3</v>
      </c>
    </row>
    <row r="104" spans="1:10" ht="15.75" hidden="1">
      <c r="A104" s="126"/>
      <c r="B104" s="38" t="s">
        <v>158</v>
      </c>
      <c r="C104" s="181" t="s">
        <v>237</v>
      </c>
      <c r="D104" s="73">
        <v>90.83</v>
      </c>
      <c r="E104" s="65">
        <f t="shared" si="4"/>
        <v>0.09695194200000001</v>
      </c>
      <c r="F104" s="12">
        <v>64.38</v>
      </c>
      <c r="G104" s="121">
        <f t="shared" si="5"/>
        <v>0.068719212</v>
      </c>
      <c r="H104" s="110">
        <f t="shared" si="6"/>
        <v>155.20999999999998</v>
      </c>
      <c r="I104" s="121">
        <f t="shared" si="7"/>
        <v>0.165671154</v>
      </c>
      <c r="J104" s="180">
        <v>1067.4</v>
      </c>
    </row>
    <row r="105" spans="1:10" ht="19.5" hidden="1">
      <c r="A105" s="126"/>
      <c r="B105" s="116"/>
      <c r="C105" s="27" t="s">
        <v>67</v>
      </c>
      <c r="D105" s="73">
        <v>9086.5</v>
      </c>
      <c r="E105" s="65">
        <f t="shared" si="4"/>
        <v>14.43208795</v>
      </c>
      <c r="F105" s="12">
        <v>6440.06</v>
      </c>
      <c r="G105" s="121">
        <f t="shared" si="5"/>
        <v>10.228747298</v>
      </c>
      <c r="H105" s="110">
        <f t="shared" si="6"/>
        <v>15526.560000000001</v>
      </c>
      <c r="I105" s="121">
        <f t="shared" si="7"/>
        <v>24.660835247999998</v>
      </c>
      <c r="J105" s="38">
        <v>1588.3</v>
      </c>
    </row>
    <row r="106" spans="1:10" ht="19.5" hidden="1">
      <c r="A106" s="126"/>
      <c r="B106" s="116"/>
      <c r="C106" s="27" t="s">
        <v>68</v>
      </c>
      <c r="D106" s="73">
        <v>850691.41</v>
      </c>
      <c r="E106" s="65">
        <f t="shared" si="4"/>
        <v>11.7310345439</v>
      </c>
      <c r="F106" s="12">
        <v>602927.53</v>
      </c>
      <c r="G106" s="121">
        <f t="shared" si="5"/>
        <v>8.3143706387</v>
      </c>
      <c r="H106" s="110">
        <f t="shared" si="6"/>
        <v>1453618.94</v>
      </c>
      <c r="I106" s="121">
        <f aca="true" t="shared" si="8" ref="I106:I124">+H106*J106/1000000</f>
        <v>20.0454051826</v>
      </c>
      <c r="J106" s="38">
        <v>13.79</v>
      </c>
    </row>
    <row r="107" spans="1:10" ht="19.5" hidden="1">
      <c r="A107" s="126"/>
      <c r="B107" s="116"/>
      <c r="C107" s="27" t="s">
        <v>69</v>
      </c>
      <c r="D107" s="73">
        <v>4676.49</v>
      </c>
      <c r="E107" s="65">
        <f t="shared" si="4"/>
        <v>5.762838627</v>
      </c>
      <c r="F107" s="12">
        <v>3314.46</v>
      </c>
      <c r="G107" s="121">
        <f t="shared" si="5"/>
        <v>4.084409057999999</v>
      </c>
      <c r="H107" s="110">
        <f t="shared" si="6"/>
        <v>7990.95</v>
      </c>
      <c r="I107" s="121">
        <f t="shared" si="8"/>
        <v>9.847247685</v>
      </c>
      <c r="J107" s="38">
        <v>1232.3</v>
      </c>
    </row>
    <row r="108" spans="1:10" ht="15.75" hidden="1">
      <c r="A108" s="126">
        <v>1</v>
      </c>
      <c r="B108" s="38" t="s">
        <v>275</v>
      </c>
      <c r="C108" s="181" t="s">
        <v>237</v>
      </c>
      <c r="D108" s="73">
        <v>621.31</v>
      </c>
      <c r="E108" s="65">
        <f aca="true" t="shared" si="9" ref="E108:E124">+D108*J108/1000000</f>
        <v>0.663186294</v>
      </c>
      <c r="F108" s="12">
        <v>447.34</v>
      </c>
      <c r="G108" s="121">
        <f aca="true" t="shared" si="10" ref="G108:G124">+F108*J108/1000000</f>
        <v>0.47749071600000004</v>
      </c>
      <c r="H108" s="110">
        <f aca="true" t="shared" si="11" ref="H108:H124">+D108+F108</f>
        <v>1068.6499999999999</v>
      </c>
      <c r="I108" s="121">
        <f t="shared" si="8"/>
        <v>1.14067701</v>
      </c>
      <c r="J108" s="180">
        <v>1067.4</v>
      </c>
    </row>
    <row r="109" spans="1:10" ht="19.5" hidden="1">
      <c r="A109" s="126"/>
      <c r="B109" s="116"/>
      <c r="C109" s="27" t="s">
        <v>67</v>
      </c>
      <c r="D109" s="73">
        <v>4253.07</v>
      </c>
      <c r="E109" s="65">
        <f t="shared" si="9"/>
        <v>6.755151080999999</v>
      </c>
      <c r="F109" s="12">
        <v>3062.21</v>
      </c>
      <c r="G109" s="121">
        <f t="shared" si="10"/>
        <v>4.863708143</v>
      </c>
      <c r="H109" s="110">
        <f t="shared" si="11"/>
        <v>7315.28</v>
      </c>
      <c r="I109" s="121">
        <f t="shared" si="8"/>
        <v>11.618859224</v>
      </c>
      <c r="J109" s="38">
        <v>1588.3</v>
      </c>
    </row>
    <row r="110" spans="1:10" ht="19.5" hidden="1">
      <c r="A110" s="126"/>
      <c r="B110" s="116"/>
      <c r="C110" s="27" t="s">
        <v>68</v>
      </c>
      <c r="D110" s="73">
        <v>1921072.36</v>
      </c>
      <c r="E110" s="65">
        <f t="shared" si="9"/>
        <v>26.4915878444</v>
      </c>
      <c r="F110" s="12">
        <v>1383172.02</v>
      </c>
      <c r="G110" s="121">
        <f t="shared" si="10"/>
        <v>19.0739421558</v>
      </c>
      <c r="H110" s="110">
        <f t="shared" si="11"/>
        <v>3304244.38</v>
      </c>
      <c r="I110" s="121">
        <f t="shared" si="8"/>
        <v>45.5655300002</v>
      </c>
      <c r="J110" s="38">
        <v>13.79</v>
      </c>
    </row>
    <row r="111" spans="1:10" ht="19.5" hidden="1">
      <c r="A111" s="126"/>
      <c r="B111" s="116"/>
      <c r="C111" s="27" t="s">
        <v>69</v>
      </c>
      <c r="D111" s="73">
        <v>41948.53</v>
      </c>
      <c r="E111" s="65">
        <f t="shared" si="9"/>
        <v>51.69317351899999</v>
      </c>
      <c r="F111" s="12">
        <v>30202.94</v>
      </c>
      <c r="G111" s="121">
        <f t="shared" si="10"/>
        <v>37.219082961999995</v>
      </c>
      <c r="H111" s="110">
        <f t="shared" si="11"/>
        <v>72151.47</v>
      </c>
      <c r="I111" s="121">
        <f t="shared" si="8"/>
        <v>88.91225648099999</v>
      </c>
      <c r="J111" s="38">
        <v>1232.3</v>
      </c>
    </row>
    <row r="112" spans="1:10" ht="15.75" hidden="1">
      <c r="A112" s="126">
        <v>1</v>
      </c>
      <c r="B112" s="38" t="s">
        <v>160</v>
      </c>
      <c r="C112" s="27" t="s">
        <v>69</v>
      </c>
      <c r="D112" s="73"/>
      <c r="E112" s="65">
        <f t="shared" si="9"/>
        <v>0</v>
      </c>
      <c r="F112" s="12">
        <v>36506.23</v>
      </c>
      <c r="G112" s="121">
        <f t="shared" si="10"/>
        <v>44.986627229</v>
      </c>
      <c r="H112" s="110">
        <f t="shared" si="11"/>
        <v>36506.23</v>
      </c>
      <c r="I112" s="121">
        <f t="shared" si="8"/>
        <v>44.986627229</v>
      </c>
      <c r="J112" s="38">
        <v>1232.3</v>
      </c>
    </row>
    <row r="113" spans="1:10" ht="15.75" hidden="1">
      <c r="A113" s="126">
        <v>1</v>
      </c>
      <c r="B113" s="38" t="s">
        <v>278</v>
      </c>
      <c r="C113" s="27" t="s">
        <v>67</v>
      </c>
      <c r="D113" s="73">
        <v>198392.66</v>
      </c>
      <c r="E113" s="65">
        <f t="shared" si="9"/>
        <v>315.107061878</v>
      </c>
      <c r="F113" s="12">
        <v>27511.06</v>
      </c>
      <c r="G113" s="121">
        <f t="shared" si="10"/>
        <v>43.695816598</v>
      </c>
      <c r="H113" s="110">
        <f t="shared" si="11"/>
        <v>225903.72</v>
      </c>
      <c r="I113" s="121">
        <f t="shared" si="8"/>
        <v>358.802878476</v>
      </c>
      <c r="J113" s="38">
        <v>1588.3</v>
      </c>
    </row>
    <row r="114" spans="1:11" ht="15.75" hidden="1">
      <c r="A114" s="126">
        <v>15</v>
      </c>
      <c r="B114" s="38" t="s">
        <v>164</v>
      </c>
      <c r="C114" s="27" t="s">
        <v>69</v>
      </c>
      <c r="D114" s="73">
        <v>225000</v>
      </c>
      <c r="E114" s="65">
        <f t="shared" si="9"/>
        <v>276.0975</v>
      </c>
      <c r="F114" s="12">
        <v>37125</v>
      </c>
      <c r="G114" s="121">
        <f t="shared" si="10"/>
        <v>45.5560875</v>
      </c>
      <c r="H114" s="110">
        <f t="shared" si="11"/>
        <v>262125</v>
      </c>
      <c r="I114" s="184">
        <f t="shared" si="8"/>
        <v>321.6535875</v>
      </c>
      <c r="J114" s="12">
        <v>1227.1</v>
      </c>
      <c r="K114" s="169"/>
    </row>
    <row r="115" spans="1:11" ht="15.75" hidden="1">
      <c r="A115" s="126">
        <v>15</v>
      </c>
      <c r="B115" s="38" t="s">
        <v>165</v>
      </c>
      <c r="C115" s="27" t="s">
        <v>69</v>
      </c>
      <c r="D115" s="73">
        <v>225000</v>
      </c>
      <c r="E115" s="65">
        <f t="shared" si="9"/>
        <v>276.0975</v>
      </c>
      <c r="F115" s="12">
        <v>37968.75</v>
      </c>
      <c r="G115" s="121">
        <f t="shared" si="10"/>
        <v>46.591453125</v>
      </c>
      <c r="H115" s="110">
        <f t="shared" si="11"/>
        <v>262968.75</v>
      </c>
      <c r="I115" s="184">
        <f t="shared" si="8"/>
        <v>322.688953125</v>
      </c>
      <c r="J115" s="12">
        <v>1227.1</v>
      </c>
      <c r="K115" s="169"/>
    </row>
    <row r="116" spans="1:11" ht="15.75" hidden="1">
      <c r="A116" s="126">
        <v>15</v>
      </c>
      <c r="B116" s="38" t="s">
        <v>166</v>
      </c>
      <c r="C116" s="27" t="s">
        <v>9</v>
      </c>
      <c r="D116" s="73">
        <v>48796</v>
      </c>
      <c r="E116" s="65">
        <f t="shared" si="9"/>
        <v>89.23226928</v>
      </c>
      <c r="F116" s="12">
        <v>8966.32</v>
      </c>
      <c r="G116" s="121">
        <f t="shared" si="10"/>
        <v>16.3965300576</v>
      </c>
      <c r="H116" s="110">
        <f t="shared" si="11"/>
        <v>57762.32</v>
      </c>
      <c r="I116" s="121">
        <f t="shared" si="8"/>
        <v>105.62879933760001</v>
      </c>
      <c r="J116" s="109">
        <v>1828.68</v>
      </c>
      <c r="K116" s="169"/>
    </row>
    <row r="117" spans="1:10" ht="15.75" hidden="1">
      <c r="A117" s="126">
        <v>15</v>
      </c>
      <c r="B117" s="38" t="s">
        <v>279</v>
      </c>
      <c r="C117" s="27" t="s">
        <v>9</v>
      </c>
      <c r="D117" s="73">
        <v>64662.68</v>
      </c>
      <c r="E117" s="65">
        <f t="shared" si="9"/>
        <v>118.24734966240001</v>
      </c>
      <c r="F117" s="12">
        <v>12851.71</v>
      </c>
      <c r="G117" s="121">
        <f t="shared" si="10"/>
        <v>23.5016650428</v>
      </c>
      <c r="H117" s="110">
        <f t="shared" si="11"/>
        <v>77514.39</v>
      </c>
      <c r="I117" s="121">
        <f t="shared" si="8"/>
        <v>141.7490147052</v>
      </c>
      <c r="J117" s="38">
        <v>1828.68</v>
      </c>
    </row>
    <row r="118" spans="1:10" ht="15.75" hidden="1">
      <c r="A118" s="126">
        <v>15</v>
      </c>
      <c r="B118" s="38" t="s">
        <v>280</v>
      </c>
      <c r="C118" s="27" t="s">
        <v>9</v>
      </c>
      <c r="D118" s="73">
        <v>277906.7</v>
      </c>
      <c r="E118" s="65">
        <f t="shared" si="9"/>
        <v>508.202424156</v>
      </c>
      <c r="F118" s="12">
        <v>57318.26</v>
      </c>
      <c r="G118" s="121">
        <f t="shared" si="10"/>
        <v>104.8167556968</v>
      </c>
      <c r="H118" s="110">
        <f t="shared" si="11"/>
        <v>335224.96</v>
      </c>
      <c r="I118" s="121">
        <f t="shared" si="8"/>
        <v>613.0191798528</v>
      </c>
      <c r="J118" s="38">
        <v>1828.68</v>
      </c>
    </row>
    <row r="119" spans="1:10" ht="15.75" hidden="1">
      <c r="A119" s="126">
        <v>15</v>
      </c>
      <c r="B119" s="38" t="s">
        <v>281</v>
      </c>
      <c r="C119" s="27" t="s">
        <v>9</v>
      </c>
      <c r="D119" s="73">
        <v>144000</v>
      </c>
      <c r="E119" s="65">
        <f t="shared" si="9"/>
        <v>263.32992</v>
      </c>
      <c r="F119" s="12">
        <v>29160</v>
      </c>
      <c r="G119" s="121">
        <f t="shared" si="10"/>
        <v>53.324308800000004</v>
      </c>
      <c r="H119" s="110">
        <f t="shared" si="11"/>
        <v>173160</v>
      </c>
      <c r="I119" s="121">
        <f t="shared" si="8"/>
        <v>316.6542288</v>
      </c>
      <c r="J119" s="38">
        <v>1828.68</v>
      </c>
    </row>
    <row r="120" spans="1:10" ht="15.75" hidden="1">
      <c r="A120" s="126">
        <v>15</v>
      </c>
      <c r="B120" s="38" t="s">
        <v>282</v>
      </c>
      <c r="C120" s="27" t="s">
        <v>9</v>
      </c>
      <c r="D120" s="73">
        <v>143000</v>
      </c>
      <c r="E120" s="65">
        <f t="shared" si="9"/>
        <v>261.50124</v>
      </c>
      <c r="F120" s="12">
        <v>50936.14</v>
      </c>
      <c r="G120" s="121">
        <f t="shared" si="10"/>
        <v>93.14590049520001</v>
      </c>
      <c r="H120" s="110">
        <f t="shared" si="11"/>
        <v>193936.14</v>
      </c>
      <c r="I120" s="121">
        <f t="shared" si="8"/>
        <v>354.64714049520006</v>
      </c>
      <c r="J120" s="38">
        <v>1828.68</v>
      </c>
    </row>
    <row r="121" spans="1:10" ht="15.75" hidden="1">
      <c r="A121" s="126">
        <v>15</v>
      </c>
      <c r="B121" s="38" t="s">
        <v>188</v>
      </c>
      <c r="C121" s="27" t="s">
        <v>9</v>
      </c>
      <c r="D121" s="73"/>
      <c r="E121" s="65">
        <f t="shared" si="9"/>
        <v>0</v>
      </c>
      <c r="F121" s="12">
        <v>153000</v>
      </c>
      <c r="G121" s="121">
        <f t="shared" si="10"/>
        <v>279.78804</v>
      </c>
      <c r="H121" s="110">
        <f t="shared" si="11"/>
        <v>153000</v>
      </c>
      <c r="I121" s="121">
        <f t="shared" si="8"/>
        <v>279.78804</v>
      </c>
      <c r="J121" s="38">
        <v>1828.68</v>
      </c>
    </row>
    <row r="122" spans="1:10" ht="15.75" hidden="1">
      <c r="A122" s="126">
        <v>28</v>
      </c>
      <c r="B122" s="110" t="s">
        <v>283</v>
      </c>
      <c r="C122" s="27" t="s">
        <v>69</v>
      </c>
      <c r="D122" s="73">
        <v>625000</v>
      </c>
      <c r="E122" s="65">
        <f t="shared" si="9"/>
        <v>768.9375</v>
      </c>
      <c r="F122" s="12">
        <v>141250</v>
      </c>
      <c r="G122" s="121">
        <f t="shared" si="10"/>
        <v>173.779875</v>
      </c>
      <c r="H122" s="110">
        <f t="shared" si="11"/>
        <v>766250</v>
      </c>
      <c r="I122" s="121">
        <f t="shared" si="8"/>
        <v>942.717375</v>
      </c>
      <c r="J122" s="38">
        <v>1230.3</v>
      </c>
    </row>
    <row r="123" spans="1:10" ht="15.75" hidden="1">
      <c r="A123" s="126">
        <v>1</v>
      </c>
      <c r="B123" s="110" t="s">
        <v>175</v>
      </c>
      <c r="C123" s="27" t="s">
        <v>67</v>
      </c>
      <c r="D123" s="73">
        <v>142610.31</v>
      </c>
      <c r="E123" s="65">
        <f t="shared" si="9"/>
        <v>226.507955373</v>
      </c>
      <c r="F123" s="12">
        <v>17544.93</v>
      </c>
      <c r="G123" s="121">
        <f t="shared" si="10"/>
        <v>27.866612318999998</v>
      </c>
      <c r="H123" s="110">
        <f t="shared" si="11"/>
        <v>160155.24</v>
      </c>
      <c r="I123" s="121">
        <f t="shared" si="8"/>
        <v>254.37456769199997</v>
      </c>
      <c r="J123" s="38">
        <v>1588.3</v>
      </c>
    </row>
    <row r="124" spans="1:10" ht="15.75" hidden="1">
      <c r="A124" s="126">
        <v>15</v>
      </c>
      <c r="B124" s="33" t="s">
        <v>174</v>
      </c>
      <c r="C124" s="114" t="s">
        <v>69</v>
      </c>
      <c r="D124" s="176">
        <v>115452.41</v>
      </c>
      <c r="E124" s="105">
        <f t="shared" si="9"/>
        <v>141.671652311</v>
      </c>
      <c r="F124" s="17">
        <v>19482.62</v>
      </c>
      <c r="G124" s="123">
        <f t="shared" si="10"/>
        <v>23.907123001999995</v>
      </c>
      <c r="H124" s="112">
        <f t="shared" si="11"/>
        <v>134935.03</v>
      </c>
      <c r="I124" s="123">
        <f t="shared" si="8"/>
        <v>165.578775313</v>
      </c>
      <c r="J124" s="33">
        <v>1227.1</v>
      </c>
    </row>
    <row r="125" spans="1:10" ht="15.75" hidden="1">
      <c r="A125" s="126"/>
      <c r="B125" s="110"/>
      <c r="C125" s="27"/>
      <c r="D125" s="73"/>
      <c r="E125" s="65"/>
      <c r="F125" s="12"/>
      <c r="G125" s="121"/>
      <c r="H125" s="110"/>
      <c r="I125" s="121"/>
      <c r="J125" s="38"/>
    </row>
    <row r="126" spans="1:10" ht="15.75" hidden="1">
      <c r="A126" s="120"/>
      <c r="B126" s="38" t="s">
        <v>16</v>
      </c>
      <c r="C126" s="38"/>
      <c r="D126" s="71"/>
      <c r="E126" s="121">
        <f>SUM(E40:E124)</f>
        <v>5838.604360266023</v>
      </c>
      <c r="F126" s="67"/>
      <c r="G126" s="121">
        <f>SUM(G40:G124)</f>
        <v>1562.4218237836092</v>
      </c>
      <c r="H126" s="193"/>
      <c r="I126" s="121">
        <f>SUM(I40:I124)</f>
        <v>7395.858973657634</v>
      </c>
      <c r="J126" s="121"/>
    </row>
    <row r="127" spans="1:10" ht="15.75" hidden="1">
      <c r="A127" s="122"/>
      <c r="B127" s="33"/>
      <c r="C127" s="33"/>
      <c r="D127" s="111"/>
      <c r="E127" s="33"/>
      <c r="F127" s="17"/>
      <c r="G127" s="33"/>
      <c r="H127" s="112"/>
      <c r="I127" s="33"/>
      <c r="J127" s="33"/>
    </row>
    <row r="128" spans="1:10" ht="15.75" hidden="1">
      <c r="A128" s="124"/>
      <c r="B128" s="8"/>
      <c r="C128" s="8"/>
      <c r="D128" s="8"/>
      <c r="E128" s="12"/>
      <c r="F128" s="8"/>
      <c r="G128" s="12"/>
      <c r="H128" s="8"/>
      <c r="I128" s="8"/>
      <c r="J128" s="125"/>
    </row>
    <row r="129" spans="1:10" ht="15.75" hidden="1">
      <c r="A129" s="111" t="s">
        <v>14</v>
      </c>
      <c r="B129" s="17"/>
      <c r="C129" s="17"/>
      <c r="D129" s="17"/>
      <c r="E129" s="17"/>
      <c r="F129" s="17"/>
      <c r="G129" s="17"/>
      <c r="H129" s="17"/>
      <c r="I129" s="17"/>
      <c r="J129" s="112"/>
    </row>
    <row r="130" ht="12.75" hidden="1">
      <c r="G130" s="167"/>
    </row>
    <row r="131" ht="12.75" hidden="1">
      <c r="G131" s="167"/>
    </row>
    <row r="132" ht="12.75" hidden="1">
      <c r="G132" s="167"/>
    </row>
    <row r="133" ht="12.75" hidden="1"/>
    <row r="134" ht="12.75" hidden="1"/>
    <row r="135" spans="1:10" ht="12.75" hidden="1">
      <c r="A135" s="156"/>
      <c r="B135" s="157"/>
      <c r="C135" s="157"/>
      <c r="D135" s="157"/>
      <c r="E135" s="157"/>
      <c r="F135" s="157"/>
      <c r="G135" s="157"/>
      <c r="H135" s="157"/>
      <c r="I135" s="157"/>
      <c r="J135" s="168"/>
    </row>
    <row r="136" spans="1:10" ht="15.75" hidden="1">
      <c r="A136" s="169"/>
      <c r="B136" s="167"/>
      <c r="C136" s="167"/>
      <c r="D136" s="167"/>
      <c r="E136" s="167"/>
      <c r="F136" s="167"/>
      <c r="G136" s="167"/>
      <c r="H136" s="167"/>
      <c r="I136" s="167"/>
      <c r="J136" s="159" t="s">
        <v>13</v>
      </c>
    </row>
    <row r="137" spans="1:10" ht="15.75" hidden="1">
      <c r="A137" s="169"/>
      <c r="B137" s="167"/>
      <c r="C137" s="167"/>
      <c r="D137" s="167"/>
      <c r="E137" s="167"/>
      <c r="F137" s="167"/>
      <c r="G137" s="167"/>
      <c r="H137" s="167"/>
      <c r="I137" s="167"/>
      <c r="J137" s="159"/>
    </row>
    <row r="138" spans="1:10" ht="15.75" hidden="1">
      <c r="A138" s="425" t="s">
        <v>15</v>
      </c>
      <c r="B138" s="426"/>
      <c r="C138" s="426"/>
      <c r="D138" s="426"/>
      <c r="E138" s="426"/>
      <c r="F138" s="426"/>
      <c r="G138" s="426"/>
      <c r="H138" s="426"/>
      <c r="I138" s="426"/>
      <c r="J138" s="427"/>
    </row>
    <row r="139" spans="1:10" ht="15.75" hidden="1">
      <c r="A139" s="130"/>
      <c r="B139" s="131"/>
      <c r="C139" s="131"/>
      <c r="D139" s="131"/>
      <c r="E139" s="131"/>
      <c r="F139" s="131"/>
      <c r="G139" s="131"/>
      <c r="H139" s="131"/>
      <c r="I139" s="131"/>
      <c r="J139" s="166"/>
    </row>
    <row r="140" spans="1:10" ht="15.75" hidden="1">
      <c r="A140" s="111"/>
      <c r="B140" s="17"/>
      <c r="C140" s="17"/>
      <c r="D140" s="17"/>
      <c r="E140" s="17"/>
      <c r="F140" s="17"/>
      <c r="G140" s="17"/>
      <c r="H140" s="17"/>
      <c r="I140" s="17"/>
      <c r="J140" s="112"/>
    </row>
    <row r="141" spans="1:10" ht="15.75" hidden="1">
      <c r="A141" s="22" t="s">
        <v>0</v>
      </c>
      <c r="B141" s="113" t="s">
        <v>1</v>
      </c>
      <c r="C141" s="22" t="s">
        <v>2</v>
      </c>
      <c r="D141" s="22" t="s">
        <v>4</v>
      </c>
      <c r="E141" s="22" t="s">
        <v>11</v>
      </c>
      <c r="F141" s="22" t="s">
        <v>3</v>
      </c>
      <c r="G141" s="22" t="s">
        <v>11</v>
      </c>
      <c r="H141" s="22" t="s">
        <v>6</v>
      </c>
      <c r="I141" s="22" t="s">
        <v>11</v>
      </c>
      <c r="J141" s="22" t="s">
        <v>7</v>
      </c>
    </row>
    <row r="142" spans="1:10" ht="15.75" hidden="1">
      <c r="A142" s="38"/>
      <c r="B142" s="110"/>
      <c r="C142" s="38"/>
      <c r="D142" s="27" t="s">
        <v>5</v>
      </c>
      <c r="E142" s="27" t="s">
        <v>12</v>
      </c>
      <c r="F142" s="27" t="s">
        <v>5</v>
      </c>
      <c r="G142" s="27" t="s">
        <v>12</v>
      </c>
      <c r="H142" s="27" t="s">
        <v>5</v>
      </c>
      <c r="I142" s="27" t="s">
        <v>12</v>
      </c>
      <c r="J142" s="27" t="s">
        <v>8</v>
      </c>
    </row>
    <row r="143" spans="1:10" ht="15.75" hidden="1">
      <c r="A143" s="33"/>
      <c r="B143" s="112"/>
      <c r="C143" s="114"/>
      <c r="D143" s="33"/>
      <c r="E143" s="33"/>
      <c r="F143" s="33"/>
      <c r="G143" s="33"/>
      <c r="H143" s="33"/>
      <c r="I143" s="33"/>
      <c r="J143" s="114"/>
    </row>
    <row r="144" spans="1:10" ht="19.5" hidden="1">
      <c r="A144" s="115" t="s">
        <v>301</v>
      </c>
      <c r="B144" s="116"/>
      <c r="C144" s="27"/>
      <c r="D144" s="73"/>
      <c r="E144" s="45"/>
      <c r="F144" s="12"/>
      <c r="G144" s="45"/>
      <c r="H144" s="110"/>
      <c r="I144" s="38"/>
      <c r="J144" s="45"/>
    </row>
    <row r="145" spans="1:10" ht="15.75" hidden="1">
      <c r="A145" s="126">
        <v>1</v>
      </c>
      <c r="B145" s="38" t="s">
        <v>284</v>
      </c>
      <c r="C145" s="27" t="s">
        <v>69</v>
      </c>
      <c r="D145" s="73">
        <v>600000</v>
      </c>
      <c r="E145" s="65">
        <f aca="true" t="shared" si="12" ref="E145:E163">+D145*J145/1000000</f>
        <v>738.162</v>
      </c>
      <c r="F145" s="182">
        <v>0</v>
      </c>
      <c r="G145" s="121">
        <f>+F146*J145/1000000</f>
        <v>102.0377203083</v>
      </c>
      <c r="H145" s="110">
        <f aca="true" t="shared" si="13" ref="H145:H163">+D145+F145</f>
        <v>600000</v>
      </c>
      <c r="I145" s="121">
        <f aca="true" t="shared" si="14" ref="I145:I163">+H145*J145/1000000</f>
        <v>738.162</v>
      </c>
      <c r="J145" s="38">
        <v>1230.27</v>
      </c>
    </row>
    <row r="146" spans="1:10" ht="15.75" hidden="1">
      <c r="A146" s="126">
        <v>1</v>
      </c>
      <c r="B146" s="38" t="s">
        <v>49</v>
      </c>
      <c r="C146" s="27" t="s">
        <v>9</v>
      </c>
      <c r="D146" s="73">
        <v>0</v>
      </c>
      <c r="E146" s="65">
        <f t="shared" si="12"/>
        <v>0</v>
      </c>
      <c r="F146" s="12">
        <v>82939.29</v>
      </c>
      <c r="G146" s="121">
        <f>+F147*J146/1000000</f>
        <v>46.831144327174</v>
      </c>
      <c r="H146" s="110">
        <f t="shared" si="13"/>
        <v>82939.29</v>
      </c>
      <c r="I146" s="121">
        <f t="shared" si="14"/>
        <v>150.270948292794</v>
      </c>
      <c r="J146" s="38">
        <v>1811.8186</v>
      </c>
    </row>
    <row r="147" spans="1:10" ht="15.75" hidden="1">
      <c r="A147" s="126">
        <v>1</v>
      </c>
      <c r="B147" s="38" t="s">
        <v>285</v>
      </c>
      <c r="C147" s="27" t="s">
        <v>9</v>
      </c>
      <c r="D147" s="73">
        <v>84057</v>
      </c>
      <c r="E147" s="65">
        <f t="shared" si="12"/>
        <v>152.2960360602</v>
      </c>
      <c r="F147" s="12">
        <v>25847.59</v>
      </c>
      <c r="G147" s="121">
        <f>+F149*J147/1000000</f>
        <v>47.28846546</v>
      </c>
      <c r="H147" s="110">
        <f t="shared" si="13"/>
        <v>109904.59</v>
      </c>
      <c r="I147" s="121">
        <f t="shared" si="14"/>
        <v>199.127180387374</v>
      </c>
      <c r="J147" s="38">
        <v>1811.8186</v>
      </c>
    </row>
    <row r="148" spans="1:10" ht="15.75" hidden="1">
      <c r="A148" s="126">
        <v>1</v>
      </c>
      <c r="B148" s="110" t="s">
        <v>298</v>
      </c>
      <c r="C148" s="185" t="s">
        <v>67</v>
      </c>
      <c r="D148" s="183">
        <v>85238.98</v>
      </c>
      <c r="E148" s="65">
        <f>+D148*J148/1000000</f>
        <v>133.464177424108</v>
      </c>
      <c r="F148" s="12">
        <v>10869.91</v>
      </c>
      <c r="G148" s="121">
        <f>+F148*J148/1000000</f>
        <v>17.019720283186</v>
      </c>
      <c r="H148" s="110">
        <f>+D148+F148</f>
        <v>96108.89</v>
      </c>
      <c r="I148" s="121">
        <f>+H148*J148/1000000</f>
        <v>150.48389770729398</v>
      </c>
      <c r="J148" s="38">
        <v>1565.7646</v>
      </c>
    </row>
    <row r="149" spans="1:10" ht="15.75" hidden="1">
      <c r="A149" s="126">
        <v>15</v>
      </c>
      <c r="B149" s="38" t="s">
        <v>286</v>
      </c>
      <c r="C149" s="27" t="s">
        <v>9</v>
      </c>
      <c r="D149" s="73">
        <v>80000</v>
      </c>
      <c r="E149" s="65">
        <f t="shared" si="12"/>
        <v>144.797008</v>
      </c>
      <c r="F149" s="12">
        <v>26100</v>
      </c>
      <c r="G149" s="121">
        <f>+F150*J149/1000000</f>
        <v>159.457759358878</v>
      </c>
      <c r="H149" s="110">
        <f t="shared" si="13"/>
        <v>106100</v>
      </c>
      <c r="I149" s="121">
        <f t="shared" si="14"/>
        <v>192.03703186</v>
      </c>
      <c r="J149" s="38">
        <v>1809.9626</v>
      </c>
    </row>
    <row r="150" spans="1:10" ht="15.75" hidden="1">
      <c r="A150" s="126">
        <v>15</v>
      </c>
      <c r="B150" s="38" t="s">
        <v>287</v>
      </c>
      <c r="C150" s="27" t="s">
        <v>9</v>
      </c>
      <c r="D150" s="73">
        <v>276391</v>
      </c>
      <c r="E150" s="65">
        <f t="shared" si="12"/>
        <v>500.2573729766</v>
      </c>
      <c r="F150" s="12">
        <v>88100.03</v>
      </c>
      <c r="G150" s="121">
        <f>+F150*J150/1000000</f>
        <v>159.457759358878</v>
      </c>
      <c r="H150" s="110">
        <f t="shared" si="13"/>
        <v>364491.03</v>
      </c>
      <c r="I150" s="121">
        <f t="shared" si="14"/>
        <v>659.7151323354781</v>
      </c>
      <c r="J150" s="38">
        <v>1809.9626</v>
      </c>
    </row>
    <row r="151" spans="1:10" ht="15.75" hidden="1">
      <c r="A151" s="126">
        <v>15</v>
      </c>
      <c r="B151" s="38" t="s">
        <v>288</v>
      </c>
      <c r="C151" s="27" t="s">
        <v>69</v>
      </c>
      <c r="D151" s="73">
        <v>210000</v>
      </c>
      <c r="E151" s="65">
        <f t="shared" si="12"/>
        <v>258.1341</v>
      </c>
      <c r="F151" s="12">
        <v>31500</v>
      </c>
      <c r="G151" s="121">
        <f>+F151*J151/1000000</f>
        <v>38.720115</v>
      </c>
      <c r="H151" s="110">
        <f t="shared" si="13"/>
        <v>241500</v>
      </c>
      <c r="I151" s="121">
        <f t="shared" si="14"/>
        <v>296.854215</v>
      </c>
      <c r="J151" s="38">
        <v>1229.21</v>
      </c>
    </row>
    <row r="152" spans="1:10" ht="15.75" hidden="1">
      <c r="A152" s="126">
        <v>15</v>
      </c>
      <c r="B152" s="38" t="s">
        <v>289</v>
      </c>
      <c r="C152" s="27" t="s">
        <v>9</v>
      </c>
      <c r="D152" s="73">
        <v>48230</v>
      </c>
      <c r="E152" s="65">
        <f t="shared" si="12"/>
        <v>87.294496198</v>
      </c>
      <c r="F152" s="177">
        <v>8500.71</v>
      </c>
      <c r="G152" s="121">
        <f>+F152*J152/1000000</f>
        <v>15.385967173446</v>
      </c>
      <c r="H152" s="110">
        <f t="shared" si="13"/>
        <v>56730.71</v>
      </c>
      <c r="I152" s="121">
        <f t="shared" si="14"/>
        <v>102.680463371446</v>
      </c>
      <c r="J152" s="38">
        <v>1809.9626</v>
      </c>
    </row>
    <row r="153" spans="1:10" ht="15.75" hidden="1">
      <c r="A153" s="126">
        <v>15</v>
      </c>
      <c r="B153" s="38" t="s">
        <v>290</v>
      </c>
      <c r="C153" s="27" t="s">
        <v>9</v>
      </c>
      <c r="D153" s="73">
        <v>98000</v>
      </c>
      <c r="E153" s="65">
        <f t="shared" si="12"/>
        <v>177.37633480000002</v>
      </c>
      <c r="F153" s="12">
        <v>33810</v>
      </c>
      <c r="G153" s="121">
        <f aca="true" t="shared" si="15" ref="G153:G163">+F153*J153/1000000</f>
        <v>61.194835506000004</v>
      </c>
      <c r="H153" s="110">
        <f t="shared" si="13"/>
        <v>131810</v>
      </c>
      <c r="I153" s="121">
        <f t="shared" si="14"/>
        <v>238.571170306</v>
      </c>
      <c r="J153" s="38">
        <v>1809.9626</v>
      </c>
    </row>
    <row r="154" spans="1:10" ht="15.75" hidden="1">
      <c r="A154" s="126">
        <v>15</v>
      </c>
      <c r="B154" s="38" t="s">
        <v>291</v>
      </c>
      <c r="C154" s="27" t="s">
        <v>9</v>
      </c>
      <c r="D154" s="73">
        <v>115683.71</v>
      </c>
      <c r="E154" s="65">
        <f t="shared" si="12"/>
        <v>209.38318852924604</v>
      </c>
      <c r="F154" s="12">
        <v>37308</v>
      </c>
      <c r="G154" s="121">
        <f t="shared" si="15"/>
        <v>67.52608468080001</v>
      </c>
      <c r="H154" s="110">
        <f t="shared" si="13"/>
        <v>152991.71000000002</v>
      </c>
      <c r="I154" s="121">
        <f t="shared" si="14"/>
        <v>276.9092732100461</v>
      </c>
      <c r="J154" s="38">
        <v>1809.9626</v>
      </c>
    </row>
    <row r="155" spans="1:10" ht="15.75" hidden="1">
      <c r="A155" s="126">
        <v>15</v>
      </c>
      <c r="B155" s="38" t="s">
        <v>292</v>
      </c>
      <c r="C155" s="27" t="s">
        <v>9</v>
      </c>
      <c r="D155" s="73">
        <v>0</v>
      </c>
      <c r="E155" s="65">
        <f t="shared" si="12"/>
        <v>0</v>
      </c>
      <c r="F155" s="12">
        <v>98250</v>
      </c>
      <c r="G155" s="121">
        <f t="shared" si="15"/>
        <v>177.82882545</v>
      </c>
      <c r="H155" s="110">
        <f t="shared" si="13"/>
        <v>98250</v>
      </c>
      <c r="I155" s="121">
        <f t="shared" si="14"/>
        <v>177.82882545</v>
      </c>
      <c r="J155" s="38">
        <v>1809.9626</v>
      </c>
    </row>
    <row r="156" spans="1:10" ht="15.75" hidden="1">
      <c r="A156" s="126">
        <v>15</v>
      </c>
      <c r="B156" s="38" t="s">
        <v>293</v>
      </c>
      <c r="C156" s="27" t="s">
        <v>9</v>
      </c>
      <c r="D156" s="73">
        <v>0</v>
      </c>
      <c r="E156" s="65">
        <f t="shared" si="12"/>
        <v>0</v>
      </c>
      <c r="F156" s="12">
        <v>117375</v>
      </c>
      <c r="G156" s="121">
        <f t="shared" si="15"/>
        <v>212.444360175</v>
      </c>
      <c r="H156" s="110">
        <f t="shared" si="13"/>
        <v>117375</v>
      </c>
      <c r="I156" s="121">
        <f t="shared" si="14"/>
        <v>212.444360175</v>
      </c>
      <c r="J156" s="38">
        <v>1809.9626</v>
      </c>
    </row>
    <row r="157" spans="1:10" ht="15.75" hidden="1">
      <c r="A157" s="126">
        <v>15</v>
      </c>
      <c r="B157" s="38" t="s">
        <v>294</v>
      </c>
      <c r="C157" s="27" t="s">
        <v>9</v>
      </c>
      <c r="D157" s="73">
        <v>0</v>
      </c>
      <c r="E157" s="65">
        <f t="shared" si="12"/>
        <v>0</v>
      </c>
      <c r="F157" s="12">
        <v>21750</v>
      </c>
      <c r="G157" s="121">
        <f t="shared" si="15"/>
        <v>39.366686550000004</v>
      </c>
      <c r="H157" s="110">
        <f t="shared" si="13"/>
        <v>21750</v>
      </c>
      <c r="I157" s="121">
        <f t="shared" si="14"/>
        <v>39.366686550000004</v>
      </c>
      <c r="J157" s="38">
        <v>1809.9626</v>
      </c>
    </row>
    <row r="158" spans="1:10" ht="15.75" hidden="1">
      <c r="A158" s="126">
        <v>15</v>
      </c>
      <c r="B158" s="38" t="s">
        <v>295</v>
      </c>
      <c r="C158" s="27" t="s">
        <v>9</v>
      </c>
      <c r="D158" s="73">
        <v>0</v>
      </c>
      <c r="E158" s="65">
        <f t="shared" si="12"/>
        <v>0</v>
      </c>
      <c r="F158" s="12">
        <v>5550.78</v>
      </c>
      <c r="G158" s="121">
        <f t="shared" si="15"/>
        <v>10.046704200828</v>
      </c>
      <c r="H158" s="110">
        <f t="shared" si="13"/>
        <v>5550.78</v>
      </c>
      <c r="I158" s="121">
        <f t="shared" si="14"/>
        <v>10.046704200828</v>
      </c>
      <c r="J158" s="38">
        <v>1809.9626</v>
      </c>
    </row>
    <row r="159" spans="1:10" ht="15.75" hidden="1">
      <c r="A159" s="126">
        <v>15</v>
      </c>
      <c r="B159" s="110" t="s">
        <v>296</v>
      </c>
      <c r="C159" s="27" t="s">
        <v>9</v>
      </c>
      <c r="D159" s="73">
        <v>17756.99</v>
      </c>
      <c r="E159" s="65">
        <f t="shared" si="12"/>
        <v>32.139487788574</v>
      </c>
      <c r="F159" s="12">
        <v>5504.67</v>
      </c>
      <c r="G159" s="121">
        <f t="shared" si="15"/>
        <v>9.963246825342</v>
      </c>
      <c r="H159" s="110">
        <f t="shared" si="13"/>
        <v>23261.660000000003</v>
      </c>
      <c r="I159" s="121">
        <f t="shared" si="14"/>
        <v>42.10273461391601</v>
      </c>
      <c r="J159" s="38">
        <v>1809.9626</v>
      </c>
    </row>
    <row r="160" spans="1:10" ht="15.75" hidden="1">
      <c r="A160" s="126">
        <v>15</v>
      </c>
      <c r="B160" s="110" t="s">
        <v>299</v>
      </c>
      <c r="C160" s="27" t="s">
        <v>67</v>
      </c>
      <c r="D160" s="183">
        <v>27390</v>
      </c>
      <c r="E160" s="65">
        <f>+D160*J160/1000000</f>
        <v>49.574875614</v>
      </c>
      <c r="F160" s="12">
        <v>3369.71</v>
      </c>
      <c r="G160" s="121">
        <f>+F160*J160/1000000</f>
        <v>6.099049072846</v>
      </c>
      <c r="H160" s="110">
        <f>+D160+F160</f>
        <v>30759.71</v>
      </c>
      <c r="I160" s="121">
        <f>+H160*J160/1000000</f>
        <v>55.673924686846</v>
      </c>
      <c r="J160" s="38">
        <v>1809.9626</v>
      </c>
    </row>
    <row r="161" spans="1:10" ht="15.75" hidden="1">
      <c r="A161" s="126">
        <v>15</v>
      </c>
      <c r="B161" s="12" t="s">
        <v>300</v>
      </c>
      <c r="C161" s="27" t="s">
        <v>67</v>
      </c>
      <c r="D161" s="183">
        <v>26815.31</v>
      </c>
      <c r="E161" s="65">
        <f>+D161*J161/1000000</f>
        <v>48.534708207406005</v>
      </c>
      <c r="F161" s="12">
        <v>4798.14</v>
      </c>
      <c r="G161" s="121">
        <f>+F161*J161/1000000</f>
        <v>8.684453949564</v>
      </c>
      <c r="H161" s="12">
        <f>+D161+F161</f>
        <v>31613.45</v>
      </c>
      <c r="I161" s="184">
        <f>+H161*J161/1000000</f>
        <v>57.21916215697</v>
      </c>
      <c r="J161" s="38">
        <v>1809.9626</v>
      </c>
    </row>
    <row r="162" spans="1:10" ht="15.75" hidden="1">
      <c r="A162" s="126">
        <v>31</v>
      </c>
      <c r="B162" s="38" t="s">
        <v>297</v>
      </c>
      <c r="C162" s="27" t="s">
        <v>67</v>
      </c>
      <c r="D162" s="73">
        <v>0</v>
      </c>
      <c r="E162" s="65">
        <f t="shared" si="12"/>
        <v>0</v>
      </c>
      <c r="F162" s="12">
        <v>160168.53</v>
      </c>
      <c r="G162" s="121">
        <f t="shared" si="15"/>
        <v>261.75027874268704</v>
      </c>
      <c r="H162" s="110">
        <f t="shared" si="13"/>
        <v>160168.53</v>
      </c>
      <c r="I162" s="121">
        <f t="shared" si="14"/>
        <v>261.75027874268704</v>
      </c>
      <c r="J162" s="38">
        <v>1634.2179</v>
      </c>
    </row>
    <row r="163" spans="1:10" ht="15.75" hidden="1">
      <c r="A163" s="194">
        <v>31</v>
      </c>
      <c r="B163" s="112" t="s">
        <v>62</v>
      </c>
      <c r="C163" s="114" t="s">
        <v>68</v>
      </c>
      <c r="D163" s="176">
        <v>0</v>
      </c>
      <c r="E163" s="105">
        <f t="shared" si="12"/>
        <v>0</v>
      </c>
      <c r="F163" s="17">
        <v>94246</v>
      </c>
      <c r="G163" s="123">
        <f t="shared" si="15"/>
        <v>1.2102977073999999</v>
      </c>
      <c r="H163" s="112">
        <f t="shared" si="13"/>
        <v>94246</v>
      </c>
      <c r="I163" s="123">
        <f t="shared" si="14"/>
        <v>1.2102977073999999</v>
      </c>
      <c r="J163" s="33">
        <v>12.8419</v>
      </c>
    </row>
    <row r="164" spans="1:10" ht="15.75" hidden="1">
      <c r="A164" s="126"/>
      <c r="B164" s="110"/>
      <c r="C164" s="27"/>
      <c r="D164" s="73"/>
      <c r="E164" s="65"/>
      <c r="F164" s="12"/>
      <c r="G164" s="121"/>
      <c r="H164" s="38"/>
      <c r="I164" s="121"/>
      <c r="J164" s="38"/>
    </row>
    <row r="165" spans="1:10" ht="15.75" hidden="1">
      <c r="A165" s="120"/>
      <c r="B165" s="38" t="s">
        <v>16</v>
      </c>
      <c r="C165" s="38"/>
      <c r="D165" s="71"/>
      <c r="E165" s="121">
        <f>SUM(E145:E163)</f>
        <v>2531.4137855981344</v>
      </c>
      <c r="F165" s="121"/>
      <c r="G165" s="121">
        <f>SUM(G145:G163)</f>
        <v>1442.3134741303286</v>
      </c>
      <c r="H165" s="121"/>
      <c r="I165" s="121">
        <f>SUM(I145:I163)</f>
        <v>3862.454286754079</v>
      </c>
      <c r="J165" s="121"/>
    </row>
    <row r="166" spans="1:10" ht="15.75" hidden="1">
      <c r="A166" s="122"/>
      <c r="B166" s="33"/>
      <c r="C166" s="33"/>
      <c r="D166" s="33"/>
      <c r="E166" s="33"/>
      <c r="F166" s="33"/>
      <c r="G166" s="33"/>
      <c r="H166" s="33"/>
      <c r="I166" s="33"/>
      <c r="J166" s="33"/>
    </row>
    <row r="167" spans="1:10" ht="15.75" hidden="1">
      <c r="A167" s="124"/>
      <c r="B167" s="8"/>
      <c r="C167" s="8"/>
      <c r="D167" s="8"/>
      <c r="E167" s="8"/>
      <c r="F167" s="8"/>
      <c r="G167" s="8"/>
      <c r="H167" s="8"/>
      <c r="I167" s="8"/>
      <c r="J167" s="125"/>
    </row>
    <row r="168" spans="1:10" ht="15.75" hidden="1">
      <c r="A168" s="111" t="s">
        <v>14</v>
      </c>
      <c r="B168" s="17"/>
      <c r="C168" s="17"/>
      <c r="D168" s="17"/>
      <c r="E168" s="17"/>
      <c r="F168" s="17"/>
      <c r="G168" s="17"/>
      <c r="H168" s="17"/>
      <c r="I168" s="17"/>
      <c r="J168" s="112"/>
    </row>
    <row r="169" ht="12.75" hidden="1"/>
    <row r="170" ht="12.75" hidden="1"/>
    <row r="171" spans="1:10" ht="12.75" hidden="1">
      <c r="A171" s="156"/>
      <c r="B171" s="157"/>
      <c r="C171" s="157"/>
      <c r="D171" s="157"/>
      <c r="E171" s="157"/>
      <c r="F171" s="157"/>
      <c r="G171" s="157"/>
      <c r="H171" s="157"/>
      <c r="I171" s="157"/>
      <c r="J171" s="168"/>
    </row>
    <row r="172" spans="1:10" ht="15.75" hidden="1">
      <c r="A172" s="169"/>
      <c r="B172" s="167"/>
      <c r="C172" s="167"/>
      <c r="D172" s="167"/>
      <c r="E172" s="167"/>
      <c r="F172" s="167"/>
      <c r="G172" s="167"/>
      <c r="H172" s="167"/>
      <c r="I172" s="167"/>
      <c r="J172" s="159" t="s">
        <v>13</v>
      </c>
    </row>
    <row r="173" spans="1:10" ht="15.75" hidden="1">
      <c r="A173" s="169"/>
      <c r="B173" s="167"/>
      <c r="C173" s="167"/>
      <c r="D173" s="167"/>
      <c r="E173" s="167"/>
      <c r="F173" s="167"/>
      <c r="G173" s="167"/>
      <c r="H173" s="167"/>
      <c r="I173" s="167"/>
      <c r="J173" s="159"/>
    </row>
    <row r="174" spans="1:10" ht="15.75" hidden="1">
      <c r="A174" s="425" t="s">
        <v>15</v>
      </c>
      <c r="B174" s="426"/>
      <c r="C174" s="426"/>
      <c r="D174" s="426"/>
      <c r="E174" s="426"/>
      <c r="F174" s="426"/>
      <c r="G174" s="426"/>
      <c r="H174" s="426"/>
      <c r="I174" s="426"/>
      <c r="J174" s="427"/>
    </row>
    <row r="175" spans="1:10" ht="15.75" hidden="1">
      <c r="A175" s="130"/>
      <c r="B175" s="131"/>
      <c r="C175" s="131"/>
      <c r="D175" s="131"/>
      <c r="E175" s="131"/>
      <c r="F175" s="131"/>
      <c r="G175" s="131"/>
      <c r="H175" s="131"/>
      <c r="I175" s="131"/>
      <c r="J175" s="166"/>
    </row>
    <row r="176" spans="1:10" ht="15.75" hidden="1">
      <c r="A176" s="111"/>
      <c r="B176" s="17"/>
      <c r="C176" s="17"/>
      <c r="D176" s="17"/>
      <c r="E176" s="17"/>
      <c r="F176" s="17"/>
      <c r="G176" s="17"/>
      <c r="H176" s="17"/>
      <c r="I176" s="17"/>
      <c r="J176" s="112"/>
    </row>
    <row r="177" spans="1:10" ht="15.75" hidden="1">
      <c r="A177" s="22" t="s">
        <v>0</v>
      </c>
      <c r="B177" s="113" t="s">
        <v>1</v>
      </c>
      <c r="C177" s="22" t="s">
        <v>2</v>
      </c>
      <c r="D177" s="22" t="s">
        <v>4</v>
      </c>
      <c r="E177" s="22" t="s">
        <v>11</v>
      </c>
      <c r="F177" s="22" t="s">
        <v>3</v>
      </c>
      <c r="G177" s="22" t="s">
        <v>11</v>
      </c>
      <c r="H177" s="22" t="s">
        <v>6</v>
      </c>
      <c r="I177" s="22" t="s">
        <v>11</v>
      </c>
      <c r="J177" s="22" t="s">
        <v>7</v>
      </c>
    </row>
    <row r="178" spans="1:10" ht="15.75" hidden="1">
      <c r="A178" s="38"/>
      <c r="B178" s="110"/>
      <c r="C178" s="38"/>
      <c r="D178" s="27" t="s">
        <v>5</v>
      </c>
      <c r="E178" s="27" t="s">
        <v>12</v>
      </c>
      <c r="F178" s="27" t="s">
        <v>5</v>
      </c>
      <c r="G178" s="27" t="s">
        <v>12</v>
      </c>
      <c r="H178" s="27" t="s">
        <v>5</v>
      </c>
      <c r="I178" s="27" t="s">
        <v>12</v>
      </c>
      <c r="J178" s="27" t="s">
        <v>8</v>
      </c>
    </row>
    <row r="179" spans="1:10" ht="15.75" hidden="1">
      <c r="A179" s="33"/>
      <c r="B179" s="112"/>
      <c r="C179" s="114"/>
      <c r="D179" s="33"/>
      <c r="E179" s="33"/>
      <c r="F179" s="33"/>
      <c r="G179" s="33"/>
      <c r="H179" s="33"/>
      <c r="I179" s="33"/>
      <c r="J179" s="114"/>
    </row>
    <row r="180" spans="1:10" ht="19.5" hidden="1">
      <c r="A180" s="115" t="s">
        <v>302</v>
      </c>
      <c r="B180" s="116"/>
      <c r="C180" s="27"/>
      <c r="D180" s="73"/>
      <c r="E180" s="38"/>
      <c r="F180" s="12"/>
      <c r="G180" s="38"/>
      <c r="H180" s="38"/>
      <c r="I180" s="38"/>
      <c r="J180" s="45"/>
    </row>
    <row r="181" spans="1:10" ht="15.75" hidden="1">
      <c r="A181" s="126">
        <v>1</v>
      </c>
      <c r="B181" s="38" t="s">
        <v>317</v>
      </c>
      <c r="C181" s="27" t="s">
        <v>67</v>
      </c>
      <c r="D181" s="73">
        <v>17410.24</v>
      </c>
      <c r="E181" s="65">
        <f aca="true" t="shared" si="16" ref="E181:E244">+D181*J181/1000000</f>
        <v>28.487430335968003</v>
      </c>
      <c r="F181" s="12">
        <v>2742.11</v>
      </c>
      <c r="G181" s="121">
        <f>+F181*J181/1000000</f>
        <v>4.486765696427</v>
      </c>
      <c r="H181" s="110">
        <f aca="true" t="shared" si="17" ref="H181:H244">+D181+F181</f>
        <v>20152.350000000002</v>
      </c>
      <c r="I181" s="121">
        <f aca="true" t="shared" si="18" ref="I181:I244">+H181*J181/1000000</f>
        <v>32.974196032395</v>
      </c>
      <c r="J181" s="38">
        <v>1636.2457</v>
      </c>
    </row>
    <row r="182" spans="1:10" ht="15.75" hidden="1">
      <c r="A182" s="126"/>
      <c r="B182" s="38"/>
      <c r="C182" s="27" t="s">
        <v>225</v>
      </c>
      <c r="D182" s="73">
        <v>1749.62</v>
      </c>
      <c r="E182" s="65">
        <f t="shared" si="16"/>
        <v>1.7082164674339997</v>
      </c>
      <c r="F182" s="12">
        <v>275.57</v>
      </c>
      <c r="G182" s="121">
        <f aca="true" t="shared" si="19" ref="G182:G245">+F182*J182/1000000</f>
        <v>0.269048828849</v>
      </c>
      <c r="H182" s="110">
        <f t="shared" si="17"/>
        <v>2025.1899999999998</v>
      </c>
      <c r="I182" s="121">
        <f t="shared" si="18"/>
        <v>1.9772652962829997</v>
      </c>
      <c r="J182" s="38">
        <v>976.3357</v>
      </c>
    </row>
    <row r="183" spans="1:10" ht="15.75" hidden="1">
      <c r="A183" s="126"/>
      <c r="B183" s="38"/>
      <c r="C183" s="27" t="s">
        <v>69</v>
      </c>
      <c r="D183" s="73">
        <v>634.34</v>
      </c>
      <c r="E183" s="65">
        <f t="shared" si="16"/>
        <v>0.7859282298000001</v>
      </c>
      <c r="F183" s="12">
        <v>99.91</v>
      </c>
      <c r="G183" s="121">
        <f t="shared" si="19"/>
        <v>0.1237854927</v>
      </c>
      <c r="H183" s="110">
        <f t="shared" si="17"/>
        <v>734.25</v>
      </c>
      <c r="I183" s="121">
        <f t="shared" si="18"/>
        <v>0.9097137225</v>
      </c>
      <c r="J183" s="38">
        <v>1238.97</v>
      </c>
    </row>
    <row r="184" spans="1:10" ht="15.75" hidden="1">
      <c r="A184" s="126">
        <v>1</v>
      </c>
      <c r="B184" s="38" t="s">
        <v>318</v>
      </c>
      <c r="C184" s="27" t="s">
        <v>143</v>
      </c>
      <c r="D184" s="73">
        <v>18990.78</v>
      </c>
      <c r="E184" s="65">
        <f t="shared" si="16"/>
        <v>4.171550817281999</v>
      </c>
      <c r="F184" s="177">
        <v>2421.32</v>
      </c>
      <c r="G184" s="121">
        <f t="shared" si="19"/>
        <v>0.531871751708</v>
      </c>
      <c r="H184" s="110">
        <f t="shared" si="17"/>
        <v>21412.1</v>
      </c>
      <c r="I184" s="121">
        <f t="shared" si="18"/>
        <v>4.70342256899</v>
      </c>
      <c r="J184" s="38">
        <v>219.6619</v>
      </c>
    </row>
    <row r="185" spans="1:10" ht="15.75" hidden="1">
      <c r="A185" s="126"/>
      <c r="B185" s="38"/>
      <c r="C185" s="27" t="s">
        <v>67</v>
      </c>
      <c r="D185" s="73">
        <v>45199.27</v>
      </c>
      <c r="E185" s="65">
        <f t="shared" si="16"/>
        <v>73.957111180639</v>
      </c>
      <c r="F185" s="177">
        <v>5762.91</v>
      </c>
      <c r="G185" s="121">
        <f t="shared" si="19"/>
        <v>9.429536706987</v>
      </c>
      <c r="H185" s="110">
        <f t="shared" si="17"/>
        <v>50962.17999999999</v>
      </c>
      <c r="I185" s="121">
        <f t="shared" si="18"/>
        <v>83.386647887626</v>
      </c>
      <c r="J185" s="38">
        <v>1636.2457</v>
      </c>
    </row>
    <row r="186" spans="1:10" ht="15.75" hidden="1">
      <c r="A186" s="126"/>
      <c r="B186" s="38"/>
      <c r="C186" s="27" t="s">
        <v>69</v>
      </c>
      <c r="D186" s="73">
        <v>16690.57</v>
      </c>
      <c r="E186" s="65">
        <f t="shared" si="16"/>
        <v>20.679115512899997</v>
      </c>
      <c r="F186" s="177">
        <v>2128.05</v>
      </c>
      <c r="G186" s="121">
        <f t="shared" si="19"/>
        <v>2.6365901085</v>
      </c>
      <c r="H186" s="110">
        <f t="shared" si="17"/>
        <v>18818.62</v>
      </c>
      <c r="I186" s="121">
        <f t="shared" si="18"/>
        <v>23.3157056214</v>
      </c>
      <c r="J186" s="38">
        <v>1238.97</v>
      </c>
    </row>
    <row r="187" spans="1:10" ht="15.75" hidden="1">
      <c r="A187" s="126">
        <v>1</v>
      </c>
      <c r="B187" s="38" t="s">
        <v>20</v>
      </c>
      <c r="C187" s="27" t="s">
        <v>225</v>
      </c>
      <c r="D187" s="73">
        <v>3928.5</v>
      </c>
      <c r="E187" s="65">
        <f t="shared" si="16"/>
        <v>3.83553479745</v>
      </c>
      <c r="F187" s="12">
        <v>677.67</v>
      </c>
      <c r="G187" s="121">
        <f t="shared" si="19"/>
        <v>0.6616334138189999</v>
      </c>
      <c r="H187" s="110">
        <f t="shared" si="17"/>
        <v>4606.17</v>
      </c>
      <c r="I187" s="121">
        <f t="shared" si="18"/>
        <v>4.497168211269</v>
      </c>
      <c r="J187" s="38">
        <v>976.3357</v>
      </c>
    </row>
    <row r="188" spans="1:10" ht="15.75" hidden="1">
      <c r="A188" s="126"/>
      <c r="C188" s="27" t="s">
        <v>237</v>
      </c>
      <c r="D188" s="73">
        <v>30628.29</v>
      </c>
      <c r="E188" s="65">
        <f t="shared" si="16"/>
        <v>33.202845863649</v>
      </c>
      <c r="F188" s="12">
        <v>5283.38</v>
      </c>
      <c r="G188" s="121">
        <f t="shared" si="19"/>
        <v>5.727490884378001</v>
      </c>
      <c r="H188" s="110">
        <f t="shared" si="17"/>
        <v>35911.67</v>
      </c>
      <c r="I188" s="121">
        <f t="shared" si="18"/>
        <v>38.930336748026996</v>
      </c>
      <c r="J188" s="38">
        <v>1084.0581</v>
      </c>
    </row>
    <row r="189" spans="1:10" ht="19.5" hidden="1">
      <c r="A189" s="126"/>
      <c r="B189" s="116"/>
      <c r="C189" s="27" t="s">
        <v>143</v>
      </c>
      <c r="D189" s="178">
        <v>33558.09</v>
      </c>
      <c r="E189" s="65">
        <f t="shared" si="16"/>
        <v>7.371433809770999</v>
      </c>
      <c r="F189">
        <v>5788.77</v>
      </c>
      <c r="G189" s="121">
        <f t="shared" si="19"/>
        <v>1.2715722168630001</v>
      </c>
      <c r="H189" s="110">
        <f t="shared" si="17"/>
        <v>39346.86</v>
      </c>
      <c r="I189" s="121">
        <f t="shared" si="18"/>
        <v>8.643006026634</v>
      </c>
      <c r="J189" s="38">
        <v>219.6619</v>
      </c>
    </row>
    <row r="190" spans="1:10" ht="19.5" hidden="1">
      <c r="A190" s="126"/>
      <c r="B190" s="116"/>
      <c r="C190" s="27" t="s">
        <v>67</v>
      </c>
      <c r="D190" s="178">
        <v>13495.46</v>
      </c>
      <c r="E190" s="65">
        <f t="shared" si="16"/>
        <v>22.081888394521997</v>
      </c>
      <c r="F190" s="177">
        <v>2327.97</v>
      </c>
      <c r="G190" s="121">
        <f t="shared" si="19"/>
        <v>3.8091309022289996</v>
      </c>
      <c r="H190" s="110">
        <f t="shared" si="17"/>
        <v>15823.429999999998</v>
      </c>
      <c r="I190" s="121">
        <f t="shared" si="18"/>
        <v>25.891019296750997</v>
      </c>
      <c r="J190" s="38">
        <v>1636.2457</v>
      </c>
    </row>
    <row r="191" spans="1:10" ht="19.5" hidden="1">
      <c r="A191" s="126"/>
      <c r="B191" s="116"/>
      <c r="C191" s="27" t="s">
        <v>152</v>
      </c>
      <c r="D191" s="178">
        <v>39170.13</v>
      </c>
      <c r="E191" s="65">
        <f t="shared" si="16"/>
        <v>69.335689503132</v>
      </c>
      <c r="F191" s="177">
        <v>6756.85</v>
      </c>
      <c r="G191" s="121">
        <f t="shared" si="19"/>
        <v>11.96041099734</v>
      </c>
      <c r="H191" s="110">
        <f t="shared" si="17"/>
        <v>45926.979999999996</v>
      </c>
      <c r="I191" s="121">
        <f t="shared" si="18"/>
        <v>81.296100500472</v>
      </c>
      <c r="J191" s="38">
        <v>1770.1164</v>
      </c>
    </row>
    <row r="192" spans="1:10" ht="19.5" hidden="1">
      <c r="A192" s="126"/>
      <c r="B192" s="116"/>
      <c r="C192" s="27" t="s">
        <v>68</v>
      </c>
      <c r="D192" s="178">
        <v>7214869.25</v>
      </c>
      <c r="E192" s="65">
        <f t="shared" si="16"/>
        <v>92.98884232862501</v>
      </c>
      <c r="F192" s="177">
        <v>1244564.94</v>
      </c>
      <c r="G192" s="121">
        <f t="shared" si="19"/>
        <v>16.04057522919</v>
      </c>
      <c r="H192" s="110">
        <f t="shared" si="17"/>
        <v>8459434.19</v>
      </c>
      <c r="I192" s="121">
        <f t="shared" si="18"/>
        <v>109.029417557815</v>
      </c>
      <c r="J192" s="38">
        <v>12.8885</v>
      </c>
    </row>
    <row r="193" spans="1:10" ht="19.5" hidden="1">
      <c r="A193" s="126"/>
      <c r="B193" s="116"/>
      <c r="C193" s="27" t="s">
        <v>147</v>
      </c>
      <c r="D193" s="178">
        <v>19971.71</v>
      </c>
      <c r="E193" s="65">
        <f t="shared" si="16"/>
        <v>2.995285167644</v>
      </c>
      <c r="F193" s="177">
        <v>3445.12</v>
      </c>
      <c r="G193" s="121">
        <f t="shared" si="19"/>
        <v>0.516686695168</v>
      </c>
      <c r="H193" s="110">
        <f t="shared" si="17"/>
        <v>23416.829999999998</v>
      </c>
      <c r="I193" s="121">
        <f t="shared" si="18"/>
        <v>3.511971862812</v>
      </c>
      <c r="J193" s="38">
        <v>149.9764</v>
      </c>
    </row>
    <row r="194" spans="1:10" ht="19.5" hidden="1">
      <c r="A194" s="126"/>
      <c r="B194" s="116"/>
      <c r="C194" s="27" t="s">
        <v>69</v>
      </c>
      <c r="D194" s="73">
        <v>57556.84</v>
      </c>
      <c r="E194" s="65">
        <f t="shared" si="16"/>
        <v>71.3111980548</v>
      </c>
      <c r="F194" s="12">
        <v>9928.56</v>
      </c>
      <c r="G194" s="121">
        <f t="shared" si="19"/>
        <v>12.301187983199998</v>
      </c>
      <c r="H194" s="110">
        <f t="shared" si="17"/>
        <v>67485.4</v>
      </c>
      <c r="I194" s="121">
        <f t="shared" si="18"/>
        <v>83.61238603799998</v>
      </c>
      <c r="J194" s="38">
        <v>1238.97</v>
      </c>
    </row>
    <row r="195" spans="1:10" ht="15.75" hidden="1">
      <c r="A195" s="126">
        <v>1</v>
      </c>
      <c r="B195" s="38" t="s">
        <v>319</v>
      </c>
      <c r="C195" s="27" t="s">
        <v>225</v>
      </c>
      <c r="D195" s="73">
        <v>31087.36</v>
      </c>
      <c r="E195" s="65">
        <f t="shared" si="16"/>
        <v>30.351699386752</v>
      </c>
      <c r="F195" s="12">
        <v>6723.29</v>
      </c>
      <c r="G195" s="121">
        <f t="shared" si="19"/>
        <v>6.5641880484529995</v>
      </c>
      <c r="H195" s="110">
        <f t="shared" si="17"/>
        <v>37810.65</v>
      </c>
      <c r="I195" s="121">
        <f t="shared" si="18"/>
        <v>36.915887435205</v>
      </c>
      <c r="J195" s="38">
        <v>976.3357</v>
      </c>
    </row>
    <row r="196" spans="1:10" ht="15.75" hidden="1">
      <c r="A196" s="126"/>
      <c r="B196" s="38"/>
      <c r="C196" s="27" t="s">
        <v>237</v>
      </c>
      <c r="D196" s="73">
        <v>95607.86</v>
      </c>
      <c r="E196" s="65">
        <f t="shared" si="16"/>
        <v>103.644475056666</v>
      </c>
      <c r="F196" s="12">
        <v>18285</v>
      </c>
      <c r="G196" s="121">
        <f t="shared" si="19"/>
        <v>19.8220023585</v>
      </c>
      <c r="H196" s="110">
        <f t="shared" si="17"/>
        <v>113892.86</v>
      </c>
      <c r="I196" s="121">
        <f t="shared" si="18"/>
        <v>123.466477415166</v>
      </c>
      <c r="J196" s="38">
        <v>1084.0581</v>
      </c>
    </row>
    <row r="197" spans="1:10" ht="15.75" hidden="1">
      <c r="A197" s="126"/>
      <c r="B197" s="38"/>
      <c r="C197" s="27" t="s">
        <v>67</v>
      </c>
      <c r="D197" s="73">
        <v>90069.14</v>
      </c>
      <c r="E197" s="65">
        <f t="shared" si="16"/>
        <v>147.375243027698</v>
      </c>
      <c r="F197" s="12">
        <v>17225.72</v>
      </c>
      <c r="G197" s="121">
        <f t="shared" si="19"/>
        <v>28.185510279404</v>
      </c>
      <c r="H197" s="110">
        <f t="shared" si="17"/>
        <v>107294.86</v>
      </c>
      <c r="I197" s="121">
        <f t="shared" si="18"/>
        <v>175.560753307102</v>
      </c>
      <c r="J197" s="38">
        <v>1636.2457</v>
      </c>
    </row>
    <row r="198" spans="1:10" ht="15.75" hidden="1">
      <c r="A198" s="126"/>
      <c r="B198" s="38"/>
      <c r="C198" s="27" t="s">
        <v>68</v>
      </c>
      <c r="D198" s="73">
        <v>2393652.77</v>
      </c>
      <c r="E198" s="65">
        <f t="shared" si="16"/>
        <v>30.850593726145004</v>
      </c>
      <c r="F198" s="12">
        <v>457786.09</v>
      </c>
      <c r="G198" s="121">
        <f t="shared" si="19"/>
        <v>5.9001760209650005</v>
      </c>
      <c r="H198" s="110">
        <f t="shared" si="17"/>
        <v>2851438.86</v>
      </c>
      <c r="I198" s="121">
        <f t="shared" si="18"/>
        <v>36.75076974711</v>
      </c>
      <c r="J198" s="38">
        <v>12.8885</v>
      </c>
    </row>
    <row r="199" spans="1:10" ht="15.75" hidden="1">
      <c r="A199" s="126"/>
      <c r="B199" s="38"/>
      <c r="C199" s="27" t="s">
        <v>146</v>
      </c>
      <c r="D199" s="73">
        <v>52611.05</v>
      </c>
      <c r="E199" s="65">
        <f t="shared" si="16"/>
        <v>9.65309649842</v>
      </c>
      <c r="F199" s="12">
        <v>10061.86</v>
      </c>
      <c r="G199" s="121">
        <f t="shared" si="19"/>
        <v>1.8461540975440003</v>
      </c>
      <c r="H199" s="110">
        <f t="shared" si="17"/>
        <v>62672.91</v>
      </c>
      <c r="I199" s="121">
        <f t="shared" si="18"/>
        <v>11.499250595964002</v>
      </c>
      <c r="J199" s="38">
        <v>183.4804</v>
      </c>
    </row>
    <row r="200" spans="1:10" ht="15.75" hidden="1">
      <c r="A200" s="126"/>
      <c r="B200" s="38"/>
      <c r="C200" s="27" t="s">
        <v>69</v>
      </c>
      <c r="D200" s="73">
        <v>17751.25</v>
      </c>
      <c r="E200" s="65">
        <f t="shared" si="16"/>
        <v>21.993266212500004</v>
      </c>
      <c r="F200" s="12">
        <v>3394.93</v>
      </c>
      <c r="G200" s="121">
        <f t="shared" si="19"/>
        <v>4.2062164221</v>
      </c>
      <c r="H200" s="110">
        <f t="shared" si="17"/>
        <v>21146.18</v>
      </c>
      <c r="I200" s="121">
        <f t="shared" si="18"/>
        <v>26.199482634600002</v>
      </c>
      <c r="J200" s="38">
        <v>1238.97</v>
      </c>
    </row>
    <row r="201" spans="1:10" ht="15.75" hidden="1">
      <c r="A201" s="126">
        <v>1</v>
      </c>
      <c r="B201" s="38" t="s">
        <v>315</v>
      </c>
      <c r="C201" s="27" t="s">
        <v>237</v>
      </c>
      <c r="D201" s="73">
        <v>8971.17</v>
      </c>
      <c r="E201" s="65">
        <f t="shared" si="16"/>
        <v>9.725269504977</v>
      </c>
      <c r="F201" s="12">
        <v>1188.68</v>
      </c>
      <c r="G201" s="121">
        <f t="shared" si="19"/>
        <v>1.288598182308</v>
      </c>
      <c r="H201" s="110">
        <f t="shared" si="17"/>
        <v>10159.85</v>
      </c>
      <c r="I201" s="121">
        <f t="shared" si="18"/>
        <v>11.013867687285</v>
      </c>
      <c r="J201" s="38">
        <v>1084.0581</v>
      </c>
    </row>
    <row r="202" spans="1:10" ht="19.5" hidden="1">
      <c r="A202" s="126"/>
      <c r="B202" s="116"/>
      <c r="C202" s="27" t="s">
        <v>67</v>
      </c>
      <c r="D202" s="73">
        <v>134313.56</v>
      </c>
      <c r="E202" s="65">
        <f t="shared" si="16"/>
        <v>219.769985001692</v>
      </c>
      <c r="F202" s="12">
        <v>17796.55</v>
      </c>
      <c r="G202" s="121">
        <f t="shared" si="19"/>
        <v>29.119528412334997</v>
      </c>
      <c r="H202" s="110">
        <f t="shared" si="17"/>
        <v>152110.11</v>
      </c>
      <c r="I202" s="121">
        <f t="shared" si="18"/>
        <v>248.88951341402696</v>
      </c>
      <c r="J202" s="38">
        <v>1636.2457</v>
      </c>
    </row>
    <row r="203" spans="1:10" ht="19.5" hidden="1">
      <c r="A203" s="126"/>
      <c r="B203" s="116"/>
      <c r="C203" s="27" t="s">
        <v>68</v>
      </c>
      <c r="D203" s="73">
        <v>4489961.03</v>
      </c>
      <c r="E203" s="65">
        <f t="shared" si="16"/>
        <v>57.868862735155005</v>
      </c>
      <c r="F203" s="12">
        <v>594919.84</v>
      </c>
      <c r="G203" s="121">
        <f t="shared" si="19"/>
        <v>7.667624357839999</v>
      </c>
      <c r="H203" s="110">
        <f t="shared" si="17"/>
        <v>5084880.87</v>
      </c>
      <c r="I203" s="121">
        <f t="shared" si="18"/>
        <v>65.536487092995</v>
      </c>
      <c r="J203" s="38">
        <v>12.8885</v>
      </c>
    </row>
    <row r="204" spans="1:10" ht="19.5" hidden="1">
      <c r="A204" s="126"/>
      <c r="B204" s="116"/>
      <c r="C204" s="27" t="s">
        <v>146</v>
      </c>
      <c r="D204" s="73">
        <v>217075.6</v>
      </c>
      <c r="E204" s="65">
        <f t="shared" si="16"/>
        <v>39.82911791824</v>
      </c>
      <c r="F204" s="12">
        <v>28762.52</v>
      </c>
      <c r="G204" s="121">
        <f t="shared" si="19"/>
        <v>5.277358674608</v>
      </c>
      <c r="H204" s="110">
        <f t="shared" si="17"/>
        <v>245838.12</v>
      </c>
      <c r="I204" s="121">
        <f t="shared" si="18"/>
        <v>45.106476592848004</v>
      </c>
      <c r="J204" s="38">
        <v>183.4804</v>
      </c>
    </row>
    <row r="205" spans="1:10" ht="19.5" hidden="1">
      <c r="A205" s="126"/>
      <c r="B205" s="116"/>
      <c r="C205" s="27" t="s">
        <v>147</v>
      </c>
      <c r="D205" s="73">
        <v>17161.13</v>
      </c>
      <c r="E205" s="65">
        <f t="shared" si="16"/>
        <v>2.573764497332</v>
      </c>
      <c r="F205" s="12">
        <v>2273.85</v>
      </c>
      <c r="G205" s="121">
        <f t="shared" si="19"/>
        <v>0.34102383714</v>
      </c>
      <c r="H205" s="110">
        <f t="shared" si="17"/>
        <v>19434.98</v>
      </c>
      <c r="I205" s="121">
        <f t="shared" si="18"/>
        <v>2.914788334472</v>
      </c>
      <c r="J205" s="38">
        <v>149.9764</v>
      </c>
    </row>
    <row r="206" spans="1:10" ht="19.5" hidden="1">
      <c r="A206" s="126"/>
      <c r="B206" s="116"/>
      <c r="C206" s="27" t="s">
        <v>69</v>
      </c>
      <c r="D206" s="73">
        <v>64451.31</v>
      </c>
      <c r="E206" s="65">
        <f t="shared" si="16"/>
        <v>79.8532395507</v>
      </c>
      <c r="F206" s="12">
        <v>8539.8</v>
      </c>
      <c r="G206" s="121">
        <f t="shared" si="19"/>
        <v>10.580556005999998</v>
      </c>
      <c r="H206" s="110">
        <f t="shared" si="17"/>
        <v>72991.11</v>
      </c>
      <c r="I206" s="121">
        <f t="shared" si="18"/>
        <v>90.4337955567</v>
      </c>
      <c r="J206" s="38">
        <v>1238.97</v>
      </c>
    </row>
    <row r="207" spans="1:10" ht="15.75" hidden="1">
      <c r="A207" s="126">
        <v>1</v>
      </c>
      <c r="B207" s="38" t="s">
        <v>21</v>
      </c>
      <c r="C207" s="181" t="s">
        <v>237</v>
      </c>
      <c r="D207" s="73">
        <v>113.68</v>
      </c>
      <c r="E207" s="65">
        <f t="shared" si="16"/>
        <v>0.123235724808</v>
      </c>
      <c r="F207" s="12">
        <v>24.73</v>
      </c>
      <c r="G207" s="121">
        <f t="shared" si="19"/>
        <v>0.026808756813</v>
      </c>
      <c r="H207" s="110">
        <f t="shared" si="17"/>
        <v>138.41</v>
      </c>
      <c r="I207" s="121">
        <f t="shared" si="18"/>
        <v>0.15004448162099998</v>
      </c>
      <c r="J207" s="38">
        <v>1084.0581</v>
      </c>
    </row>
    <row r="208" spans="1:10" ht="19.5" hidden="1">
      <c r="A208" s="126"/>
      <c r="B208" s="116"/>
      <c r="C208" s="27" t="s">
        <v>69</v>
      </c>
      <c r="D208" s="73">
        <v>228.08</v>
      </c>
      <c r="E208" s="65">
        <f t="shared" si="16"/>
        <v>0.28258427760000004</v>
      </c>
      <c r="F208" s="12">
        <v>49.61</v>
      </c>
      <c r="G208" s="121">
        <f t="shared" si="19"/>
        <v>0.0614653017</v>
      </c>
      <c r="H208" s="110">
        <f t="shared" si="17"/>
        <v>277.69</v>
      </c>
      <c r="I208" s="121">
        <f t="shared" si="18"/>
        <v>0.34404957929999996</v>
      </c>
      <c r="J208" s="38">
        <v>1238.97</v>
      </c>
    </row>
    <row r="209" spans="1:10" ht="15.75" hidden="1">
      <c r="A209" s="126">
        <v>1</v>
      </c>
      <c r="B209" s="38" t="s">
        <v>312</v>
      </c>
      <c r="C209" s="27" t="s">
        <v>67</v>
      </c>
      <c r="D209" s="73">
        <v>8589.78</v>
      </c>
      <c r="E209" s="65">
        <f t="shared" si="16"/>
        <v>14.054990588946</v>
      </c>
      <c r="F209" s="12">
        <v>5862.52</v>
      </c>
      <c r="G209" s="121">
        <f t="shared" si="19"/>
        <v>9.592523141164001</v>
      </c>
      <c r="H209" s="110">
        <f t="shared" si="17"/>
        <v>14452.300000000001</v>
      </c>
      <c r="I209" s="121">
        <f t="shared" si="18"/>
        <v>23.64751373011</v>
      </c>
      <c r="J209" s="38">
        <v>1636.2457</v>
      </c>
    </row>
    <row r="210" spans="1:10" ht="19.5" hidden="1">
      <c r="A210" s="126"/>
      <c r="B210" s="116"/>
      <c r="C210" s="27" t="s">
        <v>68</v>
      </c>
      <c r="D210" s="73">
        <v>60867.12</v>
      </c>
      <c r="E210" s="65">
        <f t="shared" si="16"/>
        <v>0.78448587612</v>
      </c>
      <c r="F210" s="12">
        <v>41541.81</v>
      </c>
      <c r="G210" s="121">
        <f t="shared" si="19"/>
        <v>0.535411618185</v>
      </c>
      <c r="H210" s="110">
        <f t="shared" si="17"/>
        <v>102408.93</v>
      </c>
      <c r="I210" s="121">
        <f t="shared" si="18"/>
        <v>1.319897494305</v>
      </c>
      <c r="J210" s="38">
        <v>12.8885</v>
      </c>
    </row>
    <row r="211" spans="1:10" ht="19.5" hidden="1">
      <c r="A211" s="126"/>
      <c r="B211" s="116"/>
      <c r="C211" s="27" t="s">
        <v>69</v>
      </c>
      <c r="D211" s="73">
        <v>1094.06</v>
      </c>
      <c r="E211" s="65">
        <f t="shared" si="16"/>
        <v>1.3555075182</v>
      </c>
      <c r="F211" s="12">
        <v>746.69</v>
      </c>
      <c r="G211" s="121">
        <f t="shared" si="19"/>
        <v>0.9251265093000001</v>
      </c>
      <c r="H211" s="110">
        <f t="shared" si="17"/>
        <v>1840.75</v>
      </c>
      <c r="I211" s="121">
        <f t="shared" si="18"/>
        <v>2.2806340274999997</v>
      </c>
      <c r="J211" s="38">
        <v>1238.97</v>
      </c>
    </row>
    <row r="212" spans="1:10" ht="15.75" hidden="1">
      <c r="A212" s="126">
        <v>1</v>
      </c>
      <c r="B212" s="38" t="s">
        <v>97</v>
      </c>
      <c r="C212" s="181" t="s">
        <v>237</v>
      </c>
      <c r="D212" s="73">
        <v>676.24</v>
      </c>
      <c r="E212" s="65">
        <f t="shared" si="16"/>
        <v>0.733083449544</v>
      </c>
      <c r="F212" s="12">
        <v>461.53</v>
      </c>
      <c r="G212" s="121">
        <f t="shared" si="19"/>
        <v>0.500325334893</v>
      </c>
      <c r="H212" s="110">
        <f t="shared" si="17"/>
        <v>1137.77</v>
      </c>
      <c r="I212" s="121">
        <f t="shared" si="18"/>
        <v>1.233408784437</v>
      </c>
      <c r="J212" s="38">
        <v>1084.0581</v>
      </c>
    </row>
    <row r="213" spans="1:10" ht="19.5" hidden="1">
      <c r="A213" s="126"/>
      <c r="B213" s="116"/>
      <c r="C213" s="27" t="s">
        <v>67</v>
      </c>
      <c r="D213" s="73">
        <v>6882</v>
      </c>
      <c r="E213" s="65">
        <f t="shared" si="16"/>
        <v>11.2606429074</v>
      </c>
      <c r="F213" s="12">
        <v>4696.96</v>
      </c>
      <c r="G213" s="121">
        <f t="shared" si="19"/>
        <v>7.685380603072</v>
      </c>
      <c r="H213" s="110">
        <f t="shared" si="17"/>
        <v>11578.96</v>
      </c>
      <c r="I213" s="121">
        <f t="shared" si="18"/>
        <v>18.946023510472</v>
      </c>
      <c r="J213" s="38">
        <v>1636.2457</v>
      </c>
    </row>
    <row r="214" spans="1:10" ht="19.5" hidden="1">
      <c r="A214" s="126"/>
      <c r="B214" s="116"/>
      <c r="C214" s="27" t="s">
        <v>68</v>
      </c>
      <c r="D214" s="73">
        <v>1089319.84</v>
      </c>
      <c r="E214" s="65">
        <f t="shared" si="16"/>
        <v>14.039698757840002</v>
      </c>
      <c r="F214" s="12">
        <v>743460.79</v>
      </c>
      <c r="G214" s="121">
        <f t="shared" si="19"/>
        <v>9.582094391915001</v>
      </c>
      <c r="H214" s="110">
        <f t="shared" si="17"/>
        <v>1832780.6300000001</v>
      </c>
      <c r="I214" s="121">
        <f t="shared" si="18"/>
        <v>23.621793149755</v>
      </c>
      <c r="J214" s="38">
        <v>12.8885</v>
      </c>
    </row>
    <row r="215" spans="1:10" ht="19.5" hidden="1">
      <c r="A215" s="126"/>
      <c r="B215" s="116"/>
      <c r="C215" s="27" t="s">
        <v>69</v>
      </c>
      <c r="D215" s="73">
        <v>11640.32</v>
      </c>
      <c r="E215" s="65">
        <f t="shared" si="16"/>
        <v>14.4220072704</v>
      </c>
      <c r="F215" s="12">
        <v>8014.15</v>
      </c>
      <c r="G215" s="121">
        <f t="shared" si="19"/>
        <v>9.9292914255</v>
      </c>
      <c r="H215" s="110">
        <f t="shared" si="17"/>
        <v>19654.47</v>
      </c>
      <c r="I215" s="121">
        <f t="shared" si="18"/>
        <v>24.351298695900002</v>
      </c>
      <c r="J215" s="38">
        <v>1238.97</v>
      </c>
    </row>
    <row r="216" spans="1:10" ht="15.75" hidden="1">
      <c r="A216" s="126">
        <v>1</v>
      </c>
      <c r="B216" s="38" t="s">
        <v>24</v>
      </c>
      <c r="C216" s="27" t="s">
        <v>237</v>
      </c>
      <c r="D216" s="73">
        <v>3022.77</v>
      </c>
      <c r="E216" s="65">
        <f t="shared" si="16"/>
        <v>3.276858302937</v>
      </c>
      <c r="F216" s="12">
        <v>2085.71</v>
      </c>
      <c r="G216" s="121">
        <f t="shared" si="19"/>
        <v>2.261030819751</v>
      </c>
      <c r="H216" s="110">
        <f t="shared" si="17"/>
        <v>5108.48</v>
      </c>
      <c r="I216" s="121">
        <f t="shared" si="18"/>
        <v>5.537889122687999</v>
      </c>
      <c r="J216" s="38">
        <v>1084.0581</v>
      </c>
    </row>
    <row r="217" spans="1:10" ht="15.75" hidden="1">
      <c r="A217" s="126"/>
      <c r="B217" s="38"/>
      <c r="C217" s="27" t="s">
        <v>67</v>
      </c>
      <c r="D217" s="73">
        <v>2014.14</v>
      </c>
      <c r="E217" s="65">
        <f t="shared" si="16"/>
        <v>3.295627914198</v>
      </c>
      <c r="F217" s="12">
        <v>1389.76</v>
      </c>
      <c r="G217" s="121">
        <f t="shared" si="19"/>
        <v>2.2739888240319996</v>
      </c>
      <c r="H217" s="110">
        <f t="shared" si="17"/>
        <v>3403.9</v>
      </c>
      <c r="I217" s="121">
        <f t="shared" si="18"/>
        <v>5.569616738230001</v>
      </c>
      <c r="J217" s="38">
        <v>1636.2457</v>
      </c>
    </row>
    <row r="218" spans="1:10" ht="15.75" hidden="1">
      <c r="A218" s="126"/>
      <c r="B218" s="38"/>
      <c r="C218" s="27" t="s">
        <v>68</v>
      </c>
      <c r="D218" s="73">
        <v>528923.96</v>
      </c>
      <c r="E218" s="65">
        <f t="shared" si="16"/>
        <v>6.81703645846</v>
      </c>
      <c r="F218" s="12">
        <v>364957.53</v>
      </c>
      <c r="G218" s="121">
        <f t="shared" si="19"/>
        <v>4.703755125405</v>
      </c>
      <c r="H218" s="110">
        <f t="shared" si="17"/>
        <v>893881.49</v>
      </c>
      <c r="I218" s="121">
        <f t="shared" si="18"/>
        <v>11.520791583865</v>
      </c>
      <c r="J218" s="38">
        <v>12.8885</v>
      </c>
    </row>
    <row r="219" spans="1:10" ht="15.75" hidden="1">
      <c r="A219" s="126"/>
      <c r="B219" s="38"/>
      <c r="C219" s="27" t="s">
        <v>69</v>
      </c>
      <c r="D219" s="73">
        <v>12520.54</v>
      </c>
      <c r="E219" s="65">
        <f t="shared" si="16"/>
        <v>15.512573443800003</v>
      </c>
      <c r="F219" s="12">
        <v>8639.17</v>
      </c>
      <c r="G219" s="121">
        <f t="shared" si="19"/>
        <v>10.7036724549</v>
      </c>
      <c r="H219" s="110">
        <f t="shared" si="17"/>
        <v>21159.71</v>
      </c>
      <c r="I219" s="121">
        <f t="shared" si="18"/>
        <v>26.2162458987</v>
      </c>
      <c r="J219" s="38">
        <v>1238.97</v>
      </c>
    </row>
    <row r="220" spans="1:10" ht="15.75" hidden="1">
      <c r="A220" s="126">
        <v>1</v>
      </c>
      <c r="B220" s="38" t="s">
        <v>28</v>
      </c>
      <c r="C220" s="27" t="s">
        <v>237</v>
      </c>
      <c r="D220" s="73">
        <v>10596.7</v>
      </c>
      <c r="E220" s="65">
        <f t="shared" si="16"/>
        <v>11.48743846827</v>
      </c>
      <c r="F220" s="12">
        <v>7391.2</v>
      </c>
      <c r="G220" s="121">
        <f t="shared" si="19"/>
        <v>8.01249022872</v>
      </c>
      <c r="H220" s="110">
        <f t="shared" si="17"/>
        <v>17987.9</v>
      </c>
      <c r="I220" s="121">
        <f t="shared" si="18"/>
        <v>19.49992869699</v>
      </c>
      <c r="J220" s="38">
        <v>1084.0581</v>
      </c>
    </row>
    <row r="221" spans="1:10" ht="15.75" hidden="1">
      <c r="A221" s="126"/>
      <c r="B221" s="38"/>
      <c r="C221" s="27" t="s">
        <v>67</v>
      </c>
      <c r="D221" s="73">
        <v>14023.75</v>
      </c>
      <c r="E221" s="65">
        <f t="shared" si="16"/>
        <v>22.946300635375</v>
      </c>
      <c r="F221" s="12">
        <v>9781.57</v>
      </c>
      <c r="G221" s="121">
        <f t="shared" si="19"/>
        <v>16.005051851749</v>
      </c>
      <c r="H221" s="110">
        <f t="shared" si="17"/>
        <v>23805.32</v>
      </c>
      <c r="I221" s="121">
        <f t="shared" si="18"/>
        <v>38.951352487124</v>
      </c>
      <c r="J221" s="38">
        <v>1636.2457</v>
      </c>
    </row>
    <row r="222" spans="1:10" ht="15.75" hidden="1">
      <c r="A222" s="126"/>
      <c r="B222" s="38"/>
      <c r="C222" s="27" t="s">
        <v>68</v>
      </c>
      <c r="D222" s="73">
        <v>379748.63</v>
      </c>
      <c r="E222" s="65">
        <f t="shared" si="16"/>
        <v>4.894390217755</v>
      </c>
      <c r="F222" s="12">
        <v>264874.67</v>
      </c>
      <c r="G222" s="121">
        <f t="shared" si="19"/>
        <v>3.413837184295</v>
      </c>
      <c r="H222" s="110">
        <f t="shared" si="17"/>
        <v>644623.3</v>
      </c>
      <c r="I222" s="121">
        <f t="shared" si="18"/>
        <v>8.30822740205</v>
      </c>
      <c r="J222" s="38">
        <v>12.8885</v>
      </c>
    </row>
    <row r="223" spans="1:10" ht="15.75" hidden="1">
      <c r="A223" s="126"/>
      <c r="B223" s="38"/>
      <c r="C223" s="27" t="s">
        <v>69</v>
      </c>
      <c r="D223" s="73">
        <v>36888.97</v>
      </c>
      <c r="E223" s="65">
        <f t="shared" si="16"/>
        <v>45.70432716090001</v>
      </c>
      <c r="F223" s="12">
        <v>25730.08</v>
      </c>
      <c r="G223" s="121">
        <f t="shared" si="19"/>
        <v>31.878797217600003</v>
      </c>
      <c r="H223" s="110">
        <f t="shared" si="17"/>
        <v>62619.05</v>
      </c>
      <c r="I223" s="121">
        <f t="shared" si="18"/>
        <v>77.5831243785</v>
      </c>
      <c r="J223" s="38">
        <v>1238.97</v>
      </c>
    </row>
    <row r="224" spans="1:10" ht="15.75" hidden="1">
      <c r="A224" s="126">
        <v>1</v>
      </c>
      <c r="B224" s="38" t="s">
        <v>313</v>
      </c>
      <c r="C224" s="27" t="s">
        <v>67</v>
      </c>
      <c r="D224" s="73">
        <v>25135.02</v>
      </c>
      <c r="E224" s="65">
        <f t="shared" si="16"/>
        <v>41.127068394414</v>
      </c>
      <c r="F224" s="12">
        <v>17720.19</v>
      </c>
      <c r="G224" s="121">
        <f t="shared" si="19"/>
        <v>28.994584690682995</v>
      </c>
      <c r="H224" s="110">
        <f t="shared" si="17"/>
        <v>42855.21</v>
      </c>
      <c r="I224" s="121">
        <f t="shared" si="18"/>
        <v>70.121653085097</v>
      </c>
      <c r="J224" s="38">
        <v>1636.2457</v>
      </c>
    </row>
    <row r="225" spans="1:10" ht="15.75" hidden="1">
      <c r="A225" s="126"/>
      <c r="B225" s="38"/>
      <c r="C225" s="27" t="s">
        <v>69</v>
      </c>
      <c r="D225" s="73">
        <v>22800.11</v>
      </c>
      <c r="E225" s="65">
        <f t="shared" si="16"/>
        <v>28.248652286700004</v>
      </c>
      <c r="F225" s="12">
        <v>16074.08</v>
      </c>
      <c r="G225" s="121">
        <f t="shared" si="19"/>
        <v>19.9153028976</v>
      </c>
      <c r="H225" s="110">
        <f t="shared" si="17"/>
        <v>38874.19</v>
      </c>
      <c r="I225" s="121">
        <f t="shared" si="18"/>
        <v>48.16395518430001</v>
      </c>
      <c r="J225" s="38">
        <v>1238.97</v>
      </c>
    </row>
    <row r="226" spans="1:10" ht="15.75" hidden="1">
      <c r="A226" s="126">
        <v>1</v>
      </c>
      <c r="B226" s="38" t="s">
        <v>29</v>
      </c>
      <c r="C226" s="27" t="s">
        <v>67</v>
      </c>
      <c r="D226" s="73">
        <v>11742.34</v>
      </c>
      <c r="E226" s="65">
        <f t="shared" si="16"/>
        <v>19.213353332938002</v>
      </c>
      <c r="F226" s="12">
        <v>11742.34</v>
      </c>
      <c r="G226" s="121">
        <f t="shared" si="19"/>
        <v>19.213353332938002</v>
      </c>
      <c r="H226" s="110">
        <f t="shared" si="17"/>
        <v>23484.68</v>
      </c>
      <c r="I226" s="121">
        <f t="shared" si="18"/>
        <v>38.426706665876004</v>
      </c>
      <c r="J226" s="38">
        <v>1636.2457</v>
      </c>
    </row>
    <row r="227" spans="1:10" ht="15.75" hidden="1">
      <c r="A227" s="126"/>
      <c r="B227" s="38"/>
      <c r="C227" s="27" t="s">
        <v>69</v>
      </c>
      <c r="D227" s="73">
        <v>6882</v>
      </c>
      <c r="E227" s="65">
        <f t="shared" si="16"/>
        <v>8.526591540000002</v>
      </c>
      <c r="F227" s="12">
        <v>6882</v>
      </c>
      <c r="G227" s="121">
        <f t="shared" si="19"/>
        <v>8.526591540000002</v>
      </c>
      <c r="H227" s="110">
        <f t="shared" si="17"/>
        <v>13764</v>
      </c>
      <c r="I227" s="121">
        <f t="shared" si="18"/>
        <v>17.053183080000004</v>
      </c>
      <c r="J227" s="38">
        <v>1238.97</v>
      </c>
    </row>
    <row r="228" spans="1:10" ht="15.75" hidden="1">
      <c r="A228" s="126">
        <v>1</v>
      </c>
      <c r="B228" s="38" t="s">
        <v>314</v>
      </c>
      <c r="C228" s="27" t="s">
        <v>67</v>
      </c>
      <c r="D228" s="73">
        <v>4032.72</v>
      </c>
      <c r="E228" s="65">
        <f t="shared" si="16"/>
        <v>6.598520759303999</v>
      </c>
      <c r="F228" s="12">
        <v>2843.07</v>
      </c>
      <c r="G228" s="121">
        <f t="shared" si="19"/>
        <v>4.651961062299</v>
      </c>
      <c r="H228" s="110">
        <f t="shared" si="17"/>
        <v>6875.79</v>
      </c>
      <c r="I228" s="121">
        <f t="shared" si="18"/>
        <v>11.250481821603</v>
      </c>
      <c r="J228" s="38">
        <v>1636.2457</v>
      </c>
    </row>
    <row r="229" spans="1:10" ht="15.75" hidden="1">
      <c r="A229" s="126"/>
      <c r="B229" s="38"/>
      <c r="C229" s="27" t="s">
        <v>68</v>
      </c>
      <c r="D229" s="73">
        <v>502793.74</v>
      </c>
      <c r="E229" s="65">
        <f t="shared" si="16"/>
        <v>6.48025711799</v>
      </c>
      <c r="F229" s="12">
        <v>354469.58</v>
      </c>
      <c r="G229" s="121">
        <f t="shared" si="19"/>
        <v>4.56858118183</v>
      </c>
      <c r="H229" s="110">
        <f t="shared" si="17"/>
        <v>857263.3200000001</v>
      </c>
      <c r="I229" s="121">
        <f t="shared" si="18"/>
        <v>11.048838299820002</v>
      </c>
      <c r="J229" s="38">
        <v>12.8885</v>
      </c>
    </row>
    <row r="230" spans="1:10" ht="15.75" hidden="1">
      <c r="A230" s="126"/>
      <c r="B230" s="38"/>
      <c r="C230" s="27" t="s">
        <v>69</v>
      </c>
      <c r="D230" s="73">
        <v>40367.24</v>
      </c>
      <c r="E230" s="65">
        <f t="shared" si="16"/>
        <v>50.0137993428</v>
      </c>
      <c r="F230" s="12">
        <v>28458.9</v>
      </c>
      <c r="G230" s="121">
        <f t="shared" si="19"/>
        <v>35.259723333000004</v>
      </c>
      <c r="H230" s="110">
        <f t="shared" si="17"/>
        <v>68826.14</v>
      </c>
      <c r="I230" s="121">
        <f t="shared" si="18"/>
        <v>85.2735226758</v>
      </c>
      <c r="J230" s="38">
        <v>1238.97</v>
      </c>
    </row>
    <row r="231" spans="1:10" ht="15.75" hidden="1">
      <c r="A231" s="126">
        <v>1</v>
      </c>
      <c r="B231" s="38" t="s">
        <v>316</v>
      </c>
      <c r="C231" s="27" t="s">
        <v>67</v>
      </c>
      <c r="D231" s="73">
        <v>2226.14</v>
      </c>
      <c r="E231" s="65">
        <f t="shared" si="16"/>
        <v>3.6425120025979996</v>
      </c>
      <c r="F231" s="12">
        <v>1611.17</v>
      </c>
      <c r="G231" s="121">
        <f t="shared" si="19"/>
        <v>2.636269984469</v>
      </c>
      <c r="H231" s="110">
        <f t="shared" si="17"/>
        <v>3837.31</v>
      </c>
      <c r="I231" s="121">
        <f t="shared" si="18"/>
        <v>6.278781987067</v>
      </c>
      <c r="J231" s="38">
        <v>1636.2457</v>
      </c>
    </row>
    <row r="232" spans="1:10" ht="15.75" hidden="1">
      <c r="A232" s="126"/>
      <c r="B232" s="38"/>
      <c r="C232" s="27" t="s">
        <v>68</v>
      </c>
      <c r="D232" s="73">
        <v>109078.78</v>
      </c>
      <c r="E232" s="65">
        <f t="shared" si="16"/>
        <v>1.4058618560300002</v>
      </c>
      <c r="F232" s="12">
        <v>78945.77</v>
      </c>
      <c r="G232" s="121">
        <f t="shared" si="19"/>
        <v>1.0174925566450002</v>
      </c>
      <c r="H232" s="110">
        <f t="shared" si="17"/>
        <v>188024.55</v>
      </c>
      <c r="I232" s="121">
        <f t="shared" si="18"/>
        <v>2.4233544126749997</v>
      </c>
      <c r="J232" s="38">
        <v>12.8885</v>
      </c>
    </row>
    <row r="233" spans="1:10" ht="15.75" hidden="1">
      <c r="A233" s="126"/>
      <c r="B233" s="38"/>
      <c r="C233" s="27" t="s">
        <v>69</v>
      </c>
      <c r="D233" s="73">
        <v>4895.53</v>
      </c>
      <c r="E233" s="65">
        <f t="shared" si="16"/>
        <v>6.0654148041</v>
      </c>
      <c r="F233" s="12">
        <v>3543.14</v>
      </c>
      <c r="G233" s="121">
        <f t="shared" si="19"/>
        <v>4.3898441658</v>
      </c>
      <c r="H233" s="110">
        <f t="shared" si="17"/>
        <v>8438.67</v>
      </c>
      <c r="I233" s="121">
        <f t="shared" si="18"/>
        <v>10.455258969900001</v>
      </c>
      <c r="J233" s="38">
        <v>1238.97</v>
      </c>
    </row>
    <row r="234" spans="1:10" ht="15.75" hidden="1">
      <c r="A234" s="126">
        <v>1</v>
      </c>
      <c r="B234" s="38" t="s">
        <v>233</v>
      </c>
      <c r="C234" s="27" t="s">
        <v>67</v>
      </c>
      <c r="D234" s="178">
        <v>0</v>
      </c>
      <c r="E234" s="65">
        <f t="shared" si="16"/>
        <v>0</v>
      </c>
      <c r="F234" s="177">
        <v>1099.55</v>
      </c>
      <c r="G234" s="121">
        <f t="shared" si="19"/>
        <v>1.7991339594349998</v>
      </c>
      <c r="H234" s="110">
        <f t="shared" si="17"/>
        <v>1099.55</v>
      </c>
      <c r="I234" s="121">
        <f t="shared" si="18"/>
        <v>1.7991339594349998</v>
      </c>
      <c r="J234" s="38">
        <v>1636.2457</v>
      </c>
    </row>
    <row r="235" spans="1:10" ht="15.75" hidden="1">
      <c r="A235" s="126">
        <v>1</v>
      </c>
      <c r="B235" s="38" t="s">
        <v>321</v>
      </c>
      <c r="C235" s="27" t="s">
        <v>9</v>
      </c>
      <c r="D235" s="73">
        <v>0</v>
      </c>
      <c r="E235" s="65">
        <f t="shared" si="16"/>
        <v>0</v>
      </c>
      <c r="F235" s="12">
        <v>9659.75</v>
      </c>
      <c r="G235" s="121">
        <f t="shared" si="19"/>
        <v>17.893207967275</v>
      </c>
      <c r="H235" s="110">
        <f t="shared" si="17"/>
        <v>9659.75</v>
      </c>
      <c r="I235" s="121">
        <f t="shared" si="18"/>
        <v>17.893207967275</v>
      </c>
      <c r="J235" s="12">
        <v>1852.3469</v>
      </c>
    </row>
    <row r="236" spans="1:10" ht="19.5" hidden="1">
      <c r="A236" s="126"/>
      <c r="B236" s="116"/>
      <c r="C236" s="27" t="s">
        <v>68</v>
      </c>
      <c r="D236" s="73">
        <v>0</v>
      </c>
      <c r="E236" s="65">
        <f t="shared" si="16"/>
        <v>0</v>
      </c>
      <c r="F236" s="12">
        <v>13709.33</v>
      </c>
      <c r="G236" s="121">
        <f t="shared" si="19"/>
        <v>0.176692699705</v>
      </c>
      <c r="H236" s="110">
        <f t="shared" si="17"/>
        <v>13709.33</v>
      </c>
      <c r="I236" s="121">
        <f t="shared" si="18"/>
        <v>0.176692699705</v>
      </c>
      <c r="J236" s="38">
        <v>12.8885</v>
      </c>
    </row>
    <row r="237" spans="1:10" ht="15.75" hidden="1">
      <c r="A237" s="126">
        <v>1</v>
      </c>
      <c r="B237" s="38" t="s">
        <v>320</v>
      </c>
      <c r="C237" s="181" t="s">
        <v>237</v>
      </c>
      <c r="D237" s="73">
        <v>71775.82</v>
      </c>
      <c r="E237" s="65">
        <f t="shared" si="16"/>
        <v>77.809159055142</v>
      </c>
      <c r="F237" s="12">
        <v>11573.85</v>
      </c>
      <c r="G237" s="121">
        <f t="shared" si="19"/>
        <v>12.546725840685001</v>
      </c>
      <c r="H237" s="110">
        <f t="shared" si="17"/>
        <v>83349.67000000001</v>
      </c>
      <c r="I237" s="121">
        <f t="shared" si="18"/>
        <v>90.355884895827</v>
      </c>
      <c r="J237" s="38">
        <v>1084.0581</v>
      </c>
    </row>
    <row r="238" spans="1:10" ht="19.5" hidden="1">
      <c r="A238" s="126"/>
      <c r="B238" s="116"/>
      <c r="C238" s="27" t="s">
        <v>67</v>
      </c>
      <c r="D238" s="73">
        <v>60022.13</v>
      </c>
      <c r="E238" s="65">
        <f t="shared" si="16"/>
        <v>98.210952117341</v>
      </c>
      <c r="F238" s="12">
        <v>9678.57</v>
      </c>
      <c r="G238" s="121">
        <f t="shared" si="19"/>
        <v>15.836518544649</v>
      </c>
      <c r="H238" s="110">
        <f t="shared" si="17"/>
        <v>69700.7</v>
      </c>
      <c r="I238" s="121">
        <f t="shared" si="18"/>
        <v>114.04747066198999</v>
      </c>
      <c r="J238" s="38">
        <v>1636.2457</v>
      </c>
    </row>
    <row r="239" spans="1:10" ht="19.5" hidden="1">
      <c r="A239" s="126"/>
      <c r="B239" s="116"/>
      <c r="C239" s="27" t="s">
        <v>68</v>
      </c>
      <c r="D239" s="73">
        <v>1733824.14</v>
      </c>
      <c r="E239" s="65">
        <f t="shared" si="16"/>
        <v>22.34639242839</v>
      </c>
      <c r="F239" s="12">
        <v>279579.14</v>
      </c>
      <c r="G239" s="121">
        <f t="shared" si="19"/>
        <v>3.6033557458900005</v>
      </c>
      <c r="H239" s="110">
        <f t="shared" si="17"/>
        <v>2013403.2799999998</v>
      </c>
      <c r="I239" s="121">
        <f t="shared" si="18"/>
        <v>25.94974817428</v>
      </c>
      <c r="J239" s="38">
        <v>12.8885</v>
      </c>
    </row>
    <row r="240" spans="1:10" ht="19.5" hidden="1">
      <c r="A240" s="126"/>
      <c r="B240" s="116"/>
      <c r="C240" s="27" t="s">
        <v>147</v>
      </c>
      <c r="D240" s="73">
        <v>44359.47</v>
      </c>
      <c r="E240" s="65">
        <f t="shared" si="16"/>
        <v>6.652873616508001</v>
      </c>
      <c r="F240" s="12">
        <v>7152.97</v>
      </c>
      <c r="G240" s="121">
        <f t="shared" si="19"/>
        <v>1.0727766899080002</v>
      </c>
      <c r="H240" s="110">
        <f t="shared" si="17"/>
        <v>51512.44</v>
      </c>
      <c r="I240" s="121">
        <f t="shared" si="18"/>
        <v>7.725650306416001</v>
      </c>
      <c r="J240" s="38">
        <v>149.9764</v>
      </c>
    </row>
    <row r="241" spans="1:10" ht="19.5" hidden="1">
      <c r="A241" s="126"/>
      <c r="B241" s="116"/>
      <c r="C241" s="27" t="s">
        <v>69</v>
      </c>
      <c r="D241" s="73">
        <v>60863.16</v>
      </c>
      <c r="E241" s="65">
        <f t="shared" si="16"/>
        <v>75.40762934520001</v>
      </c>
      <c r="F241" s="12">
        <v>9814.18</v>
      </c>
      <c r="G241" s="121">
        <f t="shared" si="19"/>
        <v>12.1594745946</v>
      </c>
      <c r="H241" s="110">
        <f t="shared" si="17"/>
        <v>70677.34</v>
      </c>
      <c r="I241" s="121">
        <f t="shared" si="18"/>
        <v>87.56710393979999</v>
      </c>
      <c r="J241" s="38">
        <v>1238.97</v>
      </c>
    </row>
    <row r="242" spans="1:10" ht="15.75" hidden="1">
      <c r="A242" s="126">
        <v>1</v>
      </c>
      <c r="B242" s="38" t="s">
        <v>303</v>
      </c>
      <c r="C242" s="27" t="s">
        <v>9</v>
      </c>
      <c r="D242" s="73">
        <v>50911.91</v>
      </c>
      <c r="E242" s="65">
        <f t="shared" si="16"/>
        <v>94.30651866157902</v>
      </c>
      <c r="F242" s="12">
        <v>16991.85</v>
      </c>
      <c r="G242" s="121">
        <f t="shared" si="19"/>
        <v>31.474800672765</v>
      </c>
      <c r="H242" s="110">
        <f t="shared" si="17"/>
        <v>67903.76000000001</v>
      </c>
      <c r="I242" s="121">
        <f t="shared" si="18"/>
        <v>125.78131933434402</v>
      </c>
      <c r="J242" s="12">
        <v>1852.3469</v>
      </c>
    </row>
    <row r="243" spans="1:10" ht="15.75" hidden="1">
      <c r="A243" s="126">
        <v>1</v>
      </c>
      <c r="B243" s="38" t="s">
        <v>304</v>
      </c>
      <c r="C243" s="27" t="s">
        <v>9</v>
      </c>
      <c r="D243" s="73">
        <v>70240.47</v>
      </c>
      <c r="E243" s="65">
        <f t="shared" si="16"/>
        <v>130.109716859043</v>
      </c>
      <c r="F243" s="12">
        <v>23969.56</v>
      </c>
      <c r="G243" s="121">
        <f t="shared" si="19"/>
        <v>44.399940160364004</v>
      </c>
      <c r="H243" s="110">
        <f t="shared" si="17"/>
        <v>94210.03</v>
      </c>
      <c r="I243" s="121">
        <f t="shared" si="18"/>
        <v>174.509657019407</v>
      </c>
      <c r="J243" s="12">
        <v>1852.3469</v>
      </c>
    </row>
    <row r="244" spans="1:10" ht="15.75" hidden="1">
      <c r="A244" s="126">
        <v>15</v>
      </c>
      <c r="B244" s="38" t="s">
        <v>305</v>
      </c>
      <c r="C244" s="27" t="s">
        <v>69</v>
      </c>
      <c r="D244" s="73">
        <v>49138</v>
      </c>
      <c r="E244" s="65">
        <f t="shared" si="16"/>
        <v>60.2063345</v>
      </c>
      <c r="F244" s="12">
        <v>6817.96</v>
      </c>
      <c r="G244" s="121">
        <f t="shared" si="19"/>
        <v>8.35370549</v>
      </c>
      <c r="H244" s="110">
        <f t="shared" si="17"/>
        <v>55955.96</v>
      </c>
      <c r="I244" s="121">
        <f t="shared" si="18"/>
        <v>68.56003998999999</v>
      </c>
      <c r="J244" s="12">
        <v>1225.25</v>
      </c>
    </row>
    <row r="245" spans="1:10" ht="15.75" hidden="1">
      <c r="A245" s="126">
        <v>15</v>
      </c>
      <c r="B245" s="38" t="s">
        <v>322</v>
      </c>
      <c r="C245" s="27" t="s">
        <v>69</v>
      </c>
      <c r="D245" s="73">
        <v>150000</v>
      </c>
      <c r="E245" s="65">
        <f aca="true" t="shared" si="20" ref="E245:E254">+D245*J245/1000000</f>
        <v>183.7875</v>
      </c>
      <c r="F245" s="12">
        <v>21375</v>
      </c>
      <c r="G245" s="121">
        <f t="shared" si="19"/>
        <v>26.18971875</v>
      </c>
      <c r="H245" s="110">
        <f aca="true" t="shared" si="21" ref="H245:H254">+D245+F245</f>
        <v>171375</v>
      </c>
      <c r="I245" s="121">
        <f aca="true" t="shared" si="22" ref="I245:I254">+H245*J245/1000000</f>
        <v>209.97721875</v>
      </c>
      <c r="J245" s="12">
        <v>1225.25</v>
      </c>
    </row>
    <row r="246" spans="1:10" ht="15.75" hidden="1">
      <c r="A246" s="126">
        <v>15</v>
      </c>
      <c r="B246" s="38" t="s">
        <v>306</v>
      </c>
      <c r="C246" s="27" t="s">
        <v>69</v>
      </c>
      <c r="D246" s="73">
        <v>37500</v>
      </c>
      <c r="E246" s="65">
        <f t="shared" si="20"/>
        <v>45.946875</v>
      </c>
      <c r="F246" s="12">
        <v>5765.53</v>
      </c>
      <c r="G246" s="121">
        <f aca="true" t="shared" si="23" ref="G246:G254">+F246*J246/1000000</f>
        <v>7.064215632499999</v>
      </c>
      <c r="H246" s="110">
        <f t="shared" si="21"/>
        <v>43265.53</v>
      </c>
      <c r="I246" s="121">
        <f t="shared" si="22"/>
        <v>53.0110906325</v>
      </c>
      <c r="J246" s="12">
        <v>1225.25</v>
      </c>
    </row>
    <row r="247" spans="1:10" ht="15.75" hidden="1">
      <c r="A247" s="126">
        <v>15</v>
      </c>
      <c r="B247" s="38" t="s">
        <v>39</v>
      </c>
      <c r="C247" s="27" t="s">
        <v>69</v>
      </c>
      <c r="D247" s="73">
        <v>64500</v>
      </c>
      <c r="E247" s="65">
        <f t="shared" si="20"/>
        <v>79.028625</v>
      </c>
      <c r="F247" s="12">
        <v>10420</v>
      </c>
      <c r="G247" s="121">
        <f t="shared" si="23"/>
        <v>12.767105</v>
      </c>
      <c r="H247" s="110">
        <f t="shared" si="21"/>
        <v>74920</v>
      </c>
      <c r="I247" s="121">
        <f t="shared" si="22"/>
        <v>91.79573</v>
      </c>
      <c r="J247" s="12">
        <v>1225.25</v>
      </c>
    </row>
    <row r="248" spans="1:10" ht="15.75" hidden="1">
      <c r="A248" s="126">
        <v>15</v>
      </c>
      <c r="B248" s="38" t="s">
        <v>307</v>
      </c>
      <c r="C248" s="27" t="s">
        <v>9</v>
      </c>
      <c r="D248" s="73">
        <v>307500</v>
      </c>
      <c r="E248" s="65">
        <f t="shared" si="20"/>
        <v>563.44359675</v>
      </c>
      <c r="F248" s="12">
        <v>51890.67</v>
      </c>
      <c r="G248" s="121">
        <f t="shared" si="23"/>
        <v>95.081189406723</v>
      </c>
      <c r="H248" s="110">
        <f t="shared" si="21"/>
        <v>359390.67</v>
      </c>
      <c r="I248" s="121">
        <f t="shared" si="22"/>
        <v>658.524786156723</v>
      </c>
      <c r="J248" s="12">
        <v>1832.3369</v>
      </c>
    </row>
    <row r="249" spans="1:10" ht="15.75" hidden="1">
      <c r="A249" s="126">
        <v>15</v>
      </c>
      <c r="B249" s="38" t="s">
        <v>41</v>
      </c>
      <c r="C249" s="27" t="s">
        <v>9</v>
      </c>
      <c r="D249" s="73">
        <v>161457.42</v>
      </c>
      <c r="E249" s="65">
        <f t="shared" si="20"/>
        <v>295.844388444798</v>
      </c>
      <c r="F249" s="12">
        <v>33300.59</v>
      </c>
      <c r="G249" s="121">
        <f t="shared" si="23"/>
        <v>61.01789984877099</v>
      </c>
      <c r="H249" s="110">
        <f t="shared" si="21"/>
        <v>194758.01</v>
      </c>
      <c r="I249" s="121">
        <f t="shared" si="22"/>
        <v>356.862288293569</v>
      </c>
      <c r="J249" s="12">
        <v>1832.3369</v>
      </c>
    </row>
    <row r="250" spans="1:10" ht="15.75" hidden="1">
      <c r="A250" s="126">
        <v>15</v>
      </c>
      <c r="B250" s="38" t="s">
        <v>308</v>
      </c>
      <c r="C250" s="27" t="s">
        <v>69</v>
      </c>
      <c r="D250" s="73">
        <v>300000</v>
      </c>
      <c r="E250" s="65">
        <f t="shared" si="20"/>
        <v>367.575</v>
      </c>
      <c r="F250" s="12">
        <v>21233.33</v>
      </c>
      <c r="G250" s="121">
        <f t="shared" si="23"/>
        <v>26.016137582500004</v>
      </c>
      <c r="H250" s="110">
        <f t="shared" si="21"/>
        <v>321233.33</v>
      </c>
      <c r="I250" s="121">
        <f t="shared" si="22"/>
        <v>393.59113758250004</v>
      </c>
      <c r="J250" s="12">
        <v>1225.25</v>
      </c>
    </row>
    <row r="251" spans="1:10" ht="15.75" hidden="1">
      <c r="A251" s="126">
        <v>30</v>
      </c>
      <c r="B251" s="38" t="s">
        <v>309</v>
      </c>
      <c r="C251" s="27" t="s">
        <v>69</v>
      </c>
      <c r="D251" s="73">
        <v>0</v>
      </c>
      <c r="E251" s="65">
        <f t="shared" si="20"/>
        <v>0</v>
      </c>
      <c r="F251" s="12">
        <v>25000</v>
      </c>
      <c r="G251" s="121">
        <f t="shared" si="23"/>
        <v>30.675</v>
      </c>
      <c r="H251" s="110">
        <f t="shared" si="21"/>
        <v>25000</v>
      </c>
      <c r="I251" s="121">
        <f t="shared" si="22"/>
        <v>30.675</v>
      </c>
      <c r="J251" s="12">
        <v>1227</v>
      </c>
    </row>
    <row r="252" spans="1:10" ht="15.75" hidden="1">
      <c r="A252" s="126">
        <v>30</v>
      </c>
      <c r="B252" s="38" t="s">
        <v>310</v>
      </c>
      <c r="C252" s="27" t="s">
        <v>69</v>
      </c>
      <c r="D252" s="73">
        <v>0</v>
      </c>
      <c r="E252" s="65">
        <f t="shared" si="20"/>
        <v>0</v>
      </c>
      <c r="F252" s="12">
        <v>50000</v>
      </c>
      <c r="G252" s="121">
        <f t="shared" si="23"/>
        <v>61.35</v>
      </c>
      <c r="H252" s="110">
        <f t="shared" si="21"/>
        <v>50000</v>
      </c>
      <c r="I252" s="121">
        <f t="shared" si="22"/>
        <v>61.35</v>
      </c>
      <c r="J252" s="12">
        <v>1227</v>
      </c>
    </row>
    <row r="253" spans="1:10" ht="15.75" hidden="1">
      <c r="A253" s="126">
        <v>30</v>
      </c>
      <c r="B253" s="38" t="s">
        <v>311</v>
      </c>
      <c r="C253" s="27" t="s">
        <v>69</v>
      </c>
      <c r="D253" s="73">
        <v>0</v>
      </c>
      <c r="E253" s="65">
        <f t="shared" si="20"/>
        <v>0</v>
      </c>
      <c r="F253" s="12">
        <v>18444.44</v>
      </c>
      <c r="G253" s="121">
        <f t="shared" si="23"/>
        <v>22.63132788</v>
      </c>
      <c r="H253" s="110">
        <f t="shared" si="21"/>
        <v>18444.44</v>
      </c>
      <c r="I253" s="121">
        <f t="shared" si="22"/>
        <v>22.63132788</v>
      </c>
      <c r="J253" s="12">
        <v>1227</v>
      </c>
    </row>
    <row r="254" spans="1:10" ht="15.75" hidden="1">
      <c r="A254" s="126">
        <v>30</v>
      </c>
      <c r="B254" s="110" t="s">
        <v>61</v>
      </c>
      <c r="C254" s="27" t="s">
        <v>67</v>
      </c>
      <c r="D254" s="73">
        <v>646272.29</v>
      </c>
      <c r="E254" s="65">
        <f t="shared" si="20"/>
        <v>1053.270213776667</v>
      </c>
      <c r="F254" s="12">
        <v>3779.64</v>
      </c>
      <c r="G254" s="121">
        <f t="shared" si="23"/>
        <v>6.1599147795719995</v>
      </c>
      <c r="H254" s="110">
        <f t="shared" si="21"/>
        <v>650051.93</v>
      </c>
      <c r="I254" s="121">
        <f t="shared" si="22"/>
        <v>1059.4301285562392</v>
      </c>
      <c r="J254" s="38">
        <v>1629.7623</v>
      </c>
    </row>
    <row r="255" spans="1:10" ht="16.5" hidden="1" thickBot="1">
      <c r="A255" s="126"/>
      <c r="B255" s="110"/>
      <c r="C255" s="187"/>
      <c r="D255" s="188"/>
      <c r="E255" s="189"/>
      <c r="F255" s="190"/>
      <c r="G255" s="191"/>
      <c r="H255" s="186"/>
      <c r="I255" s="191"/>
      <c r="J255" s="192"/>
    </row>
    <row r="256" spans="1:10" ht="15.75" hidden="1">
      <c r="A256" s="120"/>
      <c r="B256" s="38" t="s">
        <v>16</v>
      </c>
      <c r="C256" s="38"/>
      <c r="D256" s="71"/>
      <c r="E256" s="121">
        <f>SUM(E181:E254)</f>
        <v>4682.659279543987</v>
      </c>
      <c r="F256" s="121"/>
      <c r="G256" s="121">
        <f>SUM(G181:G254)</f>
        <v>936.0988203841548</v>
      </c>
      <c r="H256" s="121"/>
      <c r="I256" s="121">
        <f>SUM(I181:I254)</f>
        <v>5618.758099928144</v>
      </c>
      <c r="J256" s="121"/>
    </row>
    <row r="257" spans="1:10" ht="15.75" hidden="1">
      <c r="A257" s="122"/>
      <c r="B257" s="33"/>
      <c r="C257" s="33"/>
      <c r="D257" s="111"/>
      <c r="E257" s="33"/>
      <c r="F257" s="17"/>
      <c r="G257" s="33"/>
      <c r="H257" s="112"/>
      <c r="I257" s="33"/>
      <c r="J257" s="33"/>
    </row>
    <row r="258" spans="1:10" ht="15.75" hidden="1">
      <c r="A258" s="124"/>
      <c r="B258" s="8"/>
      <c r="C258" s="8"/>
      <c r="D258" s="8"/>
      <c r="E258" s="12"/>
      <c r="F258" s="8"/>
      <c r="G258" s="12"/>
      <c r="H258" s="8"/>
      <c r="I258" s="8"/>
      <c r="J258" s="125"/>
    </row>
    <row r="259" spans="1:10" ht="15.75" hidden="1">
      <c r="A259" s="111" t="s">
        <v>14</v>
      </c>
      <c r="B259" s="17"/>
      <c r="C259" s="17"/>
      <c r="D259" s="17"/>
      <c r="E259" s="17"/>
      <c r="F259" s="17"/>
      <c r="G259" s="17"/>
      <c r="H259" s="17"/>
      <c r="I259" s="17"/>
      <c r="J259" s="112"/>
    </row>
    <row r="260" ht="12.75" hidden="1">
      <c r="G260" s="167"/>
    </row>
    <row r="261" ht="12.75" hidden="1">
      <c r="G261" s="167"/>
    </row>
    <row r="262" ht="12.75" hidden="1"/>
    <row r="263" spans="1:10" ht="12.75" hidden="1">
      <c r="A263" s="167"/>
      <c r="B263" s="167"/>
      <c r="C263" s="167"/>
      <c r="D263" s="167"/>
      <c r="E263" s="167"/>
      <c r="F263" s="167"/>
      <c r="G263" s="167"/>
      <c r="H263" s="167"/>
      <c r="I263" s="167"/>
      <c r="J263" s="167"/>
    </row>
    <row r="264" spans="1:11" ht="15.75" hidden="1">
      <c r="A264" s="169"/>
      <c r="B264" s="167"/>
      <c r="C264" s="167"/>
      <c r="D264" s="167"/>
      <c r="E264" s="167"/>
      <c r="F264" s="167"/>
      <c r="G264" s="167"/>
      <c r="H264" s="167"/>
      <c r="I264" s="167"/>
      <c r="J264" s="195"/>
      <c r="K264" s="167"/>
    </row>
    <row r="265" spans="1:10" ht="15.75" hidden="1">
      <c r="A265" s="169"/>
      <c r="B265" s="167"/>
      <c r="C265" s="167"/>
      <c r="D265" s="167"/>
      <c r="E265" s="167"/>
      <c r="F265" s="167"/>
      <c r="G265" s="167"/>
      <c r="H265" s="167"/>
      <c r="I265" s="167"/>
      <c r="J265" s="159"/>
    </row>
    <row r="266" spans="1:10" ht="15.75" hidden="1">
      <c r="A266" s="425" t="s">
        <v>15</v>
      </c>
      <c r="B266" s="426"/>
      <c r="C266" s="426"/>
      <c r="D266" s="426"/>
      <c r="E266" s="426"/>
      <c r="F266" s="426"/>
      <c r="G266" s="426"/>
      <c r="H266" s="426"/>
      <c r="I266" s="426"/>
      <c r="J266" s="427"/>
    </row>
    <row r="267" spans="1:10" ht="15.75" hidden="1">
      <c r="A267" s="130"/>
      <c r="B267" s="131"/>
      <c r="C267" s="131"/>
      <c r="D267" s="131"/>
      <c r="E267" s="131"/>
      <c r="F267" s="131"/>
      <c r="G267" s="131"/>
      <c r="H267" s="131"/>
      <c r="I267" s="131"/>
      <c r="J267" s="166"/>
    </row>
    <row r="268" spans="1:10" ht="15.75" hidden="1">
      <c r="A268" s="111"/>
      <c r="B268" s="17"/>
      <c r="C268" s="17"/>
      <c r="D268" s="17"/>
      <c r="E268" s="17"/>
      <c r="F268" s="17"/>
      <c r="G268" s="17"/>
      <c r="H268" s="17"/>
      <c r="I268" s="17"/>
      <c r="J268" s="112"/>
    </row>
    <row r="269" spans="1:10" ht="15.75" hidden="1">
      <c r="A269" s="22" t="s">
        <v>0</v>
      </c>
      <c r="B269" s="113" t="s">
        <v>1</v>
      </c>
      <c r="C269" s="22" t="s">
        <v>2</v>
      </c>
      <c r="D269" s="22" t="s">
        <v>4</v>
      </c>
      <c r="E269" s="22" t="s">
        <v>11</v>
      </c>
      <c r="F269" s="22" t="s">
        <v>3</v>
      </c>
      <c r="G269" s="22" t="s">
        <v>11</v>
      </c>
      <c r="H269" s="22" t="s">
        <v>6</v>
      </c>
      <c r="I269" s="22" t="s">
        <v>11</v>
      </c>
      <c r="J269" s="22" t="s">
        <v>7</v>
      </c>
    </row>
    <row r="270" spans="1:10" ht="15.75" hidden="1">
      <c r="A270" s="38"/>
      <c r="B270" s="110"/>
      <c r="C270" s="38"/>
      <c r="D270" s="27" t="s">
        <v>5</v>
      </c>
      <c r="E270" s="27" t="s">
        <v>12</v>
      </c>
      <c r="F270" s="27" t="s">
        <v>5</v>
      </c>
      <c r="G270" s="27" t="s">
        <v>12</v>
      </c>
      <c r="H270" s="27" t="s">
        <v>5</v>
      </c>
      <c r="I270" s="27" t="s">
        <v>12</v>
      </c>
      <c r="J270" s="27" t="s">
        <v>8</v>
      </c>
    </row>
    <row r="271" spans="1:10" ht="15.75" hidden="1">
      <c r="A271" s="33"/>
      <c r="B271" s="112"/>
      <c r="C271" s="114"/>
      <c r="D271" s="33"/>
      <c r="E271" s="33"/>
      <c r="F271" s="33"/>
      <c r="G271" s="33"/>
      <c r="H271" s="33"/>
      <c r="I271" s="33"/>
      <c r="J271" s="114"/>
    </row>
    <row r="272" spans="1:10" ht="19.5" hidden="1">
      <c r="A272" s="115" t="s">
        <v>323</v>
      </c>
      <c r="B272" s="116"/>
      <c r="C272" s="27"/>
      <c r="D272" s="73"/>
      <c r="E272" s="38"/>
      <c r="F272" s="12"/>
      <c r="G272" s="38"/>
      <c r="H272" s="38"/>
      <c r="I272" s="38"/>
      <c r="J272" s="45"/>
    </row>
    <row r="273" spans="1:10" ht="15.75" hidden="1">
      <c r="A273" s="126">
        <v>1</v>
      </c>
      <c r="B273" s="110" t="s">
        <v>324</v>
      </c>
      <c r="C273" s="27" t="s">
        <v>335</v>
      </c>
      <c r="D273" s="73">
        <v>42100</v>
      </c>
      <c r="E273" s="65">
        <f>+D273*J273/1000000</f>
        <v>9.212153599999999</v>
      </c>
      <c r="F273" s="12">
        <v>1263</v>
      </c>
      <c r="G273" s="121">
        <f>+F274*J273/1000000</f>
        <v>8.424416</v>
      </c>
      <c r="H273" s="38">
        <f>+D273+F273</f>
        <v>43363</v>
      </c>
      <c r="I273" s="121">
        <f>+H273*J273/1000000</f>
        <v>9.488518208</v>
      </c>
      <c r="J273" s="50">
        <v>218.816</v>
      </c>
    </row>
    <row r="274" spans="1:10" ht="15.75" hidden="1">
      <c r="A274" s="126">
        <v>1</v>
      </c>
      <c r="B274" s="110" t="s">
        <v>325</v>
      </c>
      <c r="C274" s="27" t="s">
        <v>276</v>
      </c>
      <c r="D274" s="73">
        <v>137500</v>
      </c>
      <c r="E274" s="65">
        <f>+D274*J274/1000000</f>
        <v>44.89111</v>
      </c>
      <c r="F274" s="38">
        <v>38500</v>
      </c>
      <c r="G274" s="121">
        <f>+F275*J274/1000000</f>
        <v>0.77952188212</v>
      </c>
      <c r="H274" s="110">
        <f>+D274+F274</f>
        <v>176000</v>
      </c>
      <c r="I274" s="121">
        <f>+H274*J274/1000000</f>
        <v>57.460620799999994</v>
      </c>
      <c r="J274" s="50">
        <v>326.4808</v>
      </c>
    </row>
    <row r="275" spans="1:10" ht="15.75" hidden="1">
      <c r="A275" s="126">
        <v>1</v>
      </c>
      <c r="B275" s="38" t="s">
        <v>245</v>
      </c>
      <c r="C275" s="27" t="s">
        <v>69</v>
      </c>
      <c r="D275" s="73">
        <v>28935.29</v>
      </c>
      <c r="E275" s="65">
        <f>+D275*J275/1000000</f>
        <v>35.503600829999996</v>
      </c>
      <c r="F275" s="38">
        <v>2387.65</v>
      </c>
      <c r="G275" s="121">
        <f>+F276*J275/1000000</f>
        <v>3.5613675</v>
      </c>
      <c r="H275" s="110">
        <f>+D275+F275</f>
        <v>31322.940000000002</v>
      </c>
      <c r="I275" s="121">
        <f>+H275*J275/1000000</f>
        <v>38.433247380000005</v>
      </c>
      <c r="J275" s="50">
        <v>1227</v>
      </c>
    </row>
    <row r="276" spans="1:10" ht="15.75" hidden="1">
      <c r="A276" s="126">
        <v>1</v>
      </c>
      <c r="B276" s="38" t="s">
        <v>331</v>
      </c>
      <c r="C276" s="27" t="s">
        <v>69</v>
      </c>
      <c r="D276" s="73">
        <v>18000</v>
      </c>
      <c r="E276" s="65">
        <f>+D276*J276/1000000</f>
        <v>22.086</v>
      </c>
      <c r="F276" s="38">
        <v>2902.5</v>
      </c>
      <c r="G276" s="121">
        <f>+F277*J276/1000000</f>
        <v>54.283253009999996</v>
      </c>
      <c r="H276" s="110">
        <f>+D276+F276</f>
        <v>20902.5</v>
      </c>
      <c r="I276" s="121">
        <f>+H276*J276/1000000</f>
        <v>25.6473675</v>
      </c>
      <c r="J276" s="50">
        <v>1227</v>
      </c>
    </row>
    <row r="277" spans="1:10" ht="15.75" hidden="1">
      <c r="A277" s="126">
        <v>1</v>
      </c>
      <c r="B277" s="38" t="s">
        <v>332</v>
      </c>
      <c r="C277" s="27" t="s">
        <v>9</v>
      </c>
      <c r="D277" s="73">
        <v>214500</v>
      </c>
      <c r="E277" s="65">
        <f aca="true" t="shared" si="24" ref="E277:E286">+D277*J277/1000000</f>
        <v>394.35297330000003</v>
      </c>
      <c r="F277" s="38">
        <v>44240.63</v>
      </c>
      <c r="G277" s="121">
        <f>+F278*J277/1000000</f>
        <v>349.0023813705</v>
      </c>
      <c r="H277" s="110">
        <f aca="true" t="shared" si="25" ref="H277:H286">+D277+F277</f>
        <v>258740.63</v>
      </c>
      <c r="I277" s="121">
        <f aca="true" t="shared" si="26" ref="I277:I286">+H277*J277/1000000</f>
        <v>475.688283235502</v>
      </c>
      <c r="J277" s="50">
        <v>1838.4754</v>
      </c>
    </row>
    <row r="278" spans="1:10" ht="15.75" hidden="1">
      <c r="A278" s="126">
        <v>1</v>
      </c>
      <c r="B278" s="38" t="s">
        <v>326</v>
      </c>
      <c r="C278" s="27" t="s">
        <v>9</v>
      </c>
      <c r="D278" s="73">
        <v>1298000</v>
      </c>
      <c r="E278" s="65">
        <f t="shared" si="24"/>
        <v>2386.3410691999998</v>
      </c>
      <c r="F278" s="38">
        <v>189832.5</v>
      </c>
      <c r="G278" s="121">
        <f>+F278*J278/1000000</f>
        <v>349.0023813705</v>
      </c>
      <c r="H278" s="110">
        <f t="shared" si="25"/>
        <v>1487832.5</v>
      </c>
      <c r="I278" s="121">
        <f t="shared" si="26"/>
        <v>2735.3434505705</v>
      </c>
      <c r="J278" s="50">
        <v>1838.4754</v>
      </c>
    </row>
    <row r="279" spans="1:10" ht="15.75" hidden="1">
      <c r="A279" s="126">
        <v>1</v>
      </c>
      <c r="B279" s="38" t="s">
        <v>327</v>
      </c>
      <c r="C279" s="27" t="s">
        <v>9</v>
      </c>
      <c r="D279" s="73">
        <v>198000</v>
      </c>
      <c r="E279" s="65">
        <f t="shared" si="24"/>
        <v>364.0181292</v>
      </c>
      <c r="F279" s="38">
        <v>40837.5</v>
      </c>
      <c r="G279" s="121">
        <f>+F279*J279/1000000</f>
        <v>75.0787391475</v>
      </c>
      <c r="H279" s="110">
        <f t="shared" si="25"/>
        <v>238837.5</v>
      </c>
      <c r="I279" s="121">
        <f t="shared" si="26"/>
        <v>439.09686834750005</v>
      </c>
      <c r="J279" s="50">
        <v>1838.4754</v>
      </c>
    </row>
    <row r="280" spans="1:10" ht="15.75" hidden="1">
      <c r="A280" s="126">
        <v>1</v>
      </c>
      <c r="B280" s="38" t="s">
        <v>250</v>
      </c>
      <c r="C280" s="27" t="s">
        <v>9</v>
      </c>
      <c r="D280" s="73">
        <v>27830</v>
      </c>
      <c r="E280" s="65">
        <f t="shared" si="24"/>
        <v>51.164770382</v>
      </c>
      <c r="F280" s="201">
        <v>18889.84</v>
      </c>
      <c r="G280" s="121">
        <f>+F280*J280/1000000</f>
        <v>34.728506149935995</v>
      </c>
      <c r="H280" s="110">
        <f t="shared" si="25"/>
        <v>46719.84</v>
      </c>
      <c r="I280" s="121">
        <f t="shared" si="26"/>
        <v>85.893276531936</v>
      </c>
      <c r="J280" s="50">
        <v>1838.4754</v>
      </c>
    </row>
    <row r="281" spans="1:10" ht="15.75" hidden="1">
      <c r="A281" s="126">
        <v>15</v>
      </c>
      <c r="B281" s="38" t="s">
        <v>328</v>
      </c>
      <c r="C281" s="27" t="s">
        <v>9</v>
      </c>
      <c r="D281" s="73">
        <v>109634.08</v>
      </c>
      <c r="E281" s="65">
        <f t="shared" si="24"/>
        <v>204.17845413104</v>
      </c>
      <c r="F281" s="38">
        <v>16445.11</v>
      </c>
      <c r="G281" s="121">
        <f aca="true" t="shared" si="27" ref="G281:G286">+F281*J281/1000000</f>
        <v>30.626764394930003</v>
      </c>
      <c r="H281" s="110">
        <f t="shared" si="25"/>
        <v>126079.19</v>
      </c>
      <c r="I281" s="121">
        <f t="shared" si="26"/>
        <v>234.80521852597002</v>
      </c>
      <c r="J281" s="50">
        <v>1862.363</v>
      </c>
    </row>
    <row r="282" spans="1:10" ht="15.75" hidden="1">
      <c r="A282" s="126">
        <v>15</v>
      </c>
      <c r="B282" s="38" t="s">
        <v>329</v>
      </c>
      <c r="C282" s="27" t="s">
        <v>9</v>
      </c>
      <c r="D282" s="73">
        <v>207534.91</v>
      </c>
      <c r="E282" s="65">
        <f t="shared" si="24"/>
        <v>386.50533759233</v>
      </c>
      <c r="F282" s="38">
        <v>31130.24</v>
      </c>
      <c r="G282" s="121">
        <f t="shared" si="27"/>
        <v>57.97580715712</v>
      </c>
      <c r="H282" s="110">
        <f t="shared" si="25"/>
        <v>238665.15</v>
      </c>
      <c r="I282" s="121">
        <f t="shared" si="26"/>
        <v>444.48114474945004</v>
      </c>
      <c r="J282" s="50">
        <v>1862.363</v>
      </c>
    </row>
    <row r="283" spans="1:10" ht="15.75" hidden="1">
      <c r="A283" s="126">
        <v>15</v>
      </c>
      <c r="B283" s="38" t="s">
        <v>330</v>
      </c>
      <c r="C283" s="27" t="s">
        <v>69</v>
      </c>
      <c r="D283" s="73">
        <v>59460</v>
      </c>
      <c r="E283" s="65">
        <f t="shared" si="24"/>
        <v>72.98715</v>
      </c>
      <c r="F283" s="38">
        <v>7802.77</v>
      </c>
      <c r="G283" s="121">
        <f t="shared" si="27"/>
        <v>9.577900175</v>
      </c>
      <c r="H283" s="110">
        <f t="shared" si="25"/>
        <v>67262.77</v>
      </c>
      <c r="I283" s="121">
        <f t="shared" si="26"/>
        <v>82.56505017500001</v>
      </c>
      <c r="J283" s="50">
        <v>1227.5</v>
      </c>
    </row>
    <row r="284" spans="1:10" ht="15.75" hidden="1">
      <c r="A284" s="126">
        <v>15</v>
      </c>
      <c r="B284" s="38" t="s">
        <v>336</v>
      </c>
      <c r="C284" s="27" t="s">
        <v>9</v>
      </c>
      <c r="D284" s="73">
        <v>16930</v>
      </c>
      <c r="E284" s="65">
        <f t="shared" si="24"/>
        <v>31.52980559</v>
      </c>
      <c r="F284" s="38">
        <v>11491.77</v>
      </c>
      <c r="G284" s="121">
        <f t="shared" si="27"/>
        <v>21.40184725251</v>
      </c>
      <c r="H284" s="110">
        <f t="shared" si="25"/>
        <v>28421.77</v>
      </c>
      <c r="I284" s="121">
        <f t="shared" si="26"/>
        <v>52.93165284251</v>
      </c>
      <c r="J284" s="50">
        <v>1862.363</v>
      </c>
    </row>
    <row r="285" spans="1:10" ht="15.75" hidden="1">
      <c r="A285" s="126">
        <v>15</v>
      </c>
      <c r="B285" s="38" t="s">
        <v>333</v>
      </c>
      <c r="C285" s="27" t="s">
        <v>9</v>
      </c>
      <c r="D285" s="73">
        <v>155071</v>
      </c>
      <c r="E285" s="65">
        <f t="shared" si="24"/>
        <v>288.798492773</v>
      </c>
      <c r="F285" s="38">
        <v>47102.93</v>
      </c>
      <c r="G285" s="121">
        <f t="shared" si="27"/>
        <v>87.72275402359</v>
      </c>
      <c r="H285" s="110">
        <f t="shared" si="25"/>
        <v>202173.93</v>
      </c>
      <c r="I285" s="121">
        <f t="shared" si="26"/>
        <v>376.52124679659</v>
      </c>
      <c r="J285" s="50">
        <v>1862.363</v>
      </c>
    </row>
    <row r="286" spans="1:10" ht="15.75" hidden="1">
      <c r="A286" s="194">
        <v>15</v>
      </c>
      <c r="B286" s="112" t="s">
        <v>334</v>
      </c>
      <c r="C286" s="114" t="s">
        <v>9</v>
      </c>
      <c r="D286" s="176">
        <v>0</v>
      </c>
      <c r="E286" s="105">
        <f t="shared" si="24"/>
        <v>0</v>
      </c>
      <c r="F286" s="17">
        <v>71178.16</v>
      </c>
      <c r="G286" s="123">
        <f t="shared" si="27"/>
        <v>132.55957159208</v>
      </c>
      <c r="H286" s="33">
        <f t="shared" si="25"/>
        <v>71178.16</v>
      </c>
      <c r="I286" s="123">
        <f t="shared" si="26"/>
        <v>132.55957159208</v>
      </c>
      <c r="J286" s="48">
        <v>1862.363</v>
      </c>
    </row>
    <row r="287" spans="1:10" ht="15.75" hidden="1">
      <c r="A287" s="126"/>
      <c r="B287" s="110"/>
      <c r="C287" s="27"/>
      <c r="D287" s="73"/>
      <c r="E287" s="65"/>
      <c r="F287" s="12"/>
      <c r="G287" s="121"/>
      <c r="H287" s="38"/>
      <c r="I287" s="121"/>
      <c r="J287" s="38"/>
    </row>
    <row r="288" spans="1:10" ht="15.75" hidden="1">
      <c r="A288" s="120"/>
      <c r="B288" s="38" t="s">
        <v>16</v>
      </c>
      <c r="C288" s="38"/>
      <c r="D288" s="71"/>
      <c r="E288" s="121">
        <f>SUM(E273:E286)</f>
        <v>4291.569046598369</v>
      </c>
      <c r="F288" s="121"/>
      <c r="G288" s="121">
        <f>SUM(G273:G286)</f>
        <v>1214.725211025786</v>
      </c>
      <c r="H288" s="121"/>
      <c r="I288" s="121">
        <f>SUM(I273:I286)</f>
        <v>5190.915517255038</v>
      </c>
      <c r="J288" s="121"/>
    </row>
    <row r="289" spans="1:10" ht="15.75" hidden="1">
      <c r="A289" s="122"/>
      <c r="B289" s="33"/>
      <c r="C289" s="33"/>
      <c r="D289" s="33"/>
      <c r="E289" s="33"/>
      <c r="F289" s="33"/>
      <c r="G289" s="33"/>
      <c r="H289" s="33"/>
      <c r="I289" s="33"/>
      <c r="J289" s="33"/>
    </row>
    <row r="290" ht="12.75" hidden="1"/>
    <row r="291" spans="1:10" ht="15.75">
      <c r="A291" s="169"/>
      <c r="B291" s="167"/>
      <c r="C291" s="167"/>
      <c r="D291" s="167"/>
      <c r="E291" s="167"/>
      <c r="F291" s="167"/>
      <c r="G291" s="167"/>
      <c r="H291" s="167"/>
      <c r="I291" s="167"/>
      <c r="J291" s="159"/>
    </row>
    <row r="292" spans="1:10" ht="15.75">
      <c r="A292" s="425" t="s">
        <v>15</v>
      </c>
      <c r="B292" s="426"/>
      <c r="C292" s="426"/>
      <c r="D292" s="426"/>
      <c r="E292" s="426"/>
      <c r="F292" s="426"/>
      <c r="G292" s="426"/>
      <c r="H292" s="426"/>
      <c r="I292" s="426"/>
      <c r="J292" s="427"/>
    </row>
    <row r="293" spans="1:10" ht="15.75">
      <c r="A293" s="130"/>
      <c r="B293" s="131"/>
      <c r="C293" s="131"/>
      <c r="D293" s="131"/>
      <c r="E293" s="131"/>
      <c r="F293" s="131"/>
      <c r="G293" s="131"/>
      <c r="H293" s="131"/>
      <c r="I293" s="131"/>
      <c r="J293" s="166"/>
    </row>
    <row r="294" spans="1:10" ht="15.75">
      <c r="A294" s="111"/>
      <c r="B294" s="17"/>
      <c r="C294" s="17"/>
      <c r="D294" s="17"/>
      <c r="E294" s="17"/>
      <c r="F294" s="17"/>
      <c r="G294" s="17"/>
      <c r="H294" s="17"/>
      <c r="I294" s="17"/>
      <c r="J294" s="112"/>
    </row>
    <row r="295" spans="1:10" ht="15.75">
      <c r="A295" s="22" t="s">
        <v>0</v>
      </c>
      <c r="B295" s="113" t="s">
        <v>1</v>
      </c>
      <c r="C295" s="22" t="s">
        <v>2</v>
      </c>
      <c r="D295" s="22" t="s">
        <v>4</v>
      </c>
      <c r="E295" s="22" t="s">
        <v>11</v>
      </c>
      <c r="F295" s="22" t="s">
        <v>3</v>
      </c>
      <c r="G295" s="22" t="s">
        <v>11</v>
      </c>
      <c r="H295" s="22" t="s">
        <v>6</v>
      </c>
      <c r="I295" s="22" t="s">
        <v>11</v>
      </c>
      <c r="J295" s="22" t="s">
        <v>7</v>
      </c>
    </row>
    <row r="296" spans="1:10" ht="15.75">
      <c r="A296" s="38"/>
      <c r="B296" s="110"/>
      <c r="C296" s="38"/>
      <c r="D296" s="27" t="s">
        <v>5</v>
      </c>
      <c r="E296" s="27" t="s">
        <v>12</v>
      </c>
      <c r="F296" s="27" t="s">
        <v>5</v>
      </c>
      <c r="G296" s="27" t="s">
        <v>12</v>
      </c>
      <c r="H296" s="27" t="s">
        <v>5</v>
      </c>
      <c r="I296" s="27" t="s">
        <v>12</v>
      </c>
      <c r="J296" s="27" t="s">
        <v>8</v>
      </c>
    </row>
    <row r="297" spans="1:10" ht="15.75">
      <c r="A297" s="33"/>
      <c r="B297" s="112"/>
      <c r="C297" s="114"/>
      <c r="D297" s="33"/>
      <c r="E297" s="33"/>
      <c r="F297" s="33"/>
      <c r="G297" s="33"/>
      <c r="H297" s="33"/>
      <c r="I297" s="33"/>
      <c r="J297" s="114"/>
    </row>
    <row r="298" spans="1:14" ht="19.5">
      <c r="A298" s="115" t="s">
        <v>337</v>
      </c>
      <c r="B298" s="116"/>
      <c r="C298" s="27"/>
      <c r="D298" s="73"/>
      <c r="E298" s="38"/>
      <c r="F298" s="12"/>
      <c r="G298" s="38"/>
      <c r="H298" s="38"/>
      <c r="I298" s="38"/>
      <c r="J298" s="45"/>
      <c r="N298">
        <v>1902.1664</v>
      </c>
    </row>
    <row r="299" spans="1:10" ht="15.75">
      <c r="A299" s="196">
        <v>1</v>
      </c>
      <c r="B299" s="12" t="s">
        <v>338</v>
      </c>
      <c r="C299" s="200" t="s">
        <v>9</v>
      </c>
      <c r="D299" s="197">
        <v>0</v>
      </c>
      <c r="E299" s="198">
        <f>+D299*J312/1000000</f>
        <v>0</v>
      </c>
      <c r="F299" s="197">
        <v>57818.45</v>
      </c>
      <c r="G299" s="199">
        <f>+F299*J312/1000000</f>
        <v>7422.616974099999</v>
      </c>
      <c r="H299" s="38">
        <f>+D299+F299</f>
        <v>57818.45</v>
      </c>
      <c r="I299" s="121">
        <f>+H299*J312/1000000</f>
        <v>7422.616974099999</v>
      </c>
      <c r="J299" s="38">
        <v>1902.1664</v>
      </c>
    </row>
    <row r="300" spans="1:10" ht="15.75">
      <c r="A300" s="196">
        <v>1</v>
      </c>
      <c r="B300" s="38" t="s">
        <v>350</v>
      </c>
      <c r="C300" s="200" t="s">
        <v>9</v>
      </c>
      <c r="D300" s="176">
        <v>115683.81</v>
      </c>
      <c r="E300" s="198">
        <f>+D300*J313/1000000</f>
        <v>0</v>
      </c>
      <c r="F300" s="176">
        <v>37308.1</v>
      </c>
      <c r="G300" s="199">
        <f>+F300*J313/1000000</f>
        <v>0</v>
      </c>
      <c r="H300" s="38">
        <f>+D300+F300</f>
        <v>152991.91</v>
      </c>
      <c r="I300" s="121">
        <f>+H300*J313/1000000</f>
        <v>0</v>
      </c>
      <c r="J300" s="38">
        <v>1902.1664</v>
      </c>
    </row>
    <row r="301" spans="1:10" ht="15.75">
      <c r="A301" s="126">
        <v>15</v>
      </c>
      <c r="B301" s="38" t="s">
        <v>341</v>
      </c>
      <c r="C301" s="27" t="s">
        <v>69</v>
      </c>
      <c r="D301" s="176">
        <v>76094.9</v>
      </c>
      <c r="E301" s="105">
        <f>+D301*J301/1000000</f>
        <v>93.57770327499999</v>
      </c>
      <c r="F301" s="176">
        <v>8560.07</v>
      </c>
      <c r="G301" s="123">
        <f>+F302*J301/1000000</f>
        <v>3.5278453125</v>
      </c>
      <c r="H301" s="38">
        <f>+D301+F301</f>
        <v>84654.97</v>
      </c>
      <c r="I301" s="121">
        <f>+H301*J301/1000000</f>
        <v>104.1044493575</v>
      </c>
      <c r="J301" s="50">
        <v>1229.75</v>
      </c>
    </row>
    <row r="302" spans="1:10" ht="15.75">
      <c r="A302" s="126">
        <v>15</v>
      </c>
      <c r="B302" s="38" t="s">
        <v>342</v>
      </c>
      <c r="C302" s="27" t="s">
        <v>69</v>
      </c>
      <c r="D302" s="176">
        <v>22500</v>
      </c>
      <c r="E302" s="65">
        <f>+D302*J302/1000000</f>
        <v>27.669375</v>
      </c>
      <c r="F302" s="176">
        <v>2868.75</v>
      </c>
      <c r="G302" s="123">
        <f>+F303*J302/1000000</f>
        <v>36.8030110925</v>
      </c>
      <c r="H302" s="38">
        <f>+D302+F302</f>
        <v>25368.75</v>
      </c>
      <c r="I302" s="121">
        <f>+H302*J302/1000000</f>
        <v>31.1972203125</v>
      </c>
      <c r="J302" s="50">
        <v>1229.75</v>
      </c>
    </row>
    <row r="303" spans="1:10" ht="15.75">
      <c r="A303" s="126">
        <v>15</v>
      </c>
      <c r="B303" s="38" t="s">
        <v>343</v>
      </c>
      <c r="C303" s="27" t="s">
        <v>9</v>
      </c>
      <c r="D303" s="176">
        <v>169750.8</v>
      </c>
      <c r="E303" s="105">
        <f aca="true" t="shared" si="28" ref="E303:E312">+D303*J303/1000000</f>
        <v>322.21558745963995</v>
      </c>
      <c r="F303" s="176">
        <v>29927.23</v>
      </c>
      <c r="G303" s="123">
        <f>+F304*J303/1000000</f>
        <v>65.442920698904</v>
      </c>
      <c r="H303" s="38">
        <f aca="true" t="shared" si="29" ref="H303:H312">+D303+F303</f>
        <v>199678.03</v>
      </c>
      <c r="I303" s="121">
        <f aca="true" t="shared" si="30" ref="I303:I312">+H303*J303/1000000</f>
        <v>379.02250675244903</v>
      </c>
      <c r="J303" s="50">
        <v>1898.1683</v>
      </c>
    </row>
    <row r="304" spans="1:10" ht="15.75">
      <c r="A304" s="126">
        <v>15</v>
      </c>
      <c r="B304" s="38" t="s">
        <v>344</v>
      </c>
      <c r="C304" s="27" t="s">
        <v>9</v>
      </c>
      <c r="D304" s="176">
        <v>187629.2</v>
      </c>
      <c r="E304" s="105">
        <f t="shared" si="28"/>
        <v>356.15179959436006</v>
      </c>
      <c r="F304" s="176">
        <v>34476.88</v>
      </c>
      <c r="G304" s="123">
        <f aca="true" t="shared" si="31" ref="G304:G312">+F304*J304/1000000</f>
        <v>65.442920698904</v>
      </c>
      <c r="H304" s="38">
        <f t="shared" si="29"/>
        <v>222106.08000000002</v>
      </c>
      <c r="I304" s="121">
        <f t="shared" si="30"/>
        <v>421.594720293264</v>
      </c>
      <c r="J304" s="50">
        <v>1898.1683</v>
      </c>
    </row>
    <row r="305" spans="1:10" ht="15.75">
      <c r="A305" s="126">
        <v>15</v>
      </c>
      <c r="B305" s="38" t="s">
        <v>345</v>
      </c>
      <c r="C305" s="27" t="s">
        <v>9</v>
      </c>
      <c r="D305" s="176">
        <v>217490</v>
      </c>
      <c r="E305" s="105">
        <f t="shared" si="28"/>
        <v>412.83262356700004</v>
      </c>
      <c r="F305" s="176">
        <v>40781.04</v>
      </c>
      <c r="G305" s="123">
        <f t="shared" si="31"/>
        <v>77.40927736903201</v>
      </c>
      <c r="H305" s="38">
        <f t="shared" si="29"/>
        <v>258271.04</v>
      </c>
      <c r="I305" s="121">
        <f t="shared" si="30"/>
        <v>490.24190093603204</v>
      </c>
      <c r="J305" s="50">
        <v>1898.1683</v>
      </c>
    </row>
    <row r="306" spans="1:10" ht="15.75">
      <c r="A306" s="126">
        <v>15</v>
      </c>
      <c r="B306" s="112" t="s">
        <v>339</v>
      </c>
      <c r="C306" s="27" t="s">
        <v>9</v>
      </c>
      <c r="D306" s="176">
        <v>55910</v>
      </c>
      <c r="E306" s="105">
        <f>+D306*J306/1000000</f>
        <v>106.126589653</v>
      </c>
      <c r="F306" s="176">
        <v>20406.72</v>
      </c>
      <c r="G306" s="123">
        <f t="shared" si="31"/>
        <v>38.735389010976</v>
      </c>
      <c r="H306" s="38">
        <f>+D306+F306</f>
        <v>76316.72</v>
      </c>
      <c r="I306" s="121">
        <f>+H306*J306/1000000</f>
        <v>144.861978663976</v>
      </c>
      <c r="J306" s="50">
        <v>1898.1683</v>
      </c>
    </row>
    <row r="307" spans="1:10" ht="15.75">
      <c r="A307" s="126">
        <v>15</v>
      </c>
      <c r="B307" s="112" t="s">
        <v>340</v>
      </c>
      <c r="C307" s="27" t="s">
        <v>9</v>
      </c>
      <c r="D307" s="176">
        <v>53295.93</v>
      </c>
      <c r="E307" s="105">
        <f>+D307*J307/1000000</f>
        <v>101.164644845019</v>
      </c>
      <c r="F307" s="176">
        <v>19660.25</v>
      </c>
      <c r="G307" s="123">
        <f t="shared" si="31"/>
        <v>37.318463320075</v>
      </c>
      <c r="H307" s="38">
        <f>+D307+F307</f>
        <v>72956.18</v>
      </c>
      <c r="I307" s="121">
        <f>+H307*J307/1000000</f>
        <v>138.483108165094</v>
      </c>
      <c r="J307" s="50">
        <v>1898.1683</v>
      </c>
    </row>
    <row r="308" spans="1:10" ht="15.75">
      <c r="A308" s="126">
        <v>15</v>
      </c>
      <c r="B308" s="38" t="s">
        <v>346</v>
      </c>
      <c r="C308" s="27" t="s">
        <v>69</v>
      </c>
      <c r="D308" s="176">
        <v>345830</v>
      </c>
      <c r="E308" s="105">
        <f t="shared" si="28"/>
        <v>425.2844425</v>
      </c>
      <c r="F308" s="176">
        <v>31125.1</v>
      </c>
      <c r="G308" s="123">
        <f t="shared" si="31"/>
        <v>38.276091725</v>
      </c>
      <c r="H308" s="38">
        <f t="shared" si="29"/>
        <v>376955.1</v>
      </c>
      <c r="I308" s="121">
        <f t="shared" si="30"/>
        <v>463.56053422499997</v>
      </c>
      <c r="J308" s="50">
        <v>1229.75</v>
      </c>
    </row>
    <row r="309" spans="1:10" ht="15.75">
      <c r="A309" s="126">
        <v>25</v>
      </c>
      <c r="B309" s="38" t="s">
        <v>347</v>
      </c>
      <c r="C309" s="27" t="s">
        <v>67</v>
      </c>
      <c r="D309" s="176">
        <v>40000</v>
      </c>
      <c r="E309" s="105">
        <f t="shared" si="28"/>
        <v>68.68566</v>
      </c>
      <c r="F309" s="176">
        <v>16000</v>
      </c>
      <c r="G309" s="123">
        <f t="shared" si="31"/>
        <v>27.474264</v>
      </c>
      <c r="H309" s="38">
        <f t="shared" si="29"/>
        <v>56000</v>
      </c>
      <c r="I309" s="121">
        <f t="shared" si="30"/>
        <v>96.159924</v>
      </c>
      <c r="J309" s="50">
        <v>1717.1415</v>
      </c>
    </row>
    <row r="310" spans="1:10" ht="15.75">
      <c r="A310" s="126">
        <v>25</v>
      </c>
      <c r="B310" s="38" t="s">
        <v>348</v>
      </c>
      <c r="C310" s="27" t="s">
        <v>67</v>
      </c>
      <c r="D310" s="176">
        <v>50000</v>
      </c>
      <c r="E310" s="105">
        <f t="shared" si="28"/>
        <v>85.857075</v>
      </c>
      <c r="F310" s="176">
        <v>10000</v>
      </c>
      <c r="G310" s="123">
        <f t="shared" si="31"/>
        <v>17.171415</v>
      </c>
      <c r="H310" s="38">
        <f t="shared" si="29"/>
        <v>60000</v>
      </c>
      <c r="I310" s="121">
        <f t="shared" si="30"/>
        <v>103.02849</v>
      </c>
      <c r="J310" s="50">
        <v>1717.1415</v>
      </c>
    </row>
    <row r="311" spans="1:10" ht="15.75">
      <c r="A311" s="126">
        <v>30</v>
      </c>
      <c r="B311" s="38" t="s">
        <v>351</v>
      </c>
      <c r="C311" s="27" t="s">
        <v>67</v>
      </c>
      <c r="D311" s="176">
        <v>54238.82</v>
      </c>
      <c r="E311" s="105">
        <f t="shared" si="28"/>
        <v>94.16891316744601</v>
      </c>
      <c r="F311" s="176">
        <v>6607.99</v>
      </c>
      <c r="G311" s="123">
        <f t="shared" si="31"/>
        <v>11.472728140496999</v>
      </c>
      <c r="H311" s="38">
        <f t="shared" si="29"/>
        <v>60846.81</v>
      </c>
      <c r="I311" s="121">
        <f t="shared" si="30"/>
        <v>105.641641307943</v>
      </c>
      <c r="J311" s="50">
        <v>1736.1903</v>
      </c>
    </row>
    <row r="312" spans="1:10" ht="15.75">
      <c r="A312" s="126">
        <v>30</v>
      </c>
      <c r="B312" s="38" t="s">
        <v>349</v>
      </c>
      <c r="C312" s="27" t="s">
        <v>68</v>
      </c>
      <c r="D312" s="176">
        <v>0</v>
      </c>
      <c r="E312" s="105">
        <f t="shared" si="28"/>
        <v>0</v>
      </c>
      <c r="F312" s="176">
        <v>1713985</v>
      </c>
      <c r="G312" s="123">
        <f t="shared" si="31"/>
        <v>220037.96633</v>
      </c>
      <c r="H312" s="38">
        <f t="shared" si="29"/>
        <v>1713985</v>
      </c>
      <c r="I312" s="121">
        <f t="shared" si="30"/>
        <v>220037.96633</v>
      </c>
      <c r="J312" s="50">
        <v>128378</v>
      </c>
    </row>
    <row r="313" spans="1:10" ht="15.75">
      <c r="A313" s="126"/>
      <c r="B313" s="110"/>
      <c r="C313" s="27"/>
      <c r="D313" s="73"/>
      <c r="E313" s="65"/>
      <c r="F313" s="12"/>
      <c r="G313" s="121"/>
      <c r="H313" s="38"/>
      <c r="I313" s="121"/>
      <c r="J313" s="38"/>
    </row>
    <row r="314" spans="1:10" ht="15.75">
      <c r="A314" s="120"/>
      <c r="B314" s="38" t="s">
        <v>16</v>
      </c>
      <c r="C314" s="38"/>
      <c r="D314" s="71"/>
      <c r="E314" s="121">
        <f>SUM(E301:E312)</f>
        <v>2093.734414061465</v>
      </c>
      <c r="F314" s="121"/>
      <c r="G314" s="121">
        <f>SUM(G301:G312)</f>
        <v>220457.0406563684</v>
      </c>
      <c r="H314" s="121"/>
      <c r="I314" s="121">
        <f>SUM(I301:I312)</f>
        <v>222515.86280401374</v>
      </c>
      <c r="J314" s="121"/>
    </row>
    <row r="315" spans="1:10" ht="15.75">
      <c r="A315" s="122"/>
      <c r="B315" s="33"/>
      <c r="C315" s="33"/>
      <c r="D315" s="33"/>
      <c r="E315" s="33"/>
      <c r="F315" s="33"/>
      <c r="G315" s="33"/>
      <c r="H315" s="33"/>
      <c r="I315" s="33"/>
      <c r="J315" s="33"/>
    </row>
  </sheetData>
  <sheetProtection/>
  <mergeCells count="6">
    <mergeCell ref="A292:J292"/>
    <mergeCell ref="A266:J266"/>
    <mergeCell ref="A4:J4"/>
    <mergeCell ref="A33:J33"/>
    <mergeCell ref="A138:J138"/>
    <mergeCell ref="A174:J174"/>
  </mergeCells>
  <printOptions/>
  <pageMargins left="0.787401575" right="0.787401575" top="0.984251969" bottom="0.984251969" header="0.4921259845" footer="0.4921259845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J1" sqref="A1:J28"/>
    </sheetView>
  </sheetViews>
  <sheetFormatPr defaultColWidth="11.421875" defaultRowHeight="12.75"/>
  <cols>
    <col min="1" max="1" width="17.8515625" style="0" customWidth="1"/>
    <col min="2" max="2" width="44.00390625" style="0" bestFit="1" customWidth="1"/>
    <col min="3" max="3" width="11.421875" style="0" customWidth="1"/>
    <col min="4" max="4" width="13.7109375" style="0" bestFit="1" customWidth="1"/>
    <col min="5" max="5" width="11.421875" style="0" customWidth="1"/>
    <col min="6" max="6" width="13.7109375" style="0" bestFit="1" customWidth="1"/>
    <col min="7" max="7" width="11.421875" style="0" customWidth="1"/>
    <col min="8" max="8" width="14.57421875" style="0" bestFit="1" customWidth="1"/>
    <col min="9" max="9" width="11.421875" style="0" customWidth="1"/>
    <col min="10" max="10" width="12.7109375" style="0" bestFit="1" customWidth="1"/>
  </cols>
  <sheetData>
    <row r="1" spans="1:10" ht="12.75">
      <c r="A1" s="156"/>
      <c r="B1" s="157"/>
      <c r="C1" s="157"/>
      <c r="D1" s="164"/>
      <c r="E1" s="157"/>
      <c r="F1" s="157"/>
      <c r="G1" s="157"/>
      <c r="H1" s="157"/>
      <c r="I1" s="157"/>
      <c r="J1" s="168"/>
    </row>
    <row r="2" spans="1:10" ht="12.75">
      <c r="A2" s="169"/>
      <c r="B2" s="167"/>
      <c r="C2" s="167"/>
      <c r="D2" s="138"/>
      <c r="E2" s="167"/>
      <c r="F2" s="167"/>
      <c r="G2" s="167"/>
      <c r="H2" s="167"/>
      <c r="I2" s="167"/>
      <c r="J2" s="202" t="s">
        <v>352</v>
      </c>
    </row>
    <row r="3" spans="1:10" ht="15.75">
      <c r="A3" s="425" t="s">
        <v>15</v>
      </c>
      <c r="B3" s="426"/>
      <c r="C3" s="426"/>
      <c r="D3" s="426"/>
      <c r="E3" s="426"/>
      <c r="F3" s="426"/>
      <c r="G3" s="426"/>
      <c r="H3" s="426"/>
      <c r="I3" s="426"/>
      <c r="J3" s="427"/>
    </row>
    <row r="4" spans="1:10" ht="15.75">
      <c r="A4" s="130"/>
      <c r="B4" s="131"/>
      <c r="C4" s="131"/>
      <c r="D4" s="137"/>
      <c r="E4" s="131"/>
      <c r="F4" s="131"/>
      <c r="G4" s="131"/>
      <c r="H4" s="131"/>
      <c r="I4" s="131"/>
      <c r="J4" s="166"/>
    </row>
    <row r="5" spans="1:10" ht="15.75">
      <c r="A5" s="111"/>
      <c r="B5" s="17"/>
      <c r="C5" s="17"/>
      <c r="D5" s="18"/>
      <c r="E5" s="17"/>
      <c r="F5" s="17"/>
      <c r="G5" s="17"/>
      <c r="H5" s="17"/>
      <c r="I5" s="17"/>
      <c r="J5" s="112"/>
    </row>
    <row r="6" spans="1:10" ht="15.75">
      <c r="A6" s="22" t="s">
        <v>0</v>
      </c>
      <c r="B6" s="113" t="s">
        <v>1</v>
      </c>
      <c r="C6" s="22" t="s">
        <v>2</v>
      </c>
      <c r="D6" s="23" t="s">
        <v>4</v>
      </c>
      <c r="E6" s="22" t="s">
        <v>11</v>
      </c>
      <c r="F6" s="22" t="s">
        <v>3</v>
      </c>
      <c r="G6" s="22" t="s">
        <v>11</v>
      </c>
      <c r="H6" s="22" t="s">
        <v>6</v>
      </c>
      <c r="I6" s="22" t="s">
        <v>11</v>
      </c>
      <c r="J6" s="22" t="s">
        <v>7</v>
      </c>
    </row>
    <row r="7" spans="1:10" ht="15.75">
      <c r="A7" s="38"/>
      <c r="B7" s="110"/>
      <c r="C7" s="38"/>
      <c r="D7" s="28" t="s">
        <v>5</v>
      </c>
      <c r="E7" s="27" t="s">
        <v>12</v>
      </c>
      <c r="F7" s="27" t="s">
        <v>5</v>
      </c>
      <c r="G7" s="27" t="s">
        <v>12</v>
      </c>
      <c r="H7" s="27" t="s">
        <v>5</v>
      </c>
      <c r="I7" s="27" t="s">
        <v>12</v>
      </c>
      <c r="J7" s="27" t="s">
        <v>8</v>
      </c>
    </row>
    <row r="8" spans="1:10" ht="15.75">
      <c r="A8" s="33"/>
      <c r="B8" s="112"/>
      <c r="C8" s="114"/>
      <c r="D8" s="34"/>
      <c r="E8" s="33"/>
      <c r="F8" s="33"/>
      <c r="G8" s="33"/>
      <c r="H8" s="33"/>
      <c r="I8" s="33"/>
      <c r="J8" s="114"/>
    </row>
    <row r="9" spans="1:10" ht="19.5">
      <c r="A9" s="115" t="s">
        <v>323</v>
      </c>
      <c r="B9" s="116"/>
      <c r="C9" s="27"/>
      <c r="D9" s="147"/>
      <c r="E9" s="38"/>
      <c r="F9" s="12"/>
      <c r="G9" s="38"/>
      <c r="H9" s="38"/>
      <c r="I9" s="38"/>
      <c r="J9" s="45"/>
    </row>
    <row r="10" spans="1:10" ht="15.75">
      <c r="A10" s="126">
        <v>1</v>
      </c>
      <c r="B10" s="110" t="s">
        <v>324</v>
      </c>
      <c r="C10" s="27" t="s">
        <v>335</v>
      </c>
      <c r="D10" s="147">
        <v>42100</v>
      </c>
      <c r="E10" s="203">
        <v>9.212153599999999</v>
      </c>
      <c r="F10" s="12">
        <v>1263</v>
      </c>
      <c r="G10" s="204">
        <v>8.424416</v>
      </c>
      <c r="H10" s="38">
        <v>43363</v>
      </c>
      <c r="I10" s="204">
        <v>9.488518208</v>
      </c>
      <c r="J10" s="50">
        <v>218.816</v>
      </c>
    </row>
    <row r="11" spans="1:10" ht="15.75">
      <c r="A11" s="126">
        <v>1</v>
      </c>
      <c r="B11" s="110" t="s">
        <v>325</v>
      </c>
      <c r="C11" s="27" t="s">
        <v>276</v>
      </c>
      <c r="D11" s="147">
        <v>137500</v>
      </c>
      <c r="E11" s="203">
        <v>44.89111</v>
      </c>
      <c r="F11" s="38">
        <v>38500</v>
      </c>
      <c r="G11" s="204">
        <v>0.77952188212</v>
      </c>
      <c r="H11" s="110">
        <v>176000</v>
      </c>
      <c r="I11" s="204">
        <v>57.460620799999994</v>
      </c>
      <c r="J11" s="50">
        <v>326.4808</v>
      </c>
    </row>
    <row r="12" spans="1:10" ht="15.75">
      <c r="A12" s="126">
        <v>1</v>
      </c>
      <c r="B12" s="38" t="s">
        <v>245</v>
      </c>
      <c r="C12" s="27" t="s">
        <v>69</v>
      </c>
      <c r="D12" s="147">
        <v>28935.29</v>
      </c>
      <c r="E12" s="203">
        <v>35.503600829999996</v>
      </c>
      <c r="F12" s="38">
        <v>2387.65</v>
      </c>
      <c r="G12" s="204">
        <v>3.5613675</v>
      </c>
      <c r="H12" s="110">
        <v>31322.94</v>
      </c>
      <c r="I12" s="204">
        <v>38.433247380000005</v>
      </c>
      <c r="J12" s="50">
        <v>1227</v>
      </c>
    </row>
    <row r="13" spans="1:10" ht="15.75">
      <c r="A13" s="126">
        <v>1</v>
      </c>
      <c r="B13" s="38" t="s">
        <v>331</v>
      </c>
      <c r="C13" s="27" t="s">
        <v>69</v>
      </c>
      <c r="D13" s="147">
        <v>18000</v>
      </c>
      <c r="E13" s="203">
        <v>22.086</v>
      </c>
      <c r="F13" s="38">
        <v>2902.5</v>
      </c>
      <c r="G13" s="204">
        <v>54.283253009999996</v>
      </c>
      <c r="H13" s="110">
        <v>20902.5</v>
      </c>
      <c r="I13" s="204">
        <v>25.6473675</v>
      </c>
      <c r="J13" s="50">
        <v>1227</v>
      </c>
    </row>
    <row r="14" spans="1:10" ht="15.75">
      <c r="A14" s="126">
        <v>1</v>
      </c>
      <c r="B14" s="38" t="s">
        <v>332</v>
      </c>
      <c r="C14" s="27" t="s">
        <v>9</v>
      </c>
      <c r="D14" s="147">
        <v>214500</v>
      </c>
      <c r="E14" s="203">
        <v>394.35297330000003</v>
      </c>
      <c r="F14" s="38">
        <v>44240.63</v>
      </c>
      <c r="G14" s="204">
        <v>349.0023813705</v>
      </c>
      <c r="H14" s="110">
        <v>258740.63</v>
      </c>
      <c r="I14" s="204">
        <v>475.688283235502</v>
      </c>
      <c r="J14" s="50">
        <v>1838.4754</v>
      </c>
    </row>
    <row r="15" spans="1:10" ht="15.75">
      <c r="A15" s="126">
        <v>1</v>
      </c>
      <c r="B15" s="38" t="s">
        <v>326</v>
      </c>
      <c r="C15" s="27" t="s">
        <v>9</v>
      </c>
      <c r="D15" s="147">
        <v>1298000</v>
      </c>
      <c r="E15" s="203">
        <v>2386.3410691999998</v>
      </c>
      <c r="F15" s="38">
        <v>189832.5</v>
      </c>
      <c r="G15" s="204">
        <v>349.0023813705</v>
      </c>
      <c r="H15" s="110">
        <v>1487832.5</v>
      </c>
      <c r="I15" s="204">
        <v>2735.3434505705</v>
      </c>
      <c r="J15" s="50">
        <v>1838.4754</v>
      </c>
    </row>
    <row r="16" spans="1:10" ht="15.75">
      <c r="A16" s="126">
        <v>1</v>
      </c>
      <c r="B16" s="38" t="s">
        <v>327</v>
      </c>
      <c r="C16" s="27" t="s">
        <v>9</v>
      </c>
      <c r="D16" s="147">
        <v>198000</v>
      </c>
      <c r="E16" s="203">
        <v>364.0181292</v>
      </c>
      <c r="F16" s="38">
        <v>40837.5</v>
      </c>
      <c r="G16" s="204">
        <v>75.0787391475</v>
      </c>
      <c r="H16" s="110">
        <v>238837.5</v>
      </c>
      <c r="I16" s="204">
        <v>439.09686834750005</v>
      </c>
      <c r="J16" s="50">
        <v>1838.4754</v>
      </c>
    </row>
    <row r="17" spans="1:10" ht="15.75">
      <c r="A17" s="126">
        <v>1</v>
      </c>
      <c r="B17" s="38" t="s">
        <v>250</v>
      </c>
      <c r="C17" s="27" t="s">
        <v>9</v>
      </c>
      <c r="D17" s="147">
        <v>27830</v>
      </c>
      <c r="E17" s="203">
        <v>51.164770382</v>
      </c>
      <c r="F17" s="201">
        <v>18889.84</v>
      </c>
      <c r="G17" s="204">
        <v>34.728506149935995</v>
      </c>
      <c r="H17" s="110">
        <v>46719.84</v>
      </c>
      <c r="I17" s="204">
        <v>85.893276531936</v>
      </c>
      <c r="J17" s="50">
        <v>1838.4754</v>
      </c>
    </row>
    <row r="18" spans="1:10" ht="15.75">
      <c r="A18" s="126">
        <v>15</v>
      </c>
      <c r="B18" s="38" t="s">
        <v>328</v>
      </c>
      <c r="C18" s="27" t="s">
        <v>9</v>
      </c>
      <c r="D18" s="147">
        <v>109634.08</v>
      </c>
      <c r="E18" s="203">
        <v>204.17845413104</v>
      </c>
      <c r="F18" s="38">
        <v>16445.11</v>
      </c>
      <c r="G18" s="204">
        <v>30.626764394930003</v>
      </c>
      <c r="H18" s="110">
        <v>126079.19</v>
      </c>
      <c r="I18" s="204">
        <v>234.80521852597002</v>
      </c>
      <c r="J18" s="50">
        <v>1862.363</v>
      </c>
    </row>
    <row r="19" spans="1:10" ht="15.75">
      <c r="A19" s="126">
        <v>15</v>
      </c>
      <c r="B19" s="38" t="s">
        <v>329</v>
      </c>
      <c r="C19" s="27" t="s">
        <v>9</v>
      </c>
      <c r="D19" s="147">
        <v>207534.91</v>
      </c>
      <c r="E19" s="203">
        <v>386.50533759233</v>
      </c>
      <c r="F19" s="38">
        <v>31130.24</v>
      </c>
      <c r="G19" s="204">
        <v>57.97580715712</v>
      </c>
      <c r="H19" s="110">
        <v>238665.15</v>
      </c>
      <c r="I19" s="204">
        <v>444.48114474945004</v>
      </c>
      <c r="J19" s="50">
        <v>1862.363</v>
      </c>
    </row>
    <row r="20" spans="1:10" ht="15.75">
      <c r="A20" s="126">
        <v>15</v>
      </c>
      <c r="B20" s="38" t="s">
        <v>330</v>
      </c>
      <c r="C20" s="27" t="s">
        <v>69</v>
      </c>
      <c r="D20" s="147">
        <v>59460</v>
      </c>
      <c r="E20" s="203">
        <v>72.98715</v>
      </c>
      <c r="F20" s="38">
        <v>7802.77</v>
      </c>
      <c r="G20" s="204">
        <v>9.577900175</v>
      </c>
      <c r="H20" s="110">
        <v>67262.77</v>
      </c>
      <c r="I20" s="204">
        <v>82.56505017500001</v>
      </c>
      <c r="J20" s="50">
        <v>1227.5</v>
      </c>
    </row>
    <row r="21" spans="1:10" ht="15.75">
      <c r="A21" s="126">
        <v>15</v>
      </c>
      <c r="B21" s="38" t="s">
        <v>336</v>
      </c>
      <c r="C21" s="27" t="s">
        <v>9</v>
      </c>
      <c r="D21" s="147">
        <v>16930</v>
      </c>
      <c r="E21" s="203">
        <v>31.52980559</v>
      </c>
      <c r="F21" s="38">
        <v>11491.77</v>
      </c>
      <c r="G21" s="204">
        <v>21.40184725251</v>
      </c>
      <c r="H21" s="110">
        <v>28421.77</v>
      </c>
      <c r="I21" s="204">
        <v>52.93165284251</v>
      </c>
      <c r="J21" s="50">
        <v>1862.363</v>
      </c>
    </row>
    <row r="22" spans="1:10" ht="15.75">
      <c r="A22" s="126">
        <v>15</v>
      </c>
      <c r="B22" s="38" t="s">
        <v>333</v>
      </c>
      <c r="C22" s="27" t="s">
        <v>9</v>
      </c>
      <c r="D22" s="147">
        <v>155071</v>
      </c>
      <c r="E22" s="203">
        <v>288.798492773</v>
      </c>
      <c r="F22" s="38">
        <v>47102.93</v>
      </c>
      <c r="G22" s="204">
        <v>87.72275402359</v>
      </c>
      <c r="H22" s="110">
        <v>202173.93</v>
      </c>
      <c r="I22" s="204">
        <v>376.52124679659</v>
      </c>
      <c r="J22" s="50">
        <v>1862.363</v>
      </c>
    </row>
    <row r="23" spans="1:10" ht="15.75">
      <c r="A23" s="194">
        <v>15</v>
      </c>
      <c r="B23" s="112" t="s">
        <v>334</v>
      </c>
      <c r="C23" s="114" t="s">
        <v>9</v>
      </c>
      <c r="D23" s="205">
        <v>0</v>
      </c>
      <c r="E23" s="206">
        <v>0</v>
      </c>
      <c r="F23" s="17">
        <v>71178.16</v>
      </c>
      <c r="G23" s="207">
        <v>132.55957159208</v>
      </c>
      <c r="H23" s="33">
        <v>71178.16</v>
      </c>
      <c r="I23" s="207">
        <v>132.55957159208</v>
      </c>
      <c r="J23" s="48">
        <v>1862.363</v>
      </c>
    </row>
    <row r="24" spans="1:10" ht="15.75">
      <c r="A24" s="126"/>
      <c r="B24" s="110"/>
      <c r="C24" s="27"/>
      <c r="D24" s="147"/>
      <c r="E24" s="203"/>
      <c r="F24" s="12"/>
      <c r="G24" s="204"/>
      <c r="H24" s="38"/>
      <c r="I24" s="204"/>
      <c r="J24" s="38"/>
    </row>
    <row r="25" spans="1:10" ht="15.75">
      <c r="A25" s="120"/>
      <c r="B25" s="38" t="s">
        <v>16</v>
      </c>
      <c r="C25" s="38"/>
      <c r="D25" s="208"/>
      <c r="E25" s="204">
        <v>4291.569046598369</v>
      </c>
      <c r="F25" s="204"/>
      <c r="G25" s="204">
        <v>1214.725211025786</v>
      </c>
      <c r="H25" s="204"/>
      <c r="I25" s="204">
        <v>5190.915517255038</v>
      </c>
      <c r="J25" s="204"/>
    </row>
    <row r="26" spans="1:10" ht="15.75">
      <c r="A26" s="122"/>
      <c r="B26" s="33"/>
      <c r="C26" s="33"/>
      <c r="D26" s="34"/>
      <c r="E26" s="33"/>
      <c r="F26" s="33"/>
      <c r="G26" s="33"/>
      <c r="H26" s="33"/>
      <c r="I26" s="33"/>
      <c r="J26" s="33"/>
    </row>
    <row r="27" spans="1:10" ht="12.75">
      <c r="A27" s="156"/>
      <c r="B27" s="157"/>
      <c r="C27" s="157"/>
      <c r="D27" s="164"/>
      <c r="E27" s="157"/>
      <c r="F27" s="157"/>
      <c r="G27" s="157"/>
      <c r="H27" s="157"/>
      <c r="I27" s="157"/>
      <c r="J27" s="168"/>
    </row>
    <row r="28" spans="1:10" ht="15.75">
      <c r="A28" s="111" t="s">
        <v>14</v>
      </c>
      <c r="B28" s="17"/>
      <c r="C28" s="209"/>
      <c r="D28" s="210"/>
      <c r="E28" s="209"/>
      <c r="F28" s="209"/>
      <c r="G28" s="209"/>
      <c r="H28" s="209"/>
      <c r="I28" s="209"/>
      <c r="J28" s="211"/>
    </row>
    <row r="29" ht="12.75">
      <c r="D29" s="212"/>
    </row>
    <row r="30" ht="12.75">
      <c r="D30" s="212"/>
    </row>
  </sheetData>
  <sheetProtection/>
  <mergeCells count="1">
    <mergeCell ref="A3:J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90"/>
  <sheetViews>
    <sheetView zoomScalePageLayoutView="0" workbookViewId="0" topLeftCell="A62">
      <selection activeCell="A2" sqref="A2:J88"/>
    </sheetView>
  </sheetViews>
  <sheetFormatPr defaultColWidth="11.421875" defaultRowHeight="12.75"/>
  <cols>
    <col min="1" max="1" width="16.00390625" style="0" customWidth="1"/>
    <col min="2" max="2" width="50.140625" style="0" customWidth="1"/>
    <col min="3" max="3" width="11.421875" style="0" customWidth="1"/>
    <col min="4" max="4" width="16.140625" style="0" customWidth="1"/>
    <col min="5" max="5" width="13.00390625" style="212" bestFit="1" customWidth="1"/>
    <col min="6" max="6" width="15.57421875" style="0" customWidth="1"/>
    <col min="7" max="7" width="14.140625" style="212" customWidth="1"/>
    <col min="8" max="8" width="16.140625" style="0" customWidth="1"/>
    <col min="9" max="9" width="15.28125" style="212" customWidth="1"/>
    <col min="10" max="10" width="17.7109375" style="0" customWidth="1"/>
    <col min="11" max="11" width="11.421875" style="0" hidden="1" customWidth="1"/>
  </cols>
  <sheetData>
    <row r="2" spans="1:10" ht="15.75">
      <c r="A2" s="437" t="s">
        <v>15</v>
      </c>
      <c r="B2" s="438"/>
      <c r="C2" s="438"/>
      <c r="D2" s="438"/>
      <c r="E2" s="438"/>
      <c r="F2" s="438"/>
      <c r="G2" s="438"/>
      <c r="H2" s="438"/>
      <c r="I2" s="438"/>
      <c r="J2" s="439"/>
    </row>
    <row r="3" spans="1:10" ht="15.75">
      <c r="A3" s="130"/>
      <c r="B3" s="131"/>
      <c r="C3" s="131"/>
      <c r="D3" s="131"/>
      <c r="E3" s="137"/>
      <c r="F3" s="131"/>
      <c r="G3" s="137"/>
      <c r="H3" s="131"/>
      <c r="I3" s="137"/>
      <c r="J3" s="213" t="s">
        <v>352</v>
      </c>
    </row>
    <row r="4" spans="1:10" ht="15.75">
      <c r="A4" s="111"/>
      <c r="B4" s="17"/>
      <c r="C4" s="17"/>
      <c r="D4" s="17"/>
      <c r="E4" s="18"/>
      <c r="F4" s="17"/>
      <c r="G4" s="18"/>
      <c r="H4" s="17"/>
      <c r="I4" s="18"/>
      <c r="J4" s="112"/>
    </row>
    <row r="5" spans="1:10" ht="15.75">
      <c r="A5" s="22" t="s">
        <v>0</v>
      </c>
      <c r="B5" s="113" t="s">
        <v>1</v>
      </c>
      <c r="C5" s="22" t="s">
        <v>2</v>
      </c>
      <c r="D5" s="22" t="s">
        <v>4</v>
      </c>
      <c r="E5" s="23" t="s">
        <v>11</v>
      </c>
      <c r="F5" s="22" t="s">
        <v>3</v>
      </c>
      <c r="G5" s="23" t="s">
        <v>11</v>
      </c>
      <c r="H5" s="22" t="s">
        <v>6</v>
      </c>
      <c r="I5" s="23" t="s">
        <v>11</v>
      </c>
      <c r="J5" s="22" t="s">
        <v>7</v>
      </c>
    </row>
    <row r="6" spans="1:10" ht="15.75">
      <c r="A6" s="38"/>
      <c r="B6" s="110"/>
      <c r="C6" s="38"/>
      <c r="D6" s="27" t="s">
        <v>5</v>
      </c>
      <c r="E6" s="28" t="s">
        <v>12</v>
      </c>
      <c r="F6" s="27" t="s">
        <v>5</v>
      </c>
      <c r="G6" s="28" t="s">
        <v>12</v>
      </c>
      <c r="H6" s="27" t="s">
        <v>5</v>
      </c>
      <c r="I6" s="28" t="s">
        <v>12</v>
      </c>
      <c r="J6" s="27" t="s">
        <v>8</v>
      </c>
    </row>
    <row r="7" spans="1:10" ht="15.75">
      <c r="A7" s="33"/>
      <c r="B7" s="112"/>
      <c r="C7" s="114"/>
      <c r="D7" s="33"/>
      <c r="E7" s="34"/>
      <c r="F7" s="33"/>
      <c r="G7" s="34"/>
      <c r="H7" s="33"/>
      <c r="I7" s="34"/>
      <c r="J7" s="114"/>
    </row>
    <row r="8" spans="1:10" ht="19.5">
      <c r="A8" s="120" t="s">
        <v>394</v>
      </c>
      <c r="B8" s="116"/>
      <c r="C8" s="27"/>
      <c r="D8" s="73"/>
      <c r="E8" s="39"/>
      <c r="F8" s="12"/>
      <c r="G8" s="39"/>
      <c r="H8" s="38"/>
      <c r="I8" s="39"/>
      <c r="J8" s="45"/>
    </row>
    <row r="9" spans="1:10" ht="19.5">
      <c r="A9" s="120"/>
      <c r="B9" s="214"/>
      <c r="C9" s="27"/>
      <c r="D9" s="73"/>
      <c r="E9" s="39"/>
      <c r="F9" s="12"/>
      <c r="G9" s="39"/>
      <c r="H9" s="110"/>
      <c r="I9" s="39"/>
      <c r="J9" s="38"/>
    </row>
    <row r="10" spans="1:10" ht="15.75">
      <c r="A10" s="126">
        <v>1</v>
      </c>
      <c r="B10" s="12" t="s">
        <v>439</v>
      </c>
      <c r="C10" s="27" t="s">
        <v>335</v>
      </c>
      <c r="D10" s="73"/>
      <c r="E10" s="74">
        <f aca="true" t="shared" si="0" ref="E10:E30">+D10*J10/1000000</f>
        <v>0</v>
      </c>
      <c r="F10" s="12">
        <v>16189.94</v>
      </c>
      <c r="G10" s="66">
        <f>+F10*J10/1000000</f>
        <v>69.50601287668394</v>
      </c>
      <c r="H10" s="110">
        <f>+D10+F10</f>
        <v>16189.94</v>
      </c>
      <c r="I10" s="66">
        <f>+H10*J10/1000000</f>
        <v>69.50601287668394</v>
      </c>
      <c r="J10" s="226">
        <v>4293.160621761658</v>
      </c>
    </row>
    <row r="11" spans="1:10" ht="15.75">
      <c r="A11" s="126">
        <v>1</v>
      </c>
      <c r="B11" s="109" t="s">
        <v>378</v>
      </c>
      <c r="C11" s="27" t="s">
        <v>67</v>
      </c>
      <c r="D11" s="64">
        <v>17410.24</v>
      </c>
      <c r="E11" s="74">
        <f t="shared" si="0"/>
        <v>29.279098758360004</v>
      </c>
      <c r="F11" s="65">
        <v>2546.25</v>
      </c>
      <c r="G11" s="66">
        <f>+F11*J11/1000000</f>
        <v>4.28207222953125</v>
      </c>
      <c r="H11" s="110">
        <f aca="true" t="shared" si="1" ref="H11:H30">+D11+F11</f>
        <v>19956.49</v>
      </c>
      <c r="I11" s="66">
        <f>+H11*J11/1000000</f>
        <v>33.56117098789125</v>
      </c>
      <c r="J11" s="226">
        <v>1681.717125</v>
      </c>
    </row>
    <row r="12" spans="1:10" ht="15.75">
      <c r="A12" s="126">
        <v>1</v>
      </c>
      <c r="B12" s="109"/>
      <c r="C12" s="27" t="s">
        <v>225</v>
      </c>
      <c r="D12" s="215">
        <v>1749.62</v>
      </c>
      <c r="E12" s="74">
        <f t="shared" si="0"/>
        <v>2.0923027864693</v>
      </c>
      <c r="F12" s="183">
        <v>255.88</v>
      </c>
      <c r="G12" s="66">
        <f aca="true" t="shared" si="2" ref="G12:G30">+F12*J12/1000000</f>
        <v>0.30599698048819995</v>
      </c>
      <c r="H12" s="38">
        <f t="shared" si="1"/>
        <v>2005.5</v>
      </c>
      <c r="I12" s="66">
        <f>+H12*J12/1000000</f>
        <v>2.3982997669575</v>
      </c>
      <c r="J12" s="226">
        <v>1195.861265</v>
      </c>
    </row>
    <row r="13" spans="1:10" ht="15.75">
      <c r="A13" s="126">
        <v>1</v>
      </c>
      <c r="B13" s="109"/>
      <c r="C13" s="27" t="s">
        <v>69</v>
      </c>
      <c r="D13" s="73">
        <v>634.34</v>
      </c>
      <c r="E13" s="74">
        <f t="shared" si="0"/>
        <v>0.7808725400000001</v>
      </c>
      <c r="F13" s="183">
        <v>92.77</v>
      </c>
      <c r="G13" s="66">
        <f t="shared" si="2"/>
        <v>0.11419987</v>
      </c>
      <c r="H13" s="38">
        <f t="shared" si="1"/>
        <v>727.11</v>
      </c>
      <c r="I13" s="66">
        <f aca="true" t="shared" si="3" ref="I13:I83">+H13*J13/1000000</f>
        <v>0.89507241</v>
      </c>
      <c r="J13" s="227">
        <v>1231</v>
      </c>
    </row>
    <row r="14" spans="1:10" ht="15.75">
      <c r="A14" s="126">
        <v>1</v>
      </c>
      <c r="B14" s="109" t="s">
        <v>379</v>
      </c>
      <c r="C14" s="27" t="s">
        <v>143</v>
      </c>
      <c r="D14" s="73">
        <v>18990.78</v>
      </c>
      <c r="E14" s="74">
        <f t="shared" si="0"/>
        <v>4.2854722335765</v>
      </c>
      <c r="F14" s="183">
        <v>2207.68</v>
      </c>
      <c r="G14" s="66">
        <f t="shared" si="2"/>
        <v>0.49818655898399994</v>
      </c>
      <c r="H14" s="38">
        <f t="shared" si="1"/>
        <v>21198.46</v>
      </c>
      <c r="I14" s="66">
        <f t="shared" si="3"/>
        <v>4.7836587925605</v>
      </c>
      <c r="J14" s="227">
        <v>225.660675</v>
      </c>
    </row>
    <row r="15" spans="1:10" ht="15.75">
      <c r="A15" s="126">
        <v>1</v>
      </c>
      <c r="B15" s="109"/>
      <c r="C15" s="27" t="s">
        <v>67</v>
      </c>
      <c r="D15" s="73">
        <v>45199.27</v>
      </c>
      <c r="E15" s="74">
        <f t="shared" si="0"/>
        <v>76.01238639649874</v>
      </c>
      <c r="F15" s="215">
        <v>5254.41</v>
      </c>
      <c r="G15" s="66">
        <f t="shared" si="2"/>
        <v>8.836431278771249</v>
      </c>
      <c r="H15" s="38">
        <f t="shared" si="1"/>
        <v>50453.67999999999</v>
      </c>
      <c r="I15" s="66">
        <f t="shared" si="3"/>
        <v>84.84881767526997</v>
      </c>
      <c r="J15" s="226">
        <v>1681.717125</v>
      </c>
    </row>
    <row r="16" spans="1:10" ht="15.75">
      <c r="A16" s="126">
        <v>1</v>
      </c>
      <c r="B16" s="109"/>
      <c r="C16" s="27" t="s">
        <v>69</v>
      </c>
      <c r="D16" s="73">
        <v>16690.57</v>
      </c>
      <c r="E16" s="74">
        <f t="shared" si="0"/>
        <v>20.54609167</v>
      </c>
      <c r="F16" s="73">
        <v>2207.68</v>
      </c>
      <c r="G16" s="66">
        <f t="shared" si="2"/>
        <v>2.7176540799999995</v>
      </c>
      <c r="H16" s="38">
        <f t="shared" si="1"/>
        <v>18898.25</v>
      </c>
      <c r="I16" s="66">
        <f t="shared" si="3"/>
        <v>23.26374575</v>
      </c>
      <c r="J16" s="227">
        <v>1231</v>
      </c>
    </row>
    <row r="17" spans="1:10" ht="15.75">
      <c r="A17" s="126">
        <v>1</v>
      </c>
      <c r="B17" s="109" t="s">
        <v>380</v>
      </c>
      <c r="C17" s="27" t="s">
        <v>145</v>
      </c>
      <c r="D17" s="73">
        <v>71775.82</v>
      </c>
      <c r="E17" s="74">
        <f t="shared" si="0"/>
        <v>90.12890270073815</v>
      </c>
      <c r="F17" s="73">
        <v>11035.53</v>
      </c>
      <c r="G17" s="66">
        <f t="shared" si="2"/>
        <v>13.85731587073581</v>
      </c>
      <c r="H17" s="38">
        <f t="shared" si="1"/>
        <v>82811.35</v>
      </c>
      <c r="I17" s="66">
        <f t="shared" si="3"/>
        <v>103.98621857147396</v>
      </c>
      <c r="J17" s="229">
        <v>1255.700077</v>
      </c>
    </row>
    <row r="18" spans="1:10" ht="15.75">
      <c r="A18" s="126">
        <v>1</v>
      </c>
      <c r="B18" s="109"/>
      <c r="C18" s="27" t="s">
        <v>67</v>
      </c>
      <c r="D18" s="73">
        <v>60022.13</v>
      </c>
      <c r="E18" s="74">
        <f t="shared" si="0"/>
        <v>100.94024389997624</v>
      </c>
      <c r="F18" s="73">
        <v>9453.49</v>
      </c>
      <c r="G18" s="66">
        <f t="shared" si="2"/>
        <v>15.898096024016247</v>
      </c>
      <c r="H18" s="38">
        <f t="shared" si="1"/>
        <v>69475.62</v>
      </c>
      <c r="I18" s="66">
        <f t="shared" si="3"/>
        <v>116.83833992399248</v>
      </c>
      <c r="J18" s="226">
        <v>1681.717125</v>
      </c>
    </row>
    <row r="19" spans="1:10" ht="15.75">
      <c r="A19" s="126">
        <v>1</v>
      </c>
      <c r="B19" s="109"/>
      <c r="C19" s="27" t="s">
        <v>68</v>
      </c>
      <c r="D19" s="73">
        <v>1733824.14</v>
      </c>
      <c r="E19" s="74">
        <f t="shared" si="0"/>
        <v>25.572633438081237</v>
      </c>
      <c r="F19" s="73">
        <v>273077.3</v>
      </c>
      <c r="G19" s="66">
        <f t="shared" si="2"/>
        <v>4.0276897362618</v>
      </c>
      <c r="H19" s="38">
        <f t="shared" si="1"/>
        <v>2006901.44</v>
      </c>
      <c r="I19" s="66">
        <f t="shared" si="3"/>
        <v>29.60032317434304</v>
      </c>
      <c r="J19" s="226">
        <v>14.749266</v>
      </c>
    </row>
    <row r="20" spans="1:10" ht="15.75">
      <c r="A20" s="126">
        <v>1</v>
      </c>
      <c r="B20" s="12"/>
      <c r="C20" s="27" t="s">
        <v>147</v>
      </c>
      <c r="D20" s="73">
        <v>44359.47</v>
      </c>
      <c r="E20" s="74">
        <f t="shared" si="0"/>
        <v>8.13717497410785</v>
      </c>
      <c r="F20" s="73">
        <v>6820.27</v>
      </c>
      <c r="G20" s="66">
        <f t="shared" si="2"/>
        <v>1.25109092513185</v>
      </c>
      <c r="H20" s="38">
        <f t="shared" si="1"/>
        <v>51179.740000000005</v>
      </c>
      <c r="I20" s="66">
        <f t="shared" si="3"/>
        <v>9.3882658992397</v>
      </c>
      <c r="J20" s="227">
        <v>183.437155</v>
      </c>
    </row>
    <row r="21" spans="1:10" ht="15.75">
      <c r="A21" s="126">
        <v>1</v>
      </c>
      <c r="B21" s="12"/>
      <c r="C21" s="27" t="s">
        <v>69</v>
      </c>
      <c r="D21" s="73">
        <v>60863.16</v>
      </c>
      <c r="E21" s="74">
        <f t="shared" si="0"/>
        <v>74.92254996000001</v>
      </c>
      <c r="F21" s="73">
        <v>9595.95</v>
      </c>
      <c r="G21" s="66">
        <f t="shared" si="2"/>
        <v>11.812614450000002</v>
      </c>
      <c r="H21" s="38">
        <f t="shared" si="1"/>
        <v>70459.11</v>
      </c>
      <c r="I21" s="66">
        <f t="shared" si="3"/>
        <v>86.73516441</v>
      </c>
      <c r="J21" s="226">
        <v>1231</v>
      </c>
    </row>
    <row r="22" spans="1:10" ht="15.75">
      <c r="A22" s="126">
        <v>1</v>
      </c>
      <c r="B22" s="12" t="s">
        <v>381</v>
      </c>
      <c r="C22" s="27" t="s">
        <v>225</v>
      </c>
      <c r="D22" s="73">
        <v>3928.5</v>
      </c>
      <c r="E22" s="74">
        <f t="shared" si="0"/>
        <v>4.6979409795525</v>
      </c>
      <c r="F22" s="73">
        <v>633.47</v>
      </c>
      <c r="G22" s="66">
        <f t="shared" si="2"/>
        <v>0.75754223553955</v>
      </c>
      <c r="H22" s="38">
        <f t="shared" si="1"/>
        <v>4561.97</v>
      </c>
      <c r="I22" s="66">
        <f t="shared" si="3"/>
        <v>5.45548321509205</v>
      </c>
      <c r="J22" s="226">
        <v>1195.861265</v>
      </c>
    </row>
    <row r="23" spans="1:10" ht="15.75">
      <c r="A23" s="126">
        <v>1</v>
      </c>
      <c r="B23" s="12"/>
      <c r="C23" s="27" t="s">
        <v>145</v>
      </c>
      <c r="D23" s="73">
        <v>30628.29</v>
      </c>
      <c r="E23" s="74">
        <f t="shared" si="0"/>
        <v>38.45994611137833</v>
      </c>
      <c r="F23" s="73">
        <v>4938.81</v>
      </c>
      <c r="G23" s="66">
        <f t="shared" si="2"/>
        <v>6.20166409728837</v>
      </c>
      <c r="H23" s="38">
        <f t="shared" si="1"/>
        <v>35567.1</v>
      </c>
      <c r="I23" s="66">
        <f t="shared" si="3"/>
        <v>44.661610208666694</v>
      </c>
      <c r="J23" s="229">
        <v>1255.700077</v>
      </c>
    </row>
    <row r="24" spans="1:10" ht="15.75">
      <c r="A24" s="126">
        <v>1</v>
      </c>
      <c r="B24" s="12"/>
      <c r="C24" s="27" t="s">
        <v>143</v>
      </c>
      <c r="D24" s="73">
        <v>33558.09</v>
      </c>
      <c r="E24" s="74">
        <f t="shared" si="0"/>
        <v>7.57274124111075</v>
      </c>
      <c r="F24" s="73">
        <v>5411.24</v>
      </c>
      <c r="G24" s="66">
        <f t="shared" si="2"/>
        <v>1.2211040709869998</v>
      </c>
      <c r="H24" s="38">
        <f t="shared" si="1"/>
        <v>38969.329999999994</v>
      </c>
      <c r="I24" s="66">
        <f t="shared" si="3"/>
        <v>8.79384531209775</v>
      </c>
      <c r="J24" s="227">
        <v>225.660675</v>
      </c>
    </row>
    <row r="25" spans="1:10" ht="15.75">
      <c r="A25" s="126">
        <v>1</v>
      </c>
      <c r="B25" s="12"/>
      <c r="C25" s="27" t="s">
        <v>67</v>
      </c>
      <c r="D25" s="73">
        <v>13495.46</v>
      </c>
      <c r="E25" s="74">
        <f t="shared" si="0"/>
        <v>22.6955461917525</v>
      </c>
      <c r="F25" s="73">
        <v>2176.14</v>
      </c>
      <c r="G25" s="66">
        <f t="shared" si="2"/>
        <v>3.6596519043974998</v>
      </c>
      <c r="H25" s="38">
        <f t="shared" si="1"/>
        <v>15671.599999999999</v>
      </c>
      <c r="I25" s="66">
        <f t="shared" si="3"/>
        <v>26.355198096149994</v>
      </c>
      <c r="J25" s="226">
        <v>1681.717125</v>
      </c>
    </row>
    <row r="26" spans="1:10" ht="15.75">
      <c r="A26" s="126">
        <v>1</v>
      </c>
      <c r="B26" s="12"/>
      <c r="C26" s="27" t="s">
        <v>152</v>
      </c>
      <c r="D26" s="73">
        <v>39170.13</v>
      </c>
      <c r="E26" s="74">
        <f t="shared" si="0"/>
        <v>77.44508935105799</v>
      </c>
      <c r="F26" s="64">
        <v>6316.18</v>
      </c>
      <c r="G26" s="66">
        <f t="shared" si="2"/>
        <v>12.488013811988</v>
      </c>
      <c r="H26" s="38">
        <f t="shared" si="1"/>
        <v>45486.31</v>
      </c>
      <c r="I26" s="66">
        <f t="shared" si="3"/>
        <v>89.933103163046</v>
      </c>
      <c r="J26" s="226">
        <v>1977.1466</v>
      </c>
    </row>
    <row r="27" spans="1:10" ht="15.75">
      <c r="A27" s="126">
        <v>1</v>
      </c>
      <c r="B27" s="12"/>
      <c r="C27" s="27" t="s">
        <v>68</v>
      </c>
      <c r="D27" s="73">
        <v>7214869.25</v>
      </c>
      <c r="E27" s="74">
        <f t="shared" si="0"/>
        <v>106.41402572347052</v>
      </c>
      <c r="F27" s="64">
        <v>1163397.67</v>
      </c>
      <c r="G27" s="66">
        <f t="shared" si="2"/>
        <v>17.15926169861022</v>
      </c>
      <c r="H27" s="38">
        <f t="shared" si="1"/>
        <v>8378266.92</v>
      </c>
      <c r="I27" s="66">
        <f t="shared" si="3"/>
        <v>123.57328742208072</v>
      </c>
      <c r="J27" s="226">
        <v>14.749266</v>
      </c>
    </row>
    <row r="28" spans="1:10" ht="15.75">
      <c r="A28" s="126">
        <v>1</v>
      </c>
      <c r="B28" s="12"/>
      <c r="C28" s="27" t="s">
        <v>147</v>
      </c>
      <c r="D28" s="73">
        <v>19971.71</v>
      </c>
      <c r="E28" s="74">
        <f t="shared" si="0"/>
        <v>3.66355366288505</v>
      </c>
      <c r="F28" s="64">
        <v>3220.44</v>
      </c>
      <c r="G28" s="66">
        <f t="shared" si="2"/>
        <v>0.5907483514481999</v>
      </c>
      <c r="H28" s="38">
        <f t="shared" si="1"/>
        <v>23192.149999999998</v>
      </c>
      <c r="I28" s="66">
        <f t="shared" si="3"/>
        <v>4.254302014333249</v>
      </c>
      <c r="J28" s="227">
        <v>183.437155</v>
      </c>
    </row>
    <row r="29" spans="1:10" ht="15.75">
      <c r="A29" s="126">
        <v>1</v>
      </c>
      <c r="B29" s="12"/>
      <c r="C29" s="27" t="s">
        <v>69</v>
      </c>
      <c r="D29" s="73">
        <v>57556.84</v>
      </c>
      <c r="E29" s="74">
        <f t="shared" si="0"/>
        <v>70.85247003999999</v>
      </c>
      <c r="F29" s="64">
        <v>9281.04</v>
      </c>
      <c r="G29" s="66">
        <f t="shared" si="2"/>
        <v>11.42496024</v>
      </c>
      <c r="H29" s="38">
        <f t="shared" si="1"/>
        <v>66837.88</v>
      </c>
      <c r="I29" s="66">
        <f t="shared" si="3"/>
        <v>82.27743028</v>
      </c>
      <c r="J29" s="226">
        <v>1231</v>
      </c>
    </row>
    <row r="30" spans="1:10" ht="15.75">
      <c r="A30" s="126">
        <v>1</v>
      </c>
      <c r="B30" s="12" t="s">
        <v>228</v>
      </c>
      <c r="C30" s="27" t="s">
        <v>145</v>
      </c>
      <c r="D30" s="73">
        <v>113.68</v>
      </c>
      <c r="E30" s="74">
        <f t="shared" si="0"/>
        <v>0.14274798475336</v>
      </c>
      <c r="F30" s="64">
        <v>23.45</v>
      </c>
      <c r="G30" s="66">
        <f t="shared" si="2"/>
        <v>0.029446166805649997</v>
      </c>
      <c r="H30" s="38">
        <f t="shared" si="1"/>
        <v>137.13</v>
      </c>
      <c r="I30" s="66">
        <f t="shared" si="3"/>
        <v>0.17219415155901</v>
      </c>
      <c r="J30" s="229">
        <v>1255.700077</v>
      </c>
    </row>
    <row r="31" spans="1:10" ht="15.75">
      <c r="A31" s="126">
        <v>1</v>
      </c>
      <c r="B31" s="12"/>
      <c r="C31" s="27" t="s">
        <v>69</v>
      </c>
      <c r="D31" s="73">
        <v>228.08</v>
      </c>
      <c r="E31" s="74">
        <f aca="true" t="shared" si="4" ref="E31:E53">+D31*J31/1000000</f>
        <v>0.28076648000000004</v>
      </c>
      <c r="F31" s="64">
        <v>47.04</v>
      </c>
      <c r="G31" s="66">
        <f aca="true" t="shared" si="5" ref="G31:G53">+F31*J31/1000000</f>
        <v>0.05790624</v>
      </c>
      <c r="H31" s="38">
        <f aca="true" t="shared" si="6" ref="H31:H53">+D31+F31</f>
        <v>275.12</v>
      </c>
      <c r="I31" s="66">
        <f t="shared" si="3"/>
        <v>0.33867272000000004</v>
      </c>
      <c r="J31" s="227">
        <v>1231</v>
      </c>
    </row>
    <row r="32" spans="1:10" ht="15.75">
      <c r="A32" s="126">
        <v>1</v>
      </c>
      <c r="B32" s="12" t="s">
        <v>382</v>
      </c>
      <c r="C32" s="27" t="s">
        <v>145</v>
      </c>
      <c r="D32" s="73">
        <v>8971.17</v>
      </c>
      <c r="E32" s="74">
        <f t="shared" si="4"/>
        <v>11.26509885978009</v>
      </c>
      <c r="F32" s="64">
        <v>1121.4</v>
      </c>
      <c r="G32" s="66">
        <f t="shared" si="5"/>
        <v>1.4081420663478</v>
      </c>
      <c r="H32" s="38">
        <f t="shared" si="6"/>
        <v>10092.57</v>
      </c>
      <c r="I32" s="66">
        <f t="shared" si="3"/>
        <v>12.67324092612789</v>
      </c>
      <c r="J32" s="229">
        <v>1255.700077</v>
      </c>
    </row>
    <row r="33" spans="1:10" ht="15.75">
      <c r="A33" s="126">
        <v>1</v>
      </c>
      <c r="B33" s="12"/>
      <c r="C33" s="27" t="s">
        <v>67</v>
      </c>
      <c r="D33" s="73">
        <v>134313.56</v>
      </c>
      <c r="E33" s="74">
        <f t="shared" si="4"/>
        <v>225.877413971715</v>
      </c>
      <c r="F33" s="64">
        <v>16789.2</v>
      </c>
      <c r="G33" s="66">
        <f t="shared" si="5"/>
        <v>28.23468515505</v>
      </c>
      <c r="H33" s="38">
        <f t="shared" si="6"/>
        <v>151102.76</v>
      </c>
      <c r="I33" s="66">
        <f t="shared" si="3"/>
        <v>254.112099126765</v>
      </c>
      <c r="J33" s="226">
        <v>1681.717125</v>
      </c>
    </row>
    <row r="34" spans="1:10" ht="15.75">
      <c r="A34" s="126">
        <v>1</v>
      </c>
      <c r="B34" s="12"/>
      <c r="C34" s="27" t="s">
        <v>68</v>
      </c>
      <c r="D34" s="73">
        <v>4489961.03</v>
      </c>
      <c r="E34" s="74">
        <f t="shared" si="4"/>
        <v>66.22362956110399</v>
      </c>
      <c r="F34" s="64">
        <v>561245.13</v>
      </c>
      <c r="G34" s="66">
        <f t="shared" si="5"/>
        <v>8.277953713574579</v>
      </c>
      <c r="H34" s="38">
        <f t="shared" si="6"/>
        <v>5051206.16</v>
      </c>
      <c r="I34" s="66">
        <f t="shared" si="3"/>
        <v>74.50158327467855</v>
      </c>
      <c r="J34" s="226">
        <v>14.749266</v>
      </c>
    </row>
    <row r="35" spans="1:10" ht="15.75">
      <c r="A35" s="126">
        <v>1</v>
      </c>
      <c r="B35" s="12"/>
      <c r="C35" s="27" t="s">
        <v>146</v>
      </c>
      <c r="D35" s="73">
        <v>217075.6</v>
      </c>
      <c r="E35" s="74">
        <f t="shared" si="4"/>
        <v>45.5643321150024</v>
      </c>
      <c r="F35" s="64">
        <v>27134.45</v>
      </c>
      <c r="G35" s="66">
        <f t="shared" si="5"/>
        <v>5.6955415143753</v>
      </c>
      <c r="H35" s="38">
        <f t="shared" si="6"/>
        <v>244210.05000000002</v>
      </c>
      <c r="I35" s="66">
        <f t="shared" si="3"/>
        <v>51.25987362937771</v>
      </c>
      <c r="J35" s="227">
        <v>209.900754</v>
      </c>
    </row>
    <row r="36" spans="1:10" ht="15.75">
      <c r="A36" s="126">
        <v>1</v>
      </c>
      <c r="B36" s="12"/>
      <c r="C36" s="27" t="s">
        <v>147</v>
      </c>
      <c r="D36" s="73">
        <v>17161.13</v>
      </c>
      <c r="E36" s="74">
        <f t="shared" si="4"/>
        <v>3.14798886378515</v>
      </c>
      <c r="F36" s="64">
        <v>2145.14</v>
      </c>
      <c r="G36" s="66">
        <f t="shared" si="5"/>
        <v>0.39349837867669996</v>
      </c>
      <c r="H36" s="38">
        <f t="shared" si="6"/>
        <v>19306.27</v>
      </c>
      <c r="I36" s="66">
        <f t="shared" si="3"/>
        <v>3.5414872424618498</v>
      </c>
      <c r="J36" s="227">
        <v>183.437155</v>
      </c>
    </row>
    <row r="37" spans="1:10" ht="15.75">
      <c r="A37" s="126">
        <v>1</v>
      </c>
      <c r="B37" s="12"/>
      <c r="C37" s="27" t="s">
        <v>69</v>
      </c>
      <c r="D37" s="73">
        <v>64451.31</v>
      </c>
      <c r="E37" s="74">
        <f t="shared" si="4"/>
        <v>79.33956261</v>
      </c>
      <c r="F37" s="64">
        <v>8056.41</v>
      </c>
      <c r="G37" s="66">
        <f t="shared" si="5"/>
        <v>9.91744071</v>
      </c>
      <c r="H37" s="38">
        <f t="shared" si="6"/>
        <v>72507.72</v>
      </c>
      <c r="I37" s="66">
        <f t="shared" si="3"/>
        <v>89.25700332000001</v>
      </c>
      <c r="J37" s="227">
        <v>1231</v>
      </c>
    </row>
    <row r="38" spans="1:10" ht="15.75">
      <c r="A38" s="126">
        <v>1</v>
      </c>
      <c r="B38" s="12" t="s">
        <v>383</v>
      </c>
      <c r="C38" s="27" t="s">
        <v>67</v>
      </c>
      <c r="D38" s="73">
        <v>8589.78</v>
      </c>
      <c r="E38" s="74">
        <f t="shared" si="4"/>
        <v>14.4455801259825</v>
      </c>
      <c r="F38" s="64">
        <v>5798.1</v>
      </c>
      <c r="G38" s="66">
        <f t="shared" si="5"/>
        <v>9.7507640624625</v>
      </c>
      <c r="H38" s="38">
        <f t="shared" si="6"/>
        <v>14387.880000000001</v>
      </c>
      <c r="I38" s="66">
        <f t="shared" si="3"/>
        <v>24.196344188445003</v>
      </c>
      <c r="J38" s="226">
        <v>1681.717125</v>
      </c>
    </row>
    <row r="39" spans="1:10" ht="15.75">
      <c r="A39" s="126">
        <v>1</v>
      </c>
      <c r="B39" s="12"/>
      <c r="C39" s="27" t="s">
        <v>68</v>
      </c>
      <c r="D39" s="73">
        <v>60867.12</v>
      </c>
      <c r="E39" s="74">
        <f t="shared" si="4"/>
        <v>0.89774534353392</v>
      </c>
      <c r="F39" s="64">
        <v>41085.3</v>
      </c>
      <c r="G39" s="66">
        <f t="shared" si="5"/>
        <v>0.6059780183898001</v>
      </c>
      <c r="H39" s="38">
        <f t="shared" si="6"/>
        <v>101952.42000000001</v>
      </c>
      <c r="I39" s="66">
        <f t="shared" si="3"/>
        <v>1.5037233619237202</v>
      </c>
      <c r="J39" s="226">
        <v>14.749266</v>
      </c>
    </row>
    <row r="40" spans="1:10" ht="15.75">
      <c r="A40" s="126">
        <v>1</v>
      </c>
      <c r="B40" s="12"/>
      <c r="C40" s="27" t="s">
        <v>69</v>
      </c>
      <c r="D40" s="73">
        <v>1094.06</v>
      </c>
      <c r="E40" s="74">
        <f t="shared" si="4"/>
        <v>1.3467878599999998</v>
      </c>
      <c r="F40" s="64">
        <v>738.49</v>
      </c>
      <c r="G40" s="66">
        <f t="shared" si="5"/>
        <v>0.9090811900000001</v>
      </c>
      <c r="H40" s="38">
        <f t="shared" si="6"/>
        <v>1832.55</v>
      </c>
      <c r="I40" s="66">
        <f t="shared" si="3"/>
        <v>2.25586905</v>
      </c>
      <c r="J40" s="227">
        <v>1231</v>
      </c>
    </row>
    <row r="41" spans="1:10" ht="15.75">
      <c r="A41" s="126">
        <v>1</v>
      </c>
      <c r="B41" s="12" t="s">
        <v>24</v>
      </c>
      <c r="C41" s="27" t="s">
        <v>145</v>
      </c>
      <c r="D41" s="73">
        <v>3022.77</v>
      </c>
      <c r="E41" s="74">
        <f t="shared" si="4"/>
        <v>3.7956925217532897</v>
      </c>
      <c r="F41" s="64">
        <v>2051.7</v>
      </c>
      <c r="G41" s="66">
        <f t="shared" si="5"/>
        <v>2.5763198479808995</v>
      </c>
      <c r="H41" s="38">
        <f t="shared" si="6"/>
        <v>5074.469999999999</v>
      </c>
      <c r="I41" s="66">
        <f t="shared" si="3"/>
        <v>6.372012369734189</v>
      </c>
      <c r="J41" s="229">
        <v>1255.700077</v>
      </c>
    </row>
    <row r="42" spans="1:10" ht="15.75">
      <c r="A42" s="126">
        <v>1</v>
      </c>
      <c r="B42" s="12"/>
      <c r="C42" s="27" t="s">
        <v>67</v>
      </c>
      <c r="D42" s="73">
        <v>2014.14</v>
      </c>
      <c r="E42" s="74">
        <f t="shared" si="4"/>
        <v>3.3872137301475003</v>
      </c>
      <c r="F42" s="64">
        <v>1367.1</v>
      </c>
      <c r="G42" s="66">
        <f t="shared" si="5"/>
        <v>2.2990754815875</v>
      </c>
      <c r="H42" s="38">
        <f t="shared" si="6"/>
        <v>3381.24</v>
      </c>
      <c r="I42" s="66">
        <f t="shared" si="3"/>
        <v>5.686289211734999</v>
      </c>
      <c r="J42" s="226">
        <v>1681.717125</v>
      </c>
    </row>
    <row r="43" spans="1:10" ht="15.75">
      <c r="A43" s="126">
        <v>1</v>
      </c>
      <c r="B43" s="12"/>
      <c r="C43" s="27" t="s">
        <v>68</v>
      </c>
      <c r="D43" s="73">
        <v>528923.96</v>
      </c>
      <c r="E43" s="74">
        <f t="shared" si="4"/>
        <v>7.80124017981336</v>
      </c>
      <c r="F43" s="64">
        <v>359007.74</v>
      </c>
      <c r="G43" s="66">
        <f t="shared" si="5"/>
        <v>5.2951006533188405</v>
      </c>
      <c r="H43" s="38">
        <f t="shared" si="6"/>
        <v>887931.7</v>
      </c>
      <c r="I43" s="66">
        <f t="shared" si="3"/>
        <v>13.0963408331322</v>
      </c>
      <c r="J43" s="226">
        <v>14.749266</v>
      </c>
    </row>
    <row r="44" spans="1:10" ht="15.75">
      <c r="A44" s="126">
        <v>1</v>
      </c>
      <c r="B44" s="12"/>
      <c r="C44" s="27" t="s">
        <v>69</v>
      </c>
      <c r="D44" s="73">
        <v>12520.54</v>
      </c>
      <c r="E44" s="74">
        <f t="shared" si="4"/>
        <v>15.412784740000001</v>
      </c>
      <c r="F44" s="64">
        <v>8498.31</v>
      </c>
      <c r="G44" s="66">
        <f t="shared" si="5"/>
        <v>10.46141961</v>
      </c>
      <c r="H44" s="38">
        <f t="shared" si="6"/>
        <v>21018.85</v>
      </c>
      <c r="I44" s="66">
        <f t="shared" si="3"/>
        <v>25.87420435</v>
      </c>
      <c r="J44" s="227">
        <v>1231</v>
      </c>
    </row>
    <row r="45" spans="1:10" ht="15.75">
      <c r="A45" s="126">
        <v>1</v>
      </c>
      <c r="B45" s="12" t="s">
        <v>97</v>
      </c>
      <c r="C45" s="27" t="s">
        <v>145</v>
      </c>
      <c r="D45" s="73">
        <v>676.24</v>
      </c>
      <c r="E45" s="74">
        <f t="shared" si="4"/>
        <v>0.84915462007048</v>
      </c>
      <c r="F45" s="64">
        <v>448.86</v>
      </c>
      <c r="G45" s="66">
        <f t="shared" si="5"/>
        <v>0.5636335365622199</v>
      </c>
      <c r="H45" s="38">
        <f t="shared" si="6"/>
        <v>1125.1</v>
      </c>
      <c r="I45" s="66">
        <f t="shared" si="3"/>
        <v>1.4127881566326999</v>
      </c>
      <c r="J45" s="229">
        <v>1255.700077</v>
      </c>
    </row>
    <row r="46" spans="1:10" ht="15.75">
      <c r="A46" s="126">
        <v>1</v>
      </c>
      <c r="B46" s="12"/>
      <c r="C46" s="27" t="s">
        <v>67</v>
      </c>
      <c r="D46" s="73">
        <v>6882</v>
      </c>
      <c r="E46" s="74">
        <f t="shared" si="4"/>
        <v>11.573577254249999</v>
      </c>
      <c r="F46" s="64">
        <v>4567.92</v>
      </c>
      <c r="G46" s="66">
        <f t="shared" si="5"/>
        <v>7.6819492896299995</v>
      </c>
      <c r="H46" s="38">
        <f t="shared" si="6"/>
        <v>11449.92</v>
      </c>
      <c r="I46" s="66">
        <f t="shared" si="3"/>
        <v>19.255526543880002</v>
      </c>
      <c r="J46" s="226">
        <v>1681.717125</v>
      </c>
    </row>
    <row r="47" spans="1:10" ht="15.75">
      <c r="A47" s="126">
        <v>1</v>
      </c>
      <c r="B47" s="12"/>
      <c r="C47" s="27" t="s">
        <v>68</v>
      </c>
      <c r="D47" s="73">
        <v>1089319.84</v>
      </c>
      <c r="E47" s="74">
        <f t="shared" si="4"/>
        <v>16.06666807923744</v>
      </c>
      <c r="F47" s="64">
        <v>723036.04</v>
      </c>
      <c r="G47" s="66">
        <f t="shared" si="5"/>
        <v>10.664250881546641</v>
      </c>
      <c r="H47" s="38">
        <f t="shared" si="6"/>
        <v>1812355.8800000001</v>
      </c>
      <c r="I47" s="66">
        <f t="shared" si="3"/>
        <v>26.73091896078408</v>
      </c>
      <c r="J47" s="226">
        <v>14.749266</v>
      </c>
    </row>
    <row r="48" spans="1:10" ht="15.75">
      <c r="A48" s="126">
        <v>1</v>
      </c>
      <c r="B48" s="12"/>
      <c r="C48" s="27" t="s">
        <v>69</v>
      </c>
      <c r="D48" s="73">
        <v>11640.32</v>
      </c>
      <c r="E48" s="74">
        <f t="shared" si="4"/>
        <v>14.32923392</v>
      </c>
      <c r="F48" s="64">
        <v>7726.26</v>
      </c>
      <c r="G48" s="66">
        <f t="shared" si="5"/>
        <v>9.51102606</v>
      </c>
      <c r="H48" s="38">
        <f t="shared" si="6"/>
        <v>19366.58</v>
      </c>
      <c r="I48" s="66">
        <f t="shared" si="3"/>
        <v>23.84025998</v>
      </c>
      <c r="J48" s="227">
        <v>1231</v>
      </c>
    </row>
    <row r="49" spans="1:10" ht="15.75">
      <c r="A49" s="126">
        <v>1</v>
      </c>
      <c r="B49" s="12" t="s">
        <v>29</v>
      </c>
      <c r="C49" s="27" t="s">
        <v>67</v>
      </c>
      <c r="D49" s="73">
        <v>3828.98</v>
      </c>
      <c r="E49" s="74">
        <f t="shared" si="4"/>
        <v>6.4392612372824996</v>
      </c>
      <c r="F49" s="64">
        <v>2656.35</v>
      </c>
      <c r="G49" s="66">
        <f t="shared" si="5"/>
        <v>4.467229284993749</v>
      </c>
      <c r="H49" s="38">
        <f t="shared" si="6"/>
        <v>6485.33</v>
      </c>
      <c r="I49" s="66">
        <f t="shared" si="3"/>
        <v>10.906490522276249</v>
      </c>
      <c r="J49" s="226">
        <v>1681.717125</v>
      </c>
    </row>
    <row r="50" spans="1:10" ht="15.75">
      <c r="A50" s="126">
        <v>1</v>
      </c>
      <c r="B50" s="12"/>
      <c r="C50" s="27" t="s">
        <v>69</v>
      </c>
      <c r="D50" s="73">
        <v>4283.16</v>
      </c>
      <c r="E50" s="74">
        <f t="shared" si="4"/>
        <v>5.27256996</v>
      </c>
      <c r="F50" s="64">
        <v>2971.44</v>
      </c>
      <c r="G50" s="66">
        <f t="shared" si="5"/>
        <v>3.65784264</v>
      </c>
      <c r="H50" s="38">
        <f t="shared" si="6"/>
        <v>7254.6</v>
      </c>
      <c r="I50" s="66">
        <f t="shared" si="3"/>
        <v>8.9304126</v>
      </c>
      <c r="J50" s="227">
        <v>1231</v>
      </c>
    </row>
    <row r="51" spans="1:10" ht="15.75">
      <c r="A51" s="126">
        <v>1</v>
      </c>
      <c r="B51" s="12" t="s">
        <v>26</v>
      </c>
      <c r="C51" s="27" t="s">
        <v>67</v>
      </c>
      <c r="D51" s="73">
        <v>25135.02</v>
      </c>
      <c r="E51" s="74">
        <f t="shared" si="4"/>
        <v>42.2699935712175</v>
      </c>
      <c r="F51" s="64">
        <v>17248.91</v>
      </c>
      <c r="G51" s="66">
        <f t="shared" si="5"/>
        <v>29.00778733458375</v>
      </c>
      <c r="H51" s="38">
        <f t="shared" si="6"/>
        <v>42383.93</v>
      </c>
      <c r="I51" s="66">
        <f t="shared" si="3"/>
        <v>71.27778090580125</v>
      </c>
      <c r="J51" s="226">
        <v>1681.717125</v>
      </c>
    </row>
    <row r="52" spans="1:10" ht="15.75">
      <c r="A52" s="126">
        <v>1</v>
      </c>
      <c r="B52" s="12"/>
      <c r="C52" s="27" t="s">
        <v>69</v>
      </c>
      <c r="D52" s="73">
        <v>22800.11</v>
      </c>
      <c r="E52" s="74">
        <f t="shared" si="4"/>
        <v>28.06693541</v>
      </c>
      <c r="F52" s="64">
        <v>15646.58</v>
      </c>
      <c r="G52" s="66">
        <f t="shared" si="5"/>
        <v>19.26093998</v>
      </c>
      <c r="H52" s="38">
        <f t="shared" si="6"/>
        <v>38446.69</v>
      </c>
      <c r="I52" s="66">
        <f t="shared" si="3"/>
        <v>47.32787539</v>
      </c>
      <c r="J52" s="227">
        <v>1231</v>
      </c>
    </row>
    <row r="53" spans="1:10" ht="15.75">
      <c r="A53" s="126">
        <v>1</v>
      </c>
      <c r="B53" s="12" t="s">
        <v>27</v>
      </c>
      <c r="C53" s="27" t="s">
        <v>67</v>
      </c>
      <c r="D53" s="73">
        <v>4032.72</v>
      </c>
      <c r="E53" s="74">
        <f t="shared" si="4"/>
        <v>6.781894284329999</v>
      </c>
      <c r="F53" s="64">
        <v>2797.7</v>
      </c>
      <c r="G53" s="66">
        <f t="shared" si="5"/>
        <v>4.704940000612499</v>
      </c>
      <c r="H53" s="38">
        <f t="shared" si="6"/>
        <v>6830.42</v>
      </c>
      <c r="I53" s="66">
        <f t="shared" si="3"/>
        <v>11.4868342849425</v>
      </c>
      <c r="J53" s="226">
        <v>1681.717125</v>
      </c>
    </row>
    <row r="54" spans="1:11" ht="15.75">
      <c r="A54" s="228">
        <v>1</v>
      </c>
      <c r="B54" s="12"/>
      <c r="C54" s="27" t="s">
        <v>68</v>
      </c>
      <c r="D54" s="73">
        <v>502793.74</v>
      </c>
      <c r="E54" s="74">
        <f>+D54*J54/1000000</f>
        <v>7.41583861439484</v>
      </c>
      <c r="F54" s="64">
        <v>348913.15</v>
      </c>
      <c r="G54" s="66">
        <f>+F54*J54/1000000</f>
        <v>5.146212860247901</v>
      </c>
      <c r="H54" s="38">
        <f>+D54+F54</f>
        <v>851706.89</v>
      </c>
      <c r="I54" s="66">
        <f t="shared" si="3"/>
        <v>12.562051474642741</v>
      </c>
      <c r="J54" s="226">
        <v>14.749266</v>
      </c>
      <c r="K54" s="169"/>
    </row>
    <row r="55" spans="1:11" ht="15.75">
      <c r="A55" s="126">
        <v>1</v>
      </c>
      <c r="B55" s="12"/>
      <c r="C55" s="27" t="s">
        <v>69</v>
      </c>
      <c r="D55" s="73">
        <v>40367.24</v>
      </c>
      <c r="E55" s="74">
        <f aca="true" t="shared" si="7" ref="E55:E81">+D55*J55/1000000</f>
        <v>49.69207244</v>
      </c>
      <c r="F55" s="64">
        <v>28004.77</v>
      </c>
      <c r="G55" s="66">
        <f aca="true" t="shared" si="8" ref="G55:G84">+F55*J55/1000000</f>
        <v>34.473871869999996</v>
      </c>
      <c r="H55" s="38">
        <f aca="true" t="shared" si="9" ref="H55:H84">+D55+F55</f>
        <v>68372.01</v>
      </c>
      <c r="I55" s="66">
        <f t="shared" si="3"/>
        <v>84.16594430999999</v>
      </c>
      <c r="J55" s="227">
        <v>1231</v>
      </c>
      <c r="K55" s="167"/>
    </row>
    <row r="56" spans="1:11" ht="15.75">
      <c r="A56" s="126">
        <v>1</v>
      </c>
      <c r="B56" s="12" t="s">
        <v>28</v>
      </c>
      <c r="C56" s="27" t="s">
        <v>145</v>
      </c>
      <c r="D56" s="73">
        <v>10596.7</v>
      </c>
      <c r="E56" s="74">
        <f t="shared" si="7"/>
        <v>13.306277005945901</v>
      </c>
      <c r="F56" s="64">
        <v>7251.99</v>
      </c>
      <c r="G56" s="66">
        <f t="shared" si="8"/>
        <v>9.10632440140323</v>
      </c>
      <c r="H56" s="38">
        <f t="shared" si="9"/>
        <v>17848.690000000002</v>
      </c>
      <c r="I56" s="66">
        <f t="shared" si="3"/>
        <v>22.412601407349133</v>
      </c>
      <c r="J56" s="229">
        <v>1255.700077</v>
      </c>
      <c r="K56" s="167"/>
    </row>
    <row r="57" spans="1:11" ht="15.75">
      <c r="A57" s="126">
        <v>1</v>
      </c>
      <c r="B57" s="12"/>
      <c r="C57" s="27" t="s">
        <v>67</v>
      </c>
      <c r="D57" s="73">
        <v>14023.75</v>
      </c>
      <c r="E57" s="74">
        <f t="shared" si="7"/>
        <v>23.58398053171875</v>
      </c>
      <c r="F57" s="64">
        <v>9623.9</v>
      </c>
      <c r="G57" s="66">
        <f t="shared" si="8"/>
        <v>16.184677439287498</v>
      </c>
      <c r="H57" s="38">
        <f t="shared" si="9"/>
        <v>23647.65</v>
      </c>
      <c r="I57" s="66">
        <f t="shared" si="3"/>
        <v>39.76865797100625</v>
      </c>
      <c r="J57" s="226">
        <v>1681.717125</v>
      </c>
      <c r="K57" s="167"/>
    </row>
    <row r="58" spans="1:11" ht="15.75">
      <c r="A58" s="126">
        <v>1</v>
      </c>
      <c r="B58" s="12"/>
      <c r="C58" s="27" t="s">
        <v>68</v>
      </c>
      <c r="D58" s="73">
        <v>379748.63</v>
      </c>
      <c r="E58" s="74">
        <f t="shared" si="7"/>
        <v>5.60101355700558</v>
      </c>
      <c r="F58" s="64">
        <v>260602.49</v>
      </c>
      <c r="G58" s="66">
        <f t="shared" si="8"/>
        <v>3.84369544527234</v>
      </c>
      <c r="H58" s="38">
        <f t="shared" si="9"/>
        <v>640351.12</v>
      </c>
      <c r="I58" s="66">
        <f t="shared" si="3"/>
        <v>9.44470900227792</v>
      </c>
      <c r="J58" s="226">
        <v>14.749266</v>
      </c>
      <c r="K58" s="167"/>
    </row>
    <row r="59" spans="1:11" ht="15.75">
      <c r="A59" s="126">
        <v>1</v>
      </c>
      <c r="B59" s="12"/>
      <c r="C59" s="27" t="s">
        <v>69</v>
      </c>
      <c r="D59" s="73">
        <v>36888.97</v>
      </c>
      <c r="E59" s="74">
        <f t="shared" si="7"/>
        <v>45.41032207</v>
      </c>
      <c r="F59" s="64">
        <v>25315.06</v>
      </c>
      <c r="G59" s="66">
        <f t="shared" si="8"/>
        <v>31.162838860000004</v>
      </c>
      <c r="H59" s="38">
        <f t="shared" si="9"/>
        <v>62204.03</v>
      </c>
      <c r="I59" s="66">
        <f t="shared" si="3"/>
        <v>76.57316092999999</v>
      </c>
      <c r="J59" s="227">
        <v>1231</v>
      </c>
      <c r="K59" s="167"/>
    </row>
    <row r="60" spans="1:11" ht="15.75">
      <c r="A60" s="126">
        <v>1</v>
      </c>
      <c r="B60" s="12" t="s">
        <v>384</v>
      </c>
      <c r="C60" s="27" t="s">
        <v>67</v>
      </c>
      <c r="D60" s="73">
        <v>2226.14</v>
      </c>
      <c r="E60" s="74">
        <f t="shared" si="7"/>
        <v>3.7437377606474995</v>
      </c>
      <c r="F60" s="64">
        <v>1569.43</v>
      </c>
      <c r="G60" s="66">
        <f t="shared" si="8"/>
        <v>2.63933730748875</v>
      </c>
      <c r="H60" s="38">
        <f t="shared" si="9"/>
        <v>3795.5699999999997</v>
      </c>
      <c r="I60" s="66">
        <f t="shared" si="3"/>
        <v>6.3830750681362485</v>
      </c>
      <c r="J60" s="226">
        <v>1681.717125</v>
      </c>
      <c r="K60" s="167"/>
    </row>
    <row r="61" spans="1:11" ht="15.75">
      <c r="A61" s="126">
        <v>1</v>
      </c>
      <c r="B61" s="12"/>
      <c r="C61" s="27" t="s">
        <v>68</v>
      </c>
      <c r="D61" s="73">
        <v>109078.78</v>
      </c>
      <c r="E61" s="74">
        <f t="shared" si="7"/>
        <v>1.6088319411754801</v>
      </c>
      <c r="F61" s="64">
        <v>76900.54</v>
      </c>
      <c r="G61" s="66">
        <f t="shared" si="8"/>
        <v>1.1342265200036399</v>
      </c>
      <c r="H61" s="38">
        <f t="shared" si="9"/>
        <v>185979.32</v>
      </c>
      <c r="I61" s="66">
        <f t="shared" si="3"/>
        <v>2.7430584611791202</v>
      </c>
      <c r="J61" s="226">
        <v>14.749266</v>
      </c>
      <c r="K61" s="167"/>
    </row>
    <row r="62" spans="1:11" ht="15.75">
      <c r="A62" s="126">
        <v>1</v>
      </c>
      <c r="B62" s="12"/>
      <c r="C62" s="27" t="s">
        <v>69</v>
      </c>
      <c r="D62" s="73">
        <v>4895.53</v>
      </c>
      <c r="E62" s="74">
        <f t="shared" si="7"/>
        <v>6.0251735475</v>
      </c>
      <c r="F62" s="64">
        <v>3451.35</v>
      </c>
      <c r="G62" s="66">
        <f t="shared" si="8"/>
        <v>4.2477490125</v>
      </c>
      <c r="H62" s="38">
        <f t="shared" si="9"/>
        <v>8346.88</v>
      </c>
      <c r="I62" s="66">
        <f t="shared" si="3"/>
        <v>10.272922559999998</v>
      </c>
      <c r="J62" s="227">
        <v>1230.75</v>
      </c>
      <c r="K62" s="167"/>
    </row>
    <row r="63" spans="1:11" ht="15.75">
      <c r="A63" s="126">
        <v>1</v>
      </c>
      <c r="B63" s="12" t="s">
        <v>32</v>
      </c>
      <c r="C63" s="27" t="s">
        <v>67</v>
      </c>
      <c r="D63" s="73"/>
      <c r="E63" s="74">
        <v>0</v>
      </c>
      <c r="F63" s="64">
        <v>1009.55</v>
      </c>
      <c r="G63" s="66">
        <f t="shared" si="8"/>
        <v>1.6977775235437498</v>
      </c>
      <c r="H63" s="38">
        <f t="shared" si="9"/>
        <v>1009.55</v>
      </c>
      <c r="I63" s="66">
        <f t="shared" si="3"/>
        <v>1.6977775235437498</v>
      </c>
      <c r="J63" s="226">
        <v>1681.717125</v>
      </c>
      <c r="K63" s="167"/>
    </row>
    <row r="64" spans="1:11" ht="15.75">
      <c r="A64" s="126">
        <v>1</v>
      </c>
      <c r="B64" s="12"/>
      <c r="C64" s="27" t="s">
        <v>68</v>
      </c>
      <c r="D64" s="73"/>
      <c r="E64" s="74">
        <v>0</v>
      </c>
      <c r="F64" s="64">
        <v>13709.33</v>
      </c>
      <c r="G64" s="66">
        <f t="shared" si="8"/>
        <v>0.20220255485178001</v>
      </c>
      <c r="H64" s="38">
        <f t="shared" si="9"/>
        <v>13709.33</v>
      </c>
      <c r="I64" s="66">
        <f t="shared" si="3"/>
        <v>0.20220255485178001</v>
      </c>
      <c r="J64" s="226">
        <v>14.749266</v>
      </c>
      <c r="K64" s="167"/>
    </row>
    <row r="65" spans="1:11" ht="15.75">
      <c r="A65" s="126">
        <v>1</v>
      </c>
      <c r="B65" s="12" t="s">
        <v>385</v>
      </c>
      <c r="C65" s="27" t="s">
        <v>386</v>
      </c>
      <c r="D65" s="73"/>
      <c r="E65" s="74">
        <f t="shared" si="7"/>
        <v>0</v>
      </c>
      <c r="F65" s="64">
        <v>11037.53</v>
      </c>
      <c r="G65" s="66">
        <f t="shared" si="8"/>
        <v>21.142546231590632</v>
      </c>
      <c r="H65" s="38">
        <f t="shared" si="9"/>
        <v>11037.53</v>
      </c>
      <c r="I65" s="66">
        <f t="shared" si="3"/>
        <v>21.142546231590632</v>
      </c>
      <c r="J65" s="227">
        <v>1915.514271</v>
      </c>
      <c r="K65" s="167"/>
    </row>
    <row r="66" spans="1:11" ht="15.75">
      <c r="A66" s="126">
        <v>1</v>
      </c>
      <c r="B66" s="12" t="s">
        <v>387</v>
      </c>
      <c r="C66" s="27" t="s">
        <v>9</v>
      </c>
      <c r="D66" s="73">
        <v>50911.9</v>
      </c>
      <c r="E66" s="74">
        <f t="shared" si="7"/>
        <v>97.52247101372491</v>
      </c>
      <c r="F66" s="64">
        <v>16037.25</v>
      </c>
      <c r="G66" s="66">
        <f t="shared" si="8"/>
        <v>30.71958124259475</v>
      </c>
      <c r="H66" s="38">
        <f t="shared" si="9"/>
        <v>66949.15</v>
      </c>
      <c r="I66" s="66">
        <f t="shared" si="3"/>
        <v>128.24205225631965</v>
      </c>
      <c r="J66" s="227">
        <v>1915.514271</v>
      </c>
      <c r="K66" s="167"/>
    </row>
    <row r="67" spans="1:11" ht="15.75">
      <c r="A67" s="126">
        <v>1</v>
      </c>
      <c r="B67" s="12" t="s">
        <v>388</v>
      </c>
      <c r="C67" s="27" t="s">
        <v>9</v>
      </c>
      <c r="D67" s="73">
        <v>70240.47</v>
      </c>
      <c r="E67" s="74">
        <f t="shared" si="7"/>
        <v>134.54662268674738</v>
      </c>
      <c r="F67" s="64">
        <v>22652.55</v>
      </c>
      <c r="G67" s="66">
        <f t="shared" si="8"/>
        <v>43.391282799541045</v>
      </c>
      <c r="H67" s="38">
        <f t="shared" si="9"/>
        <v>92893.02</v>
      </c>
      <c r="I67" s="66">
        <f t="shared" si="3"/>
        <v>177.93790548628843</v>
      </c>
      <c r="J67" s="227">
        <v>1915.514271</v>
      </c>
      <c r="K67" s="167"/>
    </row>
    <row r="68" spans="1:11" ht="15.75">
      <c r="A68" s="126">
        <v>1</v>
      </c>
      <c r="B68" s="12" t="s">
        <v>393</v>
      </c>
      <c r="C68" s="27" t="s">
        <v>225</v>
      </c>
      <c r="D68" s="73">
        <v>31087.36</v>
      </c>
      <c r="E68" s="74">
        <f aca="true" t="shared" si="10" ref="E68:E73">+D68*J68/1000000</f>
        <v>59.54828172771456</v>
      </c>
      <c r="F68" s="64">
        <v>5595.72</v>
      </c>
      <c r="G68" s="66">
        <f aca="true" t="shared" si="11" ref="G68:G73">+F68*J68/1000000</f>
        <v>10.718681516520121</v>
      </c>
      <c r="H68" s="38">
        <f aca="true" t="shared" si="12" ref="H68:H73">+D68+F68</f>
        <v>36683.08</v>
      </c>
      <c r="I68" s="66">
        <f t="shared" si="3"/>
        <v>70.26696324423469</v>
      </c>
      <c r="J68" s="227">
        <v>1915.514271</v>
      </c>
      <c r="K68" s="167"/>
    </row>
    <row r="69" spans="1:11" ht="15.75">
      <c r="A69" s="126">
        <v>1</v>
      </c>
      <c r="B69" s="12"/>
      <c r="C69" s="257" t="s">
        <v>237</v>
      </c>
      <c r="D69" s="73">
        <v>95607.86</v>
      </c>
      <c r="E69" s="74">
        <f t="shared" si="10"/>
        <v>120.05479716380522</v>
      </c>
      <c r="F69" s="64">
        <v>17209.41</v>
      </c>
      <c r="G69" s="66">
        <f t="shared" si="11"/>
        <v>21.609857462124566</v>
      </c>
      <c r="H69" s="38">
        <f t="shared" si="12"/>
        <v>112817.27</v>
      </c>
      <c r="I69" s="66">
        <f t="shared" si="3"/>
        <v>141.6646546259298</v>
      </c>
      <c r="J69" s="229">
        <v>1255.700077</v>
      </c>
      <c r="K69" s="167"/>
    </row>
    <row r="70" spans="1:11" ht="15.75">
      <c r="A70" s="126">
        <v>1</v>
      </c>
      <c r="B70" s="12"/>
      <c r="C70" s="27" t="s">
        <v>67</v>
      </c>
      <c r="D70" s="73">
        <v>90069.14</v>
      </c>
      <c r="E70" s="74">
        <f t="shared" si="10"/>
        <v>151.4708151720225</v>
      </c>
      <c r="F70" s="64">
        <v>16212.45</v>
      </c>
      <c r="G70" s="66">
        <f t="shared" si="11"/>
        <v>27.26475480320625</v>
      </c>
      <c r="H70" s="38">
        <f t="shared" si="12"/>
        <v>106281.59</v>
      </c>
      <c r="I70" s="66">
        <f t="shared" si="3"/>
        <v>178.7355699752287</v>
      </c>
      <c r="J70" s="226">
        <v>1681.717125</v>
      </c>
      <c r="K70" s="167"/>
    </row>
    <row r="71" spans="1:11" ht="15.75">
      <c r="A71" s="126">
        <v>1</v>
      </c>
      <c r="B71" s="12"/>
      <c r="C71" s="27" t="s">
        <v>68</v>
      </c>
      <c r="D71" s="73">
        <v>2393652.77</v>
      </c>
      <c r="E71" s="74">
        <f t="shared" si="10"/>
        <v>35.30462141636682</v>
      </c>
      <c r="F71" s="64">
        <v>430757.5</v>
      </c>
      <c r="G71" s="66">
        <f t="shared" si="11"/>
        <v>6.353356948995</v>
      </c>
      <c r="H71" s="38">
        <f t="shared" si="12"/>
        <v>2824410.27</v>
      </c>
      <c r="I71" s="66">
        <f t="shared" si="3"/>
        <v>41.65797836536183</v>
      </c>
      <c r="J71" s="226">
        <v>14.749266</v>
      </c>
      <c r="K71" s="167"/>
    </row>
    <row r="72" spans="1:11" ht="15.75">
      <c r="A72" s="126">
        <v>1</v>
      </c>
      <c r="B72" s="12"/>
      <c r="C72" s="27" t="s">
        <v>146</v>
      </c>
      <c r="D72" s="73">
        <v>52611.05</v>
      </c>
      <c r="E72" s="74">
        <f t="shared" si="10"/>
        <v>11.0430990637317</v>
      </c>
      <c r="F72" s="64">
        <v>9469.99</v>
      </c>
      <c r="G72" s="66">
        <f t="shared" si="11"/>
        <v>1.98775804137246</v>
      </c>
      <c r="H72" s="38">
        <f t="shared" si="12"/>
        <v>62081.04</v>
      </c>
      <c r="I72" s="66">
        <f t="shared" si="3"/>
        <v>13.030857105104161</v>
      </c>
      <c r="J72" s="227">
        <v>209.900754</v>
      </c>
      <c r="K72" s="167"/>
    </row>
    <row r="73" spans="1:11" ht="15.75">
      <c r="A73" s="126">
        <v>1</v>
      </c>
      <c r="B73" s="12"/>
      <c r="C73" s="27" t="s">
        <v>69</v>
      </c>
      <c r="D73" s="73">
        <v>17751.25</v>
      </c>
      <c r="E73" s="74">
        <f t="shared" si="10"/>
        <v>21.85178875</v>
      </c>
      <c r="F73" s="64">
        <v>3195.2</v>
      </c>
      <c r="G73" s="66">
        <f t="shared" si="11"/>
        <v>3.9332911999999998</v>
      </c>
      <c r="H73" s="38">
        <f t="shared" si="12"/>
        <v>20946.45</v>
      </c>
      <c r="I73" s="66">
        <f t="shared" si="3"/>
        <v>25.78507995</v>
      </c>
      <c r="J73" s="227">
        <v>1231</v>
      </c>
      <c r="K73" s="167"/>
    </row>
    <row r="74" spans="1:11" ht="15.75">
      <c r="A74" s="126">
        <v>15</v>
      </c>
      <c r="B74" s="12" t="s">
        <v>36</v>
      </c>
      <c r="C74" s="27" t="s">
        <v>69</v>
      </c>
      <c r="D74" s="73">
        <v>49138</v>
      </c>
      <c r="E74" s="74">
        <f t="shared" si="7"/>
        <v>60.488878</v>
      </c>
      <c r="F74" s="64">
        <v>6265.15</v>
      </c>
      <c r="G74" s="66">
        <f t="shared" si="8"/>
        <v>7.712399649999999</v>
      </c>
      <c r="H74" s="38">
        <f t="shared" si="9"/>
        <v>55403.15</v>
      </c>
      <c r="I74" s="66">
        <f t="shared" si="3"/>
        <v>68.20127765000001</v>
      </c>
      <c r="J74" s="227">
        <v>1231</v>
      </c>
      <c r="K74" s="167"/>
    </row>
    <row r="75" spans="1:11" ht="15.75">
      <c r="A75" s="126">
        <v>15</v>
      </c>
      <c r="B75" s="12" t="s">
        <v>37</v>
      </c>
      <c r="C75" s="27" t="s">
        <v>69</v>
      </c>
      <c r="D75" s="73">
        <v>150000</v>
      </c>
      <c r="E75" s="74">
        <f t="shared" si="7"/>
        <v>184.65</v>
      </c>
      <c r="F75" s="64">
        <v>18362.5</v>
      </c>
      <c r="G75" s="66">
        <f t="shared" si="8"/>
        <v>22.6042375</v>
      </c>
      <c r="H75" s="38">
        <f t="shared" si="9"/>
        <v>168362.5</v>
      </c>
      <c r="I75" s="66">
        <f t="shared" si="3"/>
        <v>207.2542375</v>
      </c>
      <c r="J75" s="227">
        <v>1231</v>
      </c>
      <c r="K75" s="167"/>
    </row>
    <row r="76" spans="1:11" ht="15.75">
      <c r="A76" s="126">
        <v>15</v>
      </c>
      <c r="B76" s="12" t="s">
        <v>389</v>
      </c>
      <c r="C76" s="27" t="s">
        <v>69</v>
      </c>
      <c r="D76" s="73">
        <v>37500</v>
      </c>
      <c r="E76" s="74">
        <f t="shared" si="7"/>
        <v>46.1625</v>
      </c>
      <c r="F76" s="64">
        <v>5343.75</v>
      </c>
      <c r="G76" s="66">
        <f t="shared" si="8"/>
        <v>6.57815625</v>
      </c>
      <c r="H76" s="38">
        <f t="shared" si="9"/>
        <v>42843.75</v>
      </c>
      <c r="I76" s="66">
        <f t="shared" si="3"/>
        <v>52.74065625</v>
      </c>
      <c r="J76" s="227">
        <v>1231</v>
      </c>
      <c r="K76" s="167"/>
    </row>
    <row r="77" spans="1:11" ht="15.75">
      <c r="A77" s="126">
        <v>15</v>
      </c>
      <c r="B77" s="12" t="s">
        <v>39</v>
      </c>
      <c r="C77" s="27" t="s">
        <v>69</v>
      </c>
      <c r="D77" s="73">
        <v>64500</v>
      </c>
      <c r="E77" s="74">
        <f t="shared" si="7"/>
        <v>79.3995</v>
      </c>
      <c r="F77" s="64">
        <v>10178.91</v>
      </c>
      <c r="G77" s="66">
        <f t="shared" si="8"/>
        <v>12.530238209999998</v>
      </c>
      <c r="H77" s="38">
        <f t="shared" si="9"/>
        <v>74678.91</v>
      </c>
      <c r="I77" s="66">
        <f t="shared" si="3"/>
        <v>91.92973821000001</v>
      </c>
      <c r="J77" s="227">
        <v>1231</v>
      </c>
      <c r="K77" s="167"/>
    </row>
    <row r="78" spans="1:11" ht="15.75">
      <c r="A78" s="126">
        <v>15</v>
      </c>
      <c r="B78" s="12" t="s">
        <v>40</v>
      </c>
      <c r="C78" s="27" t="s">
        <v>9</v>
      </c>
      <c r="D78" s="73">
        <v>307500</v>
      </c>
      <c r="E78" s="74">
        <f t="shared" si="7"/>
        <v>597.9670331850001</v>
      </c>
      <c r="F78" s="64">
        <v>48431.25</v>
      </c>
      <c r="G78" s="66">
        <f t="shared" si="8"/>
        <v>94.17980772663749</v>
      </c>
      <c r="H78" s="38">
        <f t="shared" si="9"/>
        <v>355931.25</v>
      </c>
      <c r="I78" s="66">
        <f t="shared" si="3"/>
        <v>692.1468409116376</v>
      </c>
      <c r="J78" s="227">
        <v>1944.608238</v>
      </c>
      <c r="K78" s="167"/>
    </row>
    <row r="79" spans="1:11" ht="15.75">
      <c r="A79" s="126">
        <v>15</v>
      </c>
      <c r="B79" s="12" t="s">
        <v>41</v>
      </c>
      <c r="C79" s="27" t="s">
        <v>9</v>
      </c>
      <c r="D79" s="73">
        <v>161457.42</v>
      </c>
      <c r="E79" s="74">
        <f t="shared" si="7"/>
        <v>313.971429018226</v>
      </c>
      <c r="F79" s="64">
        <v>30273.27</v>
      </c>
      <c r="G79" s="66">
        <f t="shared" si="8"/>
        <v>58.869650233198264</v>
      </c>
      <c r="H79" s="38">
        <f t="shared" si="9"/>
        <v>191730.69</v>
      </c>
      <c r="I79" s="66">
        <f t="shared" si="3"/>
        <v>372.8410792514243</v>
      </c>
      <c r="J79" s="227">
        <v>1944.608238</v>
      </c>
      <c r="K79" s="167"/>
    </row>
    <row r="80" spans="1:11" ht="15.75">
      <c r="A80" s="126">
        <v>15</v>
      </c>
      <c r="B80" s="12" t="s">
        <v>43</v>
      </c>
      <c r="C80" s="27" t="s">
        <v>69</v>
      </c>
      <c r="D80" s="73">
        <v>300000</v>
      </c>
      <c r="E80" s="74">
        <f t="shared" si="7"/>
        <v>369.3</v>
      </c>
      <c r="F80" s="64">
        <v>16775</v>
      </c>
      <c r="G80" s="66">
        <f t="shared" si="8"/>
        <v>20.650025</v>
      </c>
      <c r="H80" s="38">
        <f t="shared" si="9"/>
        <v>316775</v>
      </c>
      <c r="I80" s="66">
        <f t="shared" si="3"/>
        <v>389.950025</v>
      </c>
      <c r="J80" s="227">
        <v>1231</v>
      </c>
      <c r="K80" s="167"/>
    </row>
    <row r="81" spans="1:11" ht="15.75">
      <c r="A81" s="126">
        <v>30</v>
      </c>
      <c r="B81" s="12" t="s">
        <v>440</v>
      </c>
      <c r="C81" s="27" t="s">
        <v>428</v>
      </c>
      <c r="D81" s="73">
        <v>265000</v>
      </c>
      <c r="E81" s="74">
        <f t="shared" si="7"/>
        <v>88.27260849464311</v>
      </c>
      <c r="F81" s="64">
        <v>135000</v>
      </c>
      <c r="G81" s="66">
        <f t="shared" si="8"/>
        <v>44.96906470481819</v>
      </c>
      <c r="H81" s="38">
        <f t="shared" si="9"/>
        <v>400000</v>
      </c>
      <c r="I81" s="66">
        <f t="shared" si="3"/>
        <v>133.2416731994613</v>
      </c>
      <c r="J81" s="227">
        <v>333.10418299865324</v>
      </c>
      <c r="K81" s="167"/>
    </row>
    <row r="82" spans="1:11" ht="15.75">
      <c r="A82" s="126">
        <v>31</v>
      </c>
      <c r="B82" s="12" t="s">
        <v>390</v>
      </c>
      <c r="C82" s="27" t="s">
        <v>69</v>
      </c>
      <c r="D82" s="73"/>
      <c r="E82" s="74"/>
      <c r="F82" s="64">
        <v>25000</v>
      </c>
      <c r="G82" s="66">
        <f t="shared" si="8"/>
        <v>30.777499999999996</v>
      </c>
      <c r="H82" s="38">
        <f t="shared" si="9"/>
        <v>25000</v>
      </c>
      <c r="I82" s="66">
        <f t="shared" si="3"/>
        <v>30.777499999999996</v>
      </c>
      <c r="J82" s="227">
        <v>1231.1</v>
      </c>
      <c r="K82" s="167"/>
    </row>
    <row r="83" spans="1:11" ht="15.75">
      <c r="A83" s="126">
        <v>31</v>
      </c>
      <c r="B83" s="12" t="s">
        <v>391</v>
      </c>
      <c r="C83" s="27" t="s">
        <v>69</v>
      </c>
      <c r="D83" s="73"/>
      <c r="E83" s="74"/>
      <c r="F83" s="64">
        <v>35656.37</v>
      </c>
      <c r="G83" s="66">
        <f t="shared" si="8"/>
        <v>43.896557107</v>
      </c>
      <c r="H83" s="38">
        <f t="shared" si="9"/>
        <v>35656.37</v>
      </c>
      <c r="I83" s="66">
        <f t="shared" si="3"/>
        <v>43.896557107</v>
      </c>
      <c r="J83" s="227">
        <v>1231.1</v>
      </c>
      <c r="K83" s="167"/>
    </row>
    <row r="84" spans="1:11" ht="15.75">
      <c r="A84" s="126">
        <v>31</v>
      </c>
      <c r="B84" s="12" t="s">
        <v>392</v>
      </c>
      <c r="C84" s="27" t="s">
        <v>69</v>
      </c>
      <c r="D84" s="73"/>
      <c r="E84" s="74"/>
      <c r="F84" s="64">
        <v>60000</v>
      </c>
      <c r="G84" s="66">
        <f t="shared" si="8"/>
        <v>73.866</v>
      </c>
      <c r="H84" s="38">
        <f t="shared" si="9"/>
        <v>60000</v>
      </c>
      <c r="I84" s="66">
        <f>+H84*J84/1000000</f>
        <v>73.866</v>
      </c>
      <c r="J84" s="227">
        <v>1231.1</v>
      </c>
      <c r="K84" s="167"/>
    </row>
    <row r="85" spans="1:10" ht="15.75">
      <c r="A85" s="194"/>
      <c r="B85" s="112"/>
      <c r="C85" s="114"/>
      <c r="D85" s="176"/>
      <c r="E85" s="75"/>
      <c r="F85" s="17"/>
      <c r="G85" s="69"/>
      <c r="H85" s="33"/>
      <c r="I85" s="69"/>
      <c r="J85" s="35"/>
    </row>
    <row r="86" spans="1:10" ht="15.75">
      <c r="A86" s="126"/>
      <c r="B86" s="110"/>
      <c r="C86" s="27"/>
      <c r="D86" s="73"/>
      <c r="E86" s="74"/>
      <c r="F86" s="12"/>
      <c r="G86" s="66"/>
      <c r="H86" s="38"/>
      <c r="I86" s="66"/>
      <c r="J86" s="29"/>
    </row>
    <row r="87" spans="1:10" s="234" customFormat="1" ht="15.75">
      <c r="A87" s="235"/>
      <c r="B87" s="230" t="s">
        <v>395</v>
      </c>
      <c r="C87" s="231"/>
      <c r="D87" s="232"/>
      <c r="E87" s="236">
        <f>SUM(E10:E84)</f>
        <v>3903.0186091031455</v>
      </c>
      <c r="F87" s="236"/>
      <c r="G87" s="236">
        <f>SUM(G10:G84)</f>
        <v>1055.6359195295595</v>
      </c>
      <c r="H87" s="236"/>
      <c r="I87" s="236">
        <f>SUM(I10:I84)</f>
        <v>4958.654528632704</v>
      </c>
      <c r="J87" s="236"/>
    </row>
    <row r="88" spans="1:10" ht="15.75">
      <c r="A88" s="122"/>
      <c r="B88" s="112"/>
      <c r="C88" s="33"/>
      <c r="D88" s="33"/>
      <c r="E88" s="34"/>
      <c r="F88" s="33"/>
      <c r="G88" s="34"/>
      <c r="H88" s="33"/>
      <c r="I88" s="34"/>
      <c r="J88" s="33"/>
    </row>
    <row r="89" spans="1:10" ht="12.75">
      <c r="A89" s="156"/>
      <c r="B89" s="157"/>
      <c r="C89" s="157"/>
      <c r="D89" s="164"/>
      <c r="E89" s="164"/>
      <c r="F89" s="157"/>
      <c r="G89" s="164"/>
      <c r="H89" s="157"/>
      <c r="I89" s="164"/>
      <c r="J89" s="168"/>
    </row>
    <row r="90" spans="1:10" ht="15.75">
      <c r="A90" s="111" t="s">
        <v>14</v>
      </c>
      <c r="B90" s="17"/>
      <c r="C90" s="209"/>
      <c r="D90" s="210"/>
      <c r="E90" s="210"/>
      <c r="F90" s="209"/>
      <c r="G90" s="210"/>
      <c r="H90" s="209"/>
      <c r="I90" s="210"/>
      <c r="J90" s="211"/>
    </row>
  </sheetData>
  <sheetProtection/>
  <mergeCells count="1">
    <mergeCell ref="A2:J2"/>
  </mergeCells>
  <printOptions/>
  <pageMargins left="0.787401575" right="0.787401575" top="0.984251969" bottom="0.984251969" header="0.4921259845" footer="0.4921259845"/>
  <pageSetup horizontalDpi="600" verticalDpi="600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J21" sqref="J21"/>
    </sheetView>
  </sheetViews>
  <sheetFormatPr defaultColWidth="11.421875" defaultRowHeight="12.75"/>
  <cols>
    <col min="1" max="1" width="15.421875" style="0" bestFit="1" customWidth="1"/>
    <col min="2" max="2" width="36.7109375" style="0" bestFit="1" customWidth="1"/>
    <col min="3" max="3" width="10.00390625" style="0" bestFit="1" customWidth="1"/>
    <col min="4" max="4" width="14.57421875" style="0" bestFit="1" customWidth="1"/>
    <col min="5" max="5" width="10.140625" style="0" bestFit="1" customWidth="1"/>
    <col min="6" max="6" width="13.7109375" style="0" bestFit="1" customWidth="1"/>
    <col min="7" max="7" width="10.140625" style="0" bestFit="1" customWidth="1"/>
    <col min="8" max="8" width="14.57421875" style="0" bestFit="1" customWidth="1"/>
    <col min="9" max="9" width="10.140625" style="0" bestFit="1" customWidth="1"/>
    <col min="10" max="10" width="16.00390625" style="0" bestFit="1" customWidth="1"/>
  </cols>
  <sheetData>
    <row r="1" spans="1:10" ht="15.75">
      <c r="A1" s="437" t="s">
        <v>15</v>
      </c>
      <c r="B1" s="438"/>
      <c r="C1" s="438"/>
      <c r="D1" s="438"/>
      <c r="E1" s="438"/>
      <c r="F1" s="438"/>
      <c r="G1" s="438"/>
      <c r="H1" s="438"/>
      <c r="I1" s="438"/>
      <c r="J1" s="439"/>
    </row>
    <row r="2" spans="1:10" ht="15.75">
      <c r="A2" s="130"/>
      <c r="B2" s="131"/>
      <c r="C2" s="131"/>
      <c r="D2" s="131"/>
      <c r="E2" s="131"/>
      <c r="F2" s="131"/>
      <c r="G2" s="131"/>
      <c r="H2" s="131"/>
      <c r="I2" s="131"/>
      <c r="J2" s="213" t="s">
        <v>352</v>
      </c>
    </row>
    <row r="3" spans="1:10" ht="15.75">
      <c r="A3" s="111"/>
      <c r="B3" s="17"/>
      <c r="C3" s="17"/>
      <c r="D3" s="17"/>
      <c r="E3" s="17"/>
      <c r="F3" s="17"/>
      <c r="G3" s="17"/>
      <c r="H3" s="17"/>
      <c r="I3" s="17"/>
      <c r="J3" s="112"/>
    </row>
    <row r="4" spans="1:10" ht="15.75">
      <c r="A4" s="22" t="s">
        <v>0</v>
      </c>
      <c r="B4" s="113" t="s">
        <v>1</v>
      </c>
      <c r="C4" s="22" t="s">
        <v>2</v>
      </c>
      <c r="D4" s="22" t="s">
        <v>4</v>
      </c>
      <c r="E4" s="22" t="s">
        <v>11</v>
      </c>
      <c r="F4" s="22" t="s">
        <v>3</v>
      </c>
      <c r="G4" s="22" t="s">
        <v>11</v>
      </c>
      <c r="H4" s="22" t="s">
        <v>6</v>
      </c>
      <c r="I4" s="22" t="s">
        <v>11</v>
      </c>
      <c r="J4" s="22" t="s">
        <v>7</v>
      </c>
    </row>
    <row r="5" spans="1:10" ht="15.75">
      <c r="A5" s="38"/>
      <c r="B5" s="110"/>
      <c r="C5" s="38"/>
      <c r="D5" s="27" t="s">
        <v>5</v>
      </c>
      <c r="E5" s="27" t="s">
        <v>12</v>
      </c>
      <c r="F5" s="27" t="s">
        <v>5</v>
      </c>
      <c r="G5" s="27" t="s">
        <v>12</v>
      </c>
      <c r="H5" s="27" t="s">
        <v>5</v>
      </c>
      <c r="I5" s="27" t="s">
        <v>12</v>
      </c>
      <c r="J5" s="27" t="s">
        <v>8</v>
      </c>
    </row>
    <row r="6" spans="1:10" ht="15.75">
      <c r="A6" s="33"/>
      <c r="B6" s="112"/>
      <c r="C6" s="114"/>
      <c r="D6" s="33"/>
      <c r="E6" s="33"/>
      <c r="F6" s="33"/>
      <c r="G6" s="33"/>
      <c r="H6" s="33"/>
      <c r="I6" s="33"/>
      <c r="J6" s="114"/>
    </row>
    <row r="7" spans="1:10" ht="19.5">
      <c r="A7" s="120" t="s">
        <v>367</v>
      </c>
      <c r="B7" s="116"/>
      <c r="C7" s="27"/>
      <c r="D7" s="73"/>
      <c r="E7" s="38"/>
      <c r="F7" s="12"/>
      <c r="G7" s="38"/>
      <c r="H7" s="38"/>
      <c r="I7" s="38"/>
      <c r="J7" s="45"/>
    </row>
    <row r="8" spans="1:10" ht="19.5">
      <c r="A8" s="115"/>
      <c r="B8" s="214"/>
      <c r="C8" s="27"/>
      <c r="D8" s="73"/>
      <c r="E8" s="38"/>
      <c r="F8" s="12"/>
      <c r="G8" s="38"/>
      <c r="H8" s="110"/>
      <c r="I8" s="38"/>
      <c r="J8" s="38"/>
    </row>
    <row r="9" spans="1:10" ht="15.75">
      <c r="A9" s="126">
        <v>1</v>
      </c>
      <c r="B9" s="109" t="s">
        <v>49</v>
      </c>
      <c r="C9" s="27" t="s">
        <v>9</v>
      </c>
      <c r="D9" s="64">
        <v>0</v>
      </c>
      <c r="E9" s="65">
        <f>+D9*J9/1000000</f>
        <v>0</v>
      </c>
      <c r="F9" s="65">
        <v>92203.33</v>
      </c>
      <c r="G9" s="121">
        <f>+F9*J9/1000000</f>
        <v>177.71531174538887</v>
      </c>
      <c r="H9" s="110">
        <f aca="true" t="shared" si="0" ref="H9:H28">+D9+F9</f>
        <v>92203.33</v>
      </c>
      <c r="I9" s="121">
        <f>+H9*J9/1000000</f>
        <v>177.71531174538887</v>
      </c>
      <c r="J9" s="226">
        <v>1927.428345</v>
      </c>
    </row>
    <row r="10" spans="1:10" ht="15.75">
      <c r="A10" s="126">
        <v>1</v>
      </c>
      <c r="B10" s="109" t="s">
        <v>368</v>
      </c>
      <c r="C10" s="27" t="s">
        <v>9</v>
      </c>
      <c r="D10" s="215">
        <v>84057</v>
      </c>
      <c r="E10" s="183">
        <f>+D10*J10/1000000</f>
        <v>162.013844395665</v>
      </c>
      <c r="F10" s="183">
        <v>25532.38</v>
      </c>
      <c r="G10" s="184">
        <f>+F10*J10/1000000</f>
        <v>49.2118329273111</v>
      </c>
      <c r="H10" s="38">
        <f t="shared" si="0"/>
        <v>109589.38</v>
      </c>
      <c r="I10" s="121">
        <f>+H10*J10/1000000</f>
        <v>211.2256773229761</v>
      </c>
      <c r="J10" s="226">
        <v>1927.428345</v>
      </c>
    </row>
    <row r="11" spans="1:10" ht="15.75">
      <c r="A11" s="126">
        <v>1</v>
      </c>
      <c r="B11" s="109" t="s">
        <v>218</v>
      </c>
      <c r="C11" s="27" t="s">
        <v>69</v>
      </c>
      <c r="D11" s="73">
        <v>600000</v>
      </c>
      <c r="E11" s="183">
        <f>+D11*J11/1000000</f>
        <v>738.45</v>
      </c>
      <c r="F11" s="183">
        <v>0</v>
      </c>
      <c r="G11" s="184">
        <f>+F11*J11/1000000</f>
        <v>0</v>
      </c>
      <c r="H11" s="38">
        <f t="shared" si="0"/>
        <v>600000</v>
      </c>
      <c r="I11" s="121">
        <f>+H11*J11/1000000</f>
        <v>738.45</v>
      </c>
      <c r="J11" s="227">
        <v>1230.75</v>
      </c>
    </row>
    <row r="12" spans="1:10" ht="15.75">
      <c r="A12" s="126">
        <v>1</v>
      </c>
      <c r="B12" s="109" t="s">
        <v>375</v>
      </c>
      <c r="C12" s="27" t="s">
        <v>67</v>
      </c>
      <c r="D12" s="73">
        <v>85755.58</v>
      </c>
      <c r="E12" s="183">
        <f>+D12*J12/1000000</f>
        <v>151.51850713002602</v>
      </c>
      <c r="F12" s="183">
        <v>10550.26</v>
      </c>
      <c r="G12" s="184">
        <f>+F12*J12/1000000</f>
        <v>18.640881969822</v>
      </c>
      <c r="H12" s="38">
        <f t="shared" si="0"/>
        <v>96305.84</v>
      </c>
      <c r="I12" s="121">
        <f>+H12*J12/1000000</f>
        <v>170.159389099848</v>
      </c>
      <c r="J12" s="227">
        <v>1766.8647</v>
      </c>
    </row>
    <row r="13" spans="1:10" ht="15.75">
      <c r="A13" s="126">
        <v>15</v>
      </c>
      <c r="B13" s="109" t="s">
        <v>369</v>
      </c>
      <c r="C13" s="27" t="s">
        <v>9</v>
      </c>
      <c r="D13" s="73">
        <v>80000</v>
      </c>
      <c r="E13" s="183">
        <f>+D13*J9/1000000</f>
        <v>154.1942676</v>
      </c>
      <c r="F13" s="215">
        <v>25800</v>
      </c>
      <c r="G13" s="184">
        <f>+F13*J9/1000000</f>
        <v>49.727651301</v>
      </c>
      <c r="H13" s="38">
        <f t="shared" si="0"/>
        <v>105800</v>
      </c>
      <c r="I13" s="121">
        <f>+H13*J9/1000000</f>
        <v>203.921918901</v>
      </c>
      <c r="J13" s="226">
        <v>1945.163453</v>
      </c>
    </row>
    <row r="14" spans="1:10" ht="15.75">
      <c r="A14" s="126">
        <v>15</v>
      </c>
      <c r="B14" s="109" t="s">
        <v>370</v>
      </c>
      <c r="C14" s="27" t="s">
        <v>9</v>
      </c>
      <c r="D14" s="73">
        <v>276391</v>
      </c>
      <c r="E14" s="65">
        <f>+D14*J10/1000000</f>
        <v>532.723847702895</v>
      </c>
      <c r="F14" s="73">
        <v>87063.56</v>
      </c>
      <c r="G14" s="184">
        <f>+F14*J10/1000000</f>
        <v>167.8087733606082</v>
      </c>
      <c r="H14" s="38">
        <f t="shared" si="0"/>
        <v>363454.56</v>
      </c>
      <c r="I14" s="121">
        <f>+H14*J10/1000000</f>
        <v>700.5326210635033</v>
      </c>
      <c r="J14" s="226">
        <v>1945.163453</v>
      </c>
    </row>
    <row r="15" spans="1:10" ht="15.75">
      <c r="A15" s="126">
        <v>15</v>
      </c>
      <c r="B15" s="109" t="s">
        <v>74</v>
      </c>
      <c r="C15" s="27" t="s">
        <v>69</v>
      </c>
      <c r="D15" s="73">
        <v>210000</v>
      </c>
      <c r="E15" s="65">
        <f>+D15*J30/1000000</f>
        <v>0</v>
      </c>
      <c r="F15" s="73">
        <v>30712.5</v>
      </c>
      <c r="G15" s="121">
        <f>+F15*J30/1000000</f>
        <v>0</v>
      </c>
      <c r="H15" s="110">
        <f t="shared" si="0"/>
        <v>240712.5</v>
      </c>
      <c r="I15" s="121">
        <f>+H15*J30/1000000</f>
        <v>0</v>
      </c>
      <c r="J15" s="227">
        <v>1230.75</v>
      </c>
    </row>
    <row r="16" spans="1:10" ht="15.75">
      <c r="A16" s="126">
        <v>15</v>
      </c>
      <c r="B16" s="109" t="s">
        <v>75</v>
      </c>
      <c r="C16" s="27" t="s">
        <v>9</v>
      </c>
      <c r="D16" s="73">
        <v>48230.96</v>
      </c>
      <c r="E16" s="65">
        <f aca="true" t="shared" si="1" ref="E16:E27">+D16*J16/1000000</f>
        <v>93.81710069510487</v>
      </c>
      <c r="F16" s="73">
        <v>8319.84</v>
      </c>
      <c r="G16" s="121">
        <f>+F16*J31/1000000</f>
        <v>0</v>
      </c>
      <c r="H16" s="110">
        <f t="shared" si="0"/>
        <v>56550.8</v>
      </c>
      <c r="I16" s="121">
        <f aca="true" t="shared" si="2" ref="I16:I24">+H16*J16/1000000</f>
        <v>110.0005493979124</v>
      </c>
      <c r="J16" s="226">
        <v>1945.163453</v>
      </c>
    </row>
    <row r="17" spans="1:10" ht="15.75">
      <c r="A17" s="126">
        <v>15</v>
      </c>
      <c r="B17" s="109" t="s">
        <v>55</v>
      </c>
      <c r="C17" s="27" t="s">
        <v>9</v>
      </c>
      <c r="D17" s="73">
        <v>98000</v>
      </c>
      <c r="E17" s="65">
        <f t="shared" si="1"/>
        <v>190.626018394</v>
      </c>
      <c r="F17" s="73">
        <v>33810</v>
      </c>
      <c r="G17" s="121">
        <f>+F18*J17/1000000</f>
        <v>191.11230925725</v>
      </c>
      <c r="H17" s="110">
        <f t="shared" si="0"/>
        <v>131810</v>
      </c>
      <c r="I17" s="121">
        <f t="shared" si="2"/>
        <v>256.39199473993</v>
      </c>
      <c r="J17" s="226">
        <v>1945.163453</v>
      </c>
    </row>
    <row r="18" spans="1:10" ht="15.75">
      <c r="A18" s="126">
        <v>15</v>
      </c>
      <c r="B18" s="12" t="s">
        <v>371</v>
      </c>
      <c r="C18" s="27" t="s">
        <v>9</v>
      </c>
      <c r="D18" s="73">
        <v>0</v>
      </c>
      <c r="E18" s="65">
        <f t="shared" si="1"/>
        <v>0</v>
      </c>
      <c r="F18" s="73">
        <v>98250</v>
      </c>
      <c r="G18" s="121">
        <f>+F19*J18/1000000</f>
        <v>71.72630729534353</v>
      </c>
      <c r="H18" s="110">
        <f t="shared" si="0"/>
        <v>98250</v>
      </c>
      <c r="I18" s="121">
        <f t="shared" si="2"/>
        <v>191.11230925725</v>
      </c>
      <c r="J18" s="226">
        <v>1945.163453</v>
      </c>
    </row>
    <row r="19" spans="1:10" ht="15.75">
      <c r="A19" s="126">
        <v>15</v>
      </c>
      <c r="B19" s="12" t="s">
        <v>372</v>
      </c>
      <c r="C19" s="27" t="s">
        <v>9</v>
      </c>
      <c r="D19" s="73">
        <v>115683.71</v>
      </c>
      <c r="E19" s="65">
        <f t="shared" si="1"/>
        <v>225.02372479945063</v>
      </c>
      <c r="F19" s="73">
        <v>36874.18</v>
      </c>
      <c r="G19" s="121">
        <f aca="true" t="shared" si="3" ref="G19:G28">+F19*J19/1000000</f>
        <v>71.72630729534353</v>
      </c>
      <c r="H19" s="110">
        <f t="shared" si="0"/>
        <v>152557.89</v>
      </c>
      <c r="I19" s="121">
        <f t="shared" si="2"/>
        <v>296.75003209479416</v>
      </c>
      <c r="J19" s="226">
        <v>1945.163453</v>
      </c>
    </row>
    <row r="20" spans="1:10" ht="15.75">
      <c r="A20" s="126">
        <v>15</v>
      </c>
      <c r="B20" s="12" t="s">
        <v>58</v>
      </c>
      <c r="C20" s="27" t="s">
        <v>9</v>
      </c>
      <c r="D20" s="73">
        <v>0</v>
      </c>
      <c r="E20" s="65">
        <f t="shared" si="1"/>
        <v>0</v>
      </c>
      <c r="F20" s="73">
        <v>98250</v>
      </c>
      <c r="G20" s="121">
        <f t="shared" si="3"/>
        <v>191.11230925725</v>
      </c>
      <c r="H20" s="110">
        <f t="shared" si="0"/>
        <v>98250</v>
      </c>
      <c r="I20" s="121">
        <f t="shared" si="2"/>
        <v>191.11230925725</v>
      </c>
      <c r="J20" s="226">
        <v>1945.163453</v>
      </c>
    </row>
    <row r="21" spans="1:10" ht="15.75">
      <c r="A21" s="126">
        <v>15</v>
      </c>
      <c r="B21" s="12" t="s">
        <v>79</v>
      </c>
      <c r="C21" s="27" t="s">
        <v>9</v>
      </c>
      <c r="D21" s="73">
        <v>0</v>
      </c>
      <c r="E21" s="65">
        <f t="shared" si="1"/>
        <v>0</v>
      </c>
      <c r="F21" s="73">
        <v>117375</v>
      </c>
      <c r="G21" s="121">
        <f t="shared" si="3"/>
        <v>228.313560295875</v>
      </c>
      <c r="H21" s="110">
        <f t="shared" si="0"/>
        <v>117375</v>
      </c>
      <c r="I21" s="121">
        <f t="shared" si="2"/>
        <v>228.313560295875</v>
      </c>
      <c r="J21" s="226">
        <v>1945.163453</v>
      </c>
    </row>
    <row r="22" spans="1:10" ht="15.75">
      <c r="A22" s="126">
        <v>15</v>
      </c>
      <c r="B22" s="12" t="s">
        <v>373</v>
      </c>
      <c r="C22" s="27" t="s">
        <v>9</v>
      </c>
      <c r="D22" s="73">
        <v>0</v>
      </c>
      <c r="E22" s="65">
        <f t="shared" si="1"/>
        <v>0</v>
      </c>
      <c r="F22" s="73">
        <v>21750</v>
      </c>
      <c r="G22" s="121">
        <f t="shared" si="3"/>
        <v>42.30730510274999</v>
      </c>
      <c r="H22" s="12">
        <f t="shared" si="0"/>
        <v>21750</v>
      </c>
      <c r="I22" s="121">
        <f t="shared" si="2"/>
        <v>42.30730510274999</v>
      </c>
      <c r="J22" s="226">
        <v>1945.163453</v>
      </c>
    </row>
    <row r="23" spans="1:10" ht="15.75">
      <c r="A23" s="126">
        <v>15</v>
      </c>
      <c r="B23" s="12" t="s">
        <v>80</v>
      </c>
      <c r="C23" s="27" t="s">
        <v>9</v>
      </c>
      <c r="D23" s="73">
        <v>17756.99</v>
      </c>
      <c r="E23" s="65">
        <f t="shared" si="1"/>
        <v>34.54024798328647</v>
      </c>
      <c r="F23" s="73">
        <v>5415.88</v>
      </c>
      <c r="G23" s="121">
        <f t="shared" si="3"/>
        <v>10.53477184183364</v>
      </c>
      <c r="H23" s="12">
        <f t="shared" si="0"/>
        <v>23172.870000000003</v>
      </c>
      <c r="I23" s="121">
        <f t="shared" si="2"/>
        <v>45.075019825120116</v>
      </c>
      <c r="J23" s="226">
        <v>1945.163453</v>
      </c>
    </row>
    <row r="24" spans="1:10" ht="15.75">
      <c r="A24" s="126">
        <v>15</v>
      </c>
      <c r="B24" s="12" t="s">
        <v>81</v>
      </c>
      <c r="C24" s="27" t="s">
        <v>9</v>
      </c>
      <c r="D24" s="73">
        <v>250000</v>
      </c>
      <c r="E24" s="183">
        <f t="shared" si="1"/>
        <v>486.29086325</v>
      </c>
      <c r="F24" s="64">
        <v>300000</v>
      </c>
      <c r="G24" s="184">
        <f t="shared" si="3"/>
        <v>583.5490358999999</v>
      </c>
      <c r="H24" s="38">
        <f t="shared" si="0"/>
        <v>550000</v>
      </c>
      <c r="I24" s="121">
        <f t="shared" si="2"/>
        <v>1069.83989915</v>
      </c>
      <c r="J24" s="226">
        <v>1945.163453</v>
      </c>
    </row>
    <row r="25" spans="1:10" ht="15.75">
      <c r="A25" s="126">
        <v>15</v>
      </c>
      <c r="B25" s="12" t="s">
        <v>62</v>
      </c>
      <c r="C25" s="27" t="s">
        <v>68</v>
      </c>
      <c r="D25" s="73">
        <v>1386979</v>
      </c>
      <c r="E25" s="183">
        <f t="shared" si="1"/>
        <v>18.737918465541</v>
      </c>
      <c r="F25" s="64">
        <v>94246</v>
      </c>
      <c r="G25" s="184">
        <f t="shared" si="3"/>
        <v>1.273252056234</v>
      </c>
      <c r="H25" s="38">
        <f t="shared" si="0"/>
        <v>1481225</v>
      </c>
      <c r="I25" s="184">
        <f>+H25*J25/1000000</f>
        <v>20.011170521775</v>
      </c>
      <c r="J25" s="227">
        <v>13.509879</v>
      </c>
    </row>
    <row r="26" spans="1:10" ht="15.75">
      <c r="A26" s="126">
        <v>15</v>
      </c>
      <c r="B26" s="12" t="s">
        <v>376</v>
      </c>
      <c r="C26" s="27" t="s">
        <v>67</v>
      </c>
      <c r="D26" s="73">
        <v>27142.32</v>
      </c>
      <c r="E26" s="183">
        <f t="shared" si="1"/>
        <v>48.88046669357616</v>
      </c>
      <c r="F26" s="64">
        <v>4529.17</v>
      </c>
      <c r="G26" s="184">
        <f t="shared" si="3"/>
        <v>8.15655932634146</v>
      </c>
      <c r="H26" s="38">
        <f t="shared" si="0"/>
        <v>31671.489999999998</v>
      </c>
      <c r="I26" s="184">
        <f>+H26*J26/1000000</f>
        <v>57.03702601991761</v>
      </c>
      <c r="J26" s="227">
        <v>1800.894938</v>
      </c>
    </row>
    <row r="27" spans="1:10" ht="15.75">
      <c r="A27" s="126">
        <v>15</v>
      </c>
      <c r="B27" s="12" t="s">
        <v>377</v>
      </c>
      <c r="C27" s="27" t="s">
        <v>67</v>
      </c>
      <c r="D27" s="73">
        <v>26978.81</v>
      </c>
      <c r="E27" s="183">
        <f t="shared" si="1"/>
        <v>48.58600236226378</v>
      </c>
      <c r="F27" s="64">
        <v>4664.06</v>
      </c>
      <c r="G27" s="184">
        <f t="shared" si="3"/>
        <v>8.399482044528279</v>
      </c>
      <c r="H27" s="38">
        <f t="shared" si="0"/>
        <v>31642.870000000003</v>
      </c>
      <c r="I27" s="184">
        <f>+H27*J27/1000000</f>
        <v>56.98548440679206</v>
      </c>
      <c r="J27" s="227">
        <v>1800.894938</v>
      </c>
    </row>
    <row r="28" spans="1:10" ht="15.75">
      <c r="A28" s="126">
        <v>30</v>
      </c>
      <c r="B28" s="12" t="s">
        <v>374</v>
      </c>
      <c r="C28" s="27" t="s">
        <v>67</v>
      </c>
      <c r="D28" s="73">
        <v>0</v>
      </c>
      <c r="E28" s="183">
        <v>0</v>
      </c>
      <c r="F28" s="64">
        <v>161048.57</v>
      </c>
      <c r="G28" s="184">
        <f t="shared" si="3"/>
        <v>290.03155448513866</v>
      </c>
      <c r="H28" s="38">
        <f t="shared" si="0"/>
        <v>161048.57</v>
      </c>
      <c r="I28" s="184">
        <f>+H28*J28/1000000</f>
        <v>290.03155448513866</v>
      </c>
      <c r="J28" s="227">
        <v>1800.894938</v>
      </c>
    </row>
    <row r="29" spans="1:10" ht="12.75">
      <c r="A29" s="225"/>
      <c r="B29" s="209"/>
      <c r="C29" s="216"/>
      <c r="D29" s="217"/>
      <c r="E29" s="217"/>
      <c r="F29" s="217"/>
      <c r="G29" s="217"/>
      <c r="H29" s="216"/>
      <c r="I29" s="217"/>
      <c r="J29" s="216"/>
    </row>
    <row r="30" spans="1:10" ht="15.75">
      <c r="A30" s="126"/>
      <c r="B30" s="110"/>
      <c r="C30" s="27"/>
      <c r="D30" s="73"/>
      <c r="E30" s="65"/>
      <c r="F30" s="12"/>
      <c r="G30" s="121"/>
      <c r="H30" s="38"/>
      <c r="I30" s="121"/>
      <c r="J30" s="38"/>
    </row>
    <row r="31" spans="1:10" ht="15.75">
      <c r="A31" s="120"/>
      <c r="B31" s="110" t="s">
        <v>16</v>
      </c>
      <c r="C31" s="38"/>
      <c r="D31" s="71"/>
      <c r="E31" s="121">
        <f>SUM(E9:E28)</f>
        <v>2885.4028094718087</v>
      </c>
      <c r="F31" s="121"/>
      <c r="G31" s="121">
        <f>SUM(G9:G28)</f>
        <v>2161.347205462018</v>
      </c>
      <c r="H31" s="121"/>
      <c r="I31" s="121">
        <f>SUM(I9:I28)</f>
        <v>5056.973132687222</v>
      </c>
      <c r="J31" s="121"/>
    </row>
    <row r="32" spans="1:10" ht="15.75">
      <c r="A32" s="122"/>
      <c r="B32" s="112"/>
      <c r="C32" s="33"/>
      <c r="D32" s="33"/>
      <c r="E32" s="33"/>
      <c r="F32" s="33"/>
      <c r="G32" s="33"/>
      <c r="H32" s="33"/>
      <c r="I32" s="33"/>
      <c r="J32" s="33"/>
    </row>
  </sheetData>
  <sheetProtection/>
  <mergeCells count="1">
    <mergeCell ref="A1:J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0"/>
  <sheetViews>
    <sheetView zoomScalePageLayoutView="0" workbookViewId="0" topLeftCell="A147">
      <selection activeCell="A184" sqref="A184:J184"/>
    </sheetView>
  </sheetViews>
  <sheetFormatPr defaultColWidth="11.421875" defaultRowHeight="12.75"/>
  <cols>
    <col min="1" max="1" width="17.140625" style="0" customWidth="1"/>
    <col min="2" max="2" width="42.7109375" style="0" customWidth="1"/>
    <col min="3" max="3" width="16.421875" style="0" customWidth="1"/>
    <col min="4" max="4" width="14.8515625" style="0" customWidth="1"/>
    <col min="5" max="5" width="13.7109375" style="0" customWidth="1"/>
    <col min="6" max="6" width="13.7109375" style="0" bestFit="1" customWidth="1"/>
    <col min="7" max="7" width="11.57421875" style="0" customWidth="1"/>
    <col min="8" max="8" width="14.8515625" style="0" customWidth="1"/>
    <col min="9" max="9" width="12.421875" style="0" customWidth="1"/>
    <col min="10" max="10" width="17.140625" style="162" customWidth="1"/>
  </cols>
  <sheetData>
    <row r="1" spans="1:10" ht="12.75">
      <c r="A1" s="156"/>
      <c r="B1" s="157"/>
      <c r="C1" s="157"/>
      <c r="D1" s="157"/>
      <c r="E1" s="157"/>
      <c r="F1" s="157"/>
      <c r="G1" s="157"/>
      <c r="H1" s="157"/>
      <c r="I1" s="157"/>
      <c r="J1" s="160"/>
    </row>
    <row r="2" spans="1:10" ht="15.75" hidden="1">
      <c r="A2" s="158"/>
      <c r="B2" s="138"/>
      <c r="C2" s="138"/>
      <c r="D2" s="138"/>
      <c r="E2" s="138"/>
      <c r="F2" s="138"/>
      <c r="G2" s="138"/>
      <c r="H2" s="138"/>
      <c r="I2" s="138"/>
      <c r="J2" s="159" t="s">
        <v>13</v>
      </c>
    </row>
    <row r="3" spans="1:10" ht="15.75" hidden="1">
      <c r="A3" s="434" t="s">
        <v>15</v>
      </c>
      <c r="B3" s="435"/>
      <c r="C3" s="435"/>
      <c r="D3" s="435"/>
      <c r="E3" s="435"/>
      <c r="F3" s="435"/>
      <c r="G3" s="435"/>
      <c r="H3" s="435"/>
      <c r="I3" s="435"/>
      <c r="J3" s="436"/>
    </row>
    <row r="4" spans="1:10" ht="15.75" hidden="1">
      <c r="A4" s="136"/>
      <c r="B4" s="137"/>
      <c r="C4" s="137"/>
      <c r="D4" s="137"/>
      <c r="E4" s="137"/>
      <c r="F4" s="137"/>
      <c r="G4" s="137"/>
      <c r="H4" s="137"/>
      <c r="I4" s="137"/>
      <c r="J4" s="161"/>
    </row>
    <row r="5" spans="1:10" ht="15.75" hidden="1">
      <c r="A5" s="139"/>
      <c r="B5" s="13"/>
      <c r="C5" s="13"/>
      <c r="D5" s="13"/>
      <c r="E5" s="13"/>
      <c r="F5" s="13"/>
      <c r="G5" s="13"/>
      <c r="H5" s="13"/>
      <c r="I5" s="13"/>
      <c r="J5" s="14"/>
    </row>
    <row r="6" spans="1:10" ht="15.75" hidden="1">
      <c r="A6" s="141"/>
      <c r="B6" s="18"/>
      <c r="C6" s="18"/>
      <c r="D6" s="18"/>
      <c r="E6" s="18"/>
      <c r="F6" s="18"/>
      <c r="G6" s="18"/>
      <c r="H6" s="18"/>
      <c r="I6" s="18"/>
      <c r="J6" s="19"/>
    </row>
    <row r="7" spans="1:10" ht="15.75" hidden="1">
      <c r="A7" s="23" t="s">
        <v>0</v>
      </c>
      <c r="B7" s="143" t="s">
        <v>1</v>
      </c>
      <c r="C7" s="23" t="s">
        <v>2</v>
      </c>
      <c r="D7" s="23" t="s">
        <v>4</v>
      </c>
      <c r="E7" s="23" t="s">
        <v>11</v>
      </c>
      <c r="F7" s="23" t="s">
        <v>3</v>
      </c>
      <c r="G7" s="23" t="s">
        <v>11</v>
      </c>
      <c r="H7" s="23" t="s">
        <v>6</v>
      </c>
      <c r="I7" s="23" t="s">
        <v>11</v>
      </c>
      <c r="J7" s="24" t="s">
        <v>7</v>
      </c>
    </row>
    <row r="8" spans="1:10" ht="15.75" hidden="1">
      <c r="A8" s="39"/>
      <c r="B8" s="140"/>
      <c r="C8" s="39"/>
      <c r="D8" s="28" t="s">
        <v>5</v>
      </c>
      <c r="E8" s="28" t="s">
        <v>12</v>
      </c>
      <c r="F8" s="28" t="s">
        <v>5</v>
      </c>
      <c r="G8" s="28" t="s">
        <v>12</v>
      </c>
      <c r="H8" s="28" t="s">
        <v>5</v>
      </c>
      <c r="I8" s="28" t="s">
        <v>12</v>
      </c>
      <c r="J8" s="29" t="s">
        <v>8</v>
      </c>
    </row>
    <row r="9" spans="1:10" ht="15.75" hidden="1">
      <c r="A9" s="34"/>
      <c r="B9" s="142"/>
      <c r="C9" s="144"/>
      <c r="D9" s="34"/>
      <c r="E9" s="34"/>
      <c r="F9" s="34"/>
      <c r="G9" s="34"/>
      <c r="H9" s="34"/>
      <c r="I9" s="34"/>
      <c r="J9" s="35"/>
    </row>
    <row r="10" spans="1:10" ht="19.5" hidden="1">
      <c r="A10" s="145" t="s">
        <v>223</v>
      </c>
      <c r="B10" s="146"/>
      <c r="C10" s="28"/>
      <c r="D10" s="147"/>
      <c r="E10" s="39"/>
      <c r="F10" s="13"/>
      <c r="G10" s="39"/>
      <c r="H10" s="39"/>
      <c r="I10" s="39"/>
      <c r="J10" s="50"/>
    </row>
    <row r="11" spans="1:10" ht="19.5" hidden="1">
      <c r="A11" s="145"/>
      <c r="B11" s="140"/>
      <c r="C11" s="28"/>
      <c r="D11" s="148"/>
      <c r="E11" s="104"/>
      <c r="F11" s="149"/>
      <c r="G11" s="104"/>
      <c r="H11" s="104"/>
      <c r="I11" s="104"/>
      <c r="J11" s="102"/>
    </row>
    <row r="12" spans="1:10" ht="15.75" hidden="1">
      <c r="A12" s="155">
        <v>1</v>
      </c>
      <c r="B12" s="39" t="s">
        <v>224</v>
      </c>
      <c r="C12" s="28" t="s">
        <v>67</v>
      </c>
      <c r="D12" s="151">
        <v>17410.24</v>
      </c>
      <c r="E12" s="74">
        <f aca="true" t="shared" si="0" ref="E12:E80">+D12*J12/1000000</f>
        <v>29.4031097216</v>
      </c>
      <c r="F12" s="132">
        <v>2807.4</v>
      </c>
      <c r="G12" s="66">
        <f aca="true" t="shared" si="1" ref="G12:G80">+F12*J12/1000000</f>
        <v>4.7412494160000005</v>
      </c>
      <c r="H12" s="39">
        <f>+D12+F12</f>
        <v>20217.640000000003</v>
      </c>
      <c r="I12" s="66">
        <f>+H12*J12/1000000</f>
        <v>34.144359137600006</v>
      </c>
      <c r="J12" s="50">
        <v>1688.84</v>
      </c>
    </row>
    <row r="13" spans="1:10" ht="15.75" hidden="1">
      <c r="A13" s="155"/>
      <c r="B13" s="39"/>
      <c r="C13" s="28" t="s">
        <v>225</v>
      </c>
      <c r="D13" s="151">
        <v>1749.62</v>
      </c>
      <c r="E13" s="74">
        <f t="shared" si="0"/>
        <v>1.9726240334998597</v>
      </c>
      <c r="F13" s="132">
        <v>282.13</v>
      </c>
      <c r="G13" s="66">
        <f t="shared" si="1"/>
        <v>0.31808988155789</v>
      </c>
      <c r="H13" s="39">
        <f>+D13+F13</f>
        <v>2031.75</v>
      </c>
      <c r="I13" s="66">
        <f aca="true" t="shared" si="2" ref="I13:I80">+H13*J13/1000000</f>
        <v>2.29071391505775</v>
      </c>
      <c r="J13" s="50">
        <v>1127.458553</v>
      </c>
    </row>
    <row r="14" spans="1:10" ht="15.75" hidden="1">
      <c r="A14" s="155"/>
      <c r="B14" s="39"/>
      <c r="C14" s="28" t="s">
        <v>69</v>
      </c>
      <c r="D14" s="151">
        <v>634.34</v>
      </c>
      <c r="E14" s="74">
        <f t="shared" si="0"/>
        <v>0.7592478894000001</v>
      </c>
      <c r="F14" s="132">
        <v>102.29</v>
      </c>
      <c r="G14" s="66">
        <f>+F14*J14/1000000</f>
        <v>0.1224319239</v>
      </c>
      <c r="H14" s="39">
        <f>+D14+F14</f>
        <v>736.63</v>
      </c>
      <c r="I14" s="66">
        <f>+H14*J14/1000000</f>
        <v>0.8816798133</v>
      </c>
      <c r="J14" s="50">
        <v>1196.91</v>
      </c>
    </row>
    <row r="15" spans="1:10" ht="15.75" hidden="1">
      <c r="A15" s="155">
        <v>1</v>
      </c>
      <c r="B15" s="39" t="s">
        <v>226</v>
      </c>
      <c r="C15" s="28" t="s">
        <v>143</v>
      </c>
      <c r="D15" s="151">
        <v>18990.78</v>
      </c>
      <c r="E15" s="74">
        <f t="shared" si="0"/>
        <v>4.298418988942919</v>
      </c>
      <c r="F15" s="132">
        <v>2492.54</v>
      </c>
      <c r="G15" s="66">
        <f>+F15*J15/1000000</f>
        <v>0.56416752059156</v>
      </c>
      <c r="H15" s="39">
        <f>+D15+F15</f>
        <v>21483.32</v>
      </c>
      <c r="I15" s="66">
        <f>+H15*J15/1000000</f>
        <v>4.86258650953448</v>
      </c>
      <c r="J15" s="50">
        <v>226.342414</v>
      </c>
    </row>
    <row r="16" spans="1:10" ht="15.75" hidden="1">
      <c r="A16" s="155"/>
      <c r="B16" s="39"/>
      <c r="C16" s="28" t="s">
        <v>67</v>
      </c>
      <c r="D16" s="151">
        <v>45199.27</v>
      </c>
      <c r="E16" s="74">
        <f t="shared" si="0"/>
        <v>76.3343351468</v>
      </c>
      <c r="F16" s="132">
        <v>5932.4</v>
      </c>
      <c r="G16" s="66">
        <f t="shared" si="1"/>
        <v>10.018874416</v>
      </c>
      <c r="H16" s="39">
        <f>+D16+F16</f>
        <v>51131.67</v>
      </c>
      <c r="I16" s="66">
        <f t="shared" si="2"/>
        <v>86.35320956279999</v>
      </c>
      <c r="J16" s="50">
        <v>1688.84</v>
      </c>
    </row>
    <row r="17" spans="1:10" ht="15.75" hidden="1">
      <c r="A17" s="155"/>
      <c r="B17" s="39"/>
      <c r="C17" s="28" t="s">
        <v>69</v>
      </c>
      <c r="D17" s="151">
        <v>16690.57</v>
      </c>
      <c r="E17" s="74">
        <f t="shared" si="0"/>
        <v>19.977110138700002</v>
      </c>
      <c r="F17" s="132">
        <v>2190.64</v>
      </c>
      <c r="G17" s="66">
        <f t="shared" si="1"/>
        <v>2.6219989224</v>
      </c>
      <c r="H17" s="39">
        <f aca="true" t="shared" si="3" ref="H17:H80">+D17+F17</f>
        <v>18881.21</v>
      </c>
      <c r="I17" s="66">
        <f t="shared" si="2"/>
        <v>22.5991090611</v>
      </c>
      <c r="J17" s="50">
        <v>1196.91</v>
      </c>
    </row>
    <row r="18" spans="1:10" ht="15.75" hidden="1">
      <c r="A18" s="155">
        <v>1</v>
      </c>
      <c r="B18" s="39" t="s">
        <v>227</v>
      </c>
      <c r="C18" s="28" t="s">
        <v>145</v>
      </c>
      <c r="D18" s="74">
        <v>71775.82</v>
      </c>
      <c r="E18" s="74">
        <f t="shared" si="0"/>
        <v>76.74918185604967</v>
      </c>
      <c r="F18" s="132">
        <v>11843.01</v>
      </c>
      <c r="G18" s="66">
        <f t="shared" si="1"/>
        <v>12.66361468546113</v>
      </c>
      <c r="H18" s="39">
        <f t="shared" si="3"/>
        <v>83618.83</v>
      </c>
      <c r="I18" s="66">
        <f t="shared" si="2"/>
        <v>89.41279654151079</v>
      </c>
      <c r="J18" s="50">
        <v>1069.290213</v>
      </c>
    </row>
    <row r="19" spans="1:10" ht="15.75" hidden="1">
      <c r="A19" s="155"/>
      <c r="B19" s="39"/>
      <c r="C19" s="28" t="s">
        <v>67</v>
      </c>
      <c r="D19" s="74">
        <v>60022.13</v>
      </c>
      <c r="E19" s="74">
        <f t="shared" si="0"/>
        <v>101.36777402919999</v>
      </c>
      <c r="F19" s="132">
        <v>9903.65</v>
      </c>
      <c r="G19" s="66">
        <f t="shared" si="1"/>
        <v>16.725680265999998</v>
      </c>
      <c r="H19" s="39">
        <f t="shared" si="3"/>
        <v>69925.78</v>
      </c>
      <c r="I19" s="66">
        <f t="shared" si="2"/>
        <v>118.09345429519999</v>
      </c>
      <c r="J19" s="50">
        <v>1688.84</v>
      </c>
    </row>
    <row r="20" spans="1:10" ht="15.75" hidden="1">
      <c r="A20" s="155"/>
      <c r="B20" s="39"/>
      <c r="C20" s="28" t="s">
        <v>68</v>
      </c>
      <c r="D20" s="151">
        <v>1733824.14</v>
      </c>
      <c r="E20" s="74">
        <f t="shared" si="0"/>
        <v>19.593367508877236</v>
      </c>
      <c r="F20" s="132">
        <v>286080.98</v>
      </c>
      <c r="G20" s="66">
        <f t="shared" si="1"/>
        <v>3.2329056039326796</v>
      </c>
      <c r="H20" s="39">
        <f t="shared" si="3"/>
        <v>2019905.1199999999</v>
      </c>
      <c r="I20" s="66">
        <f t="shared" si="2"/>
        <v>22.82627311280992</v>
      </c>
      <c r="J20" s="50">
        <v>11.300666</v>
      </c>
    </row>
    <row r="21" spans="1:10" ht="15.75" hidden="1">
      <c r="A21" s="155"/>
      <c r="B21" s="39"/>
      <c r="C21" s="28" t="s">
        <v>147</v>
      </c>
      <c r="D21" s="151">
        <v>44359.47</v>
      </c>
      <c r="E21" s="74">
        <f t="shared" si="0"/>
        <v>7.68524641611948</v>
      </c>
      <c r="F21" s="132">
        <v>7319.31</v>
      </c>
      <c r="G21" s="66">
        <f t="shared" si="1"/>
        <v>1.26806521687404</v>
      </c>
      <c r="H21" s="39">
        <f t="shared" si="3"/>
        <v>51678.78</v>
      </c>
      <c r="I21" s="66">
        <f t="shared" si="2"/>
        <v>8.95331163299352</v>
      </c>
      <c r="J21" s="50">
        <v>173.249284</v>
      </c>
    </row>
    <row r="22" spans="1:10" ht="15.75" hidden="1">
      <c r="A22" s="155"/>
      <c r="B22" s="39"/>
      <c r="C22" s="28" t="s">
        <v>69</v>
      </c>
      <c r="D22" s="151">
        <v>60863.16</v>
      </c>
      <c r="E22" s="74">
        <f>+D22*J24/1000000</f>
        <v>65.08038132025308</v>
      </c>
      <c r="F22" s="132">
        <v>10042.42</v>
      </c>
      <c r="G22" s="66">
        <f>+F22*J24/1000000</f>
        <v>10.73826142083546</v>
      </c>
      <c r="H22" s="39">
        <f t="shared" si="3"/>
        <v>70905.58</v>
      </c>
      <c r="I22" s="66">
        <f>+H22*J24/1000000</f>
        <v>75.81864274108854</v>
      </c>
      <c r="J22" s="50">
        <v>1196.91</v>
      </c>
    </row>
    <row r="23" spans="1:10" ht="15.75" hidden="1">
      <c r="A23" s="155">
        <v>1</v>
      </c>
      <c r="B23" s="39" t="s">
        <v>20</v>
      </c>
      <c r="C23" s="28" t="s">
        <v>225</v>
      </c>
      <c r="D23" s="151">
        <v>3928.5</v>
      </c>
      <c r="E23" s="74">
        <f t="shared" si="0"/>
        <v>4.429220925460499</v>
      </c>
      <c r="F23" s="132">
        <v>692.4</v>
      </c>
      <c r="G23" s="66">
        <f t="shared" si="1"/>
        <v>0.7806523020971999</v>
      </c>
      <c r="H23" s="39">
        <f t="shared" si="3"/>
        <v>4620.9</v>
      </c>
      <c r="I23" s="66">
        <f t="shared" si="2"/>
        <v>5.209873227557699</v>
      </c>
      <c r="J23" s="50">
        <v>1127.458553</v>
      </c>
    </row>
    <row r="24" spans="1:10" ht="15.75" hidden="1">
      <c r="A24" s="155"/>
      <c r="B24" s="39"/>
      <c r="C24" s="28" t="s">
        <v>145</v>
      </c>
      <c r="D24" s="151">
        <v>30628.29</v>
      </c>
      <c r="E24" s="74">
        <f t="shared" si="0"/>
        <v>32.75053073792577</v>
      </c>
      <c r="F24" s="132">
        <v>5398.24</v>
      </c>
      <c r="G24" s="66">
        <f t="shared" si="1"/>
        <v>5.77228519942512</v>
      </c>
      <c r="H24" s="39">
        <f t="shared" si="3"/>
        <v>36026.53</v>
      </c>
      <c r="I24" s="66">
        <f t="shared" si="2"/>
        <v>38.52281593735089</v>
      </c>
      <c r="J24" s="50">
        <v>1069.290213</v>
      </c>
    </row>
    <row r="25" spans="1:10" ht="15.75" hidden="1">
      <c r="A25" s="155"/>
      <c r="B25" s="39"/>
      <c r="C25" s="28" t="s">
        <v>143</v>
      </c>
      <c r="D25" s="151">
        <v>33558.09</v>
      </c>
      <c r="E25" s="74">
        <f t="shared" si="0"/>
        <v>7.59561909982926</v>
      </c>
      <c r="F25" s="132">
        <v>5914.61</v>
      </c>
      <c r="G25" s="66">
        <f t="shared" si="1"/>
        <v>1.3387271052685399</v>
      </c>
      <c r="H25" s="39">
        <f t="shared" si="3"/>
        <v>39472.7</v>
      </c>
      <c r="I25" s="66">
        <f t="shared" si="2"/>
        <v>8.934346205097798</v>
      </c>
      <c r="J25" s="50">
        <v>226.342414</v>
      </c>
    </row>
    <row r="26" spans="1:10" ht="15.75" hidden="1">
      <c r="A26" s="155"/>
      <c r="B26" s="39"/>
      <c r="C26" s="28" t="s">
        <v>67</v>
      </c>
      <c r="D26" s="151">
        <v>13495.46</v>
      </c>
      <c r="E26" s="74">
        <f t="shared" si="0"/>
        <v>22.791672666399997</v>
      </c>
      <c r="F26" s="132">
        <v>2378.57</v>
      </c>
      <c r="G26" s="66">
        <f t="shared" si="1"/>
        <v>4.0170241588</v>
      </c>
      <c r="H26" s="39">
        <f t="shared" si="3"/>
        <v>15874.029999999999</v>
      </c>
      <c r="I26" s="66">
        <f t="shared" si="2"/>
        <v>26.808696825199995</v>
      </c>
      <c r="J26" s="50">
        <v>1688.84</v>
      </c>
    </row>
    <row r="27" spans="1:10" ht="15.75" hidden="1">
      <c r="A27" s="155"/>
      <c r="B27" s="39"/>
      <c r="C27" s="28" t="s">
        <v>152</v>
      </c>
      <c r="D27" s="151">
        <v>39170.13</v>
      </c>
      <c r="E27" s="74">
        <f t="shared" si="0"/>
        <v>83.5668177952899</v>
      </c>
      <c r="F27" s="132">
        <v>6903.74</v>
      </c>
      <c r="G27" s="66">
        <f t="shared" si="1"/>
        <v>14.7286614235402</v>
      </c>
      <c r="H27" s="39">
        <f t="shared" si="3"/>
        <v>46073.869999999995</v>
      </c>
      <c r="I27" s="66">
        <f t="shared" si="2"/>
        <v>98.29547921883008</v>
      </c>
      <c r="J27" s="50">
        <v>2133.43223</v>
      </c>
    </row>
    <row r="28" spans="1:10" ht="15.75" hidden="1">
      <c r="A28" s="155"/>
      <c r="B28" s="39"/>
      <c r="C28" s="28" t="s">
        <v>68</v>
      </c>
      <c r="D28" s="151">
        <v>7214869.25</v>
      </c>
      <c r="E28" s="74">
        <f t="shared" si="0"/>
        <v>81.5328276279205</v>
      </c>
      <c r="F28" s="132">
        <v>127120.7</v>
      </c>
      <c r="G28" s="66">
        <f t="shared" si="1"/>
        <v>1.4365485723862</v>
      </c>
      <c r="H28" s="39">
        <f t="shared" si="3"/>
        <v>7341989.95</v>
      </c>
      <c r="I28" s="66">
        <f t="shared" si="2"/>
        <v>82.9693762003067</v>
      </c>
      <c r="J28" s="50">
        <v>11.300666</v>
      </c>
    </row>
    <row r="29" spans="1:10" ht="15.75" hidden="1">
      <c r="A29" s="155"/>
      <c r="B29" s="39"/>
      <c r="C29" s="28" t="s">
        <v>147</v>
      </c>
      <c r="D29" s="151">
        <v>19971.71</v>
      </c>
      <c r="E29" s="74">
        <f t="shared" si="0"/>
        <v>3.4600844577556398</v>
      </c>
      <c r="F29" s="132">
        <v>3520.01</v>
      </c>
      <c r="G29" s="66">
        <f t="shared" si="1"/>
        <v>0.60983921217284</v>
      </c>
      <c r="H29" s="39">
        <f t="shared" si="3"/>
        <v>23491.72</v>
      </c>
      <c r="I29" s="66">
        <f t="shared" si="2"/>
        <v>4.06992366992848</v>
      </c>
      <c r="J29" s="50">
        <v>173.249284</v>
      </c>
    </row>
    <row r="30" spans="1:10" ht="15.75" hidden="1">
      <c r="A30" s="155"/>
      <c r="B30" s="39"/>
      <c r="C30" s="28" t="s">
        <v>69</v>
      </c>
      <c r="D30" s="151">
        <v>57556.84</v>
      </c>
      <c r="E30" s="74">
        <f t="shared" si="0"/>
        <v>68.8903573644</v>
      </c>
      <c r="F30" s="132">
        <v>10144.39</v>
      </c>
      <c r="G30" s="66">
        <f t="shared" si="1"/>
        <v>12.141921834900002</v>
      </c>
      <c r="H30" s="39">
        <f t="shared" si="3"/>
        <v>67701.23</v>
      </c>
      <c r="I30" s="66">
        <f t="shared" si="2"/>
        <v>81.0322791993</v>
      </c>
      <c r="J30" s="50">
        <v>1196.91</v>
      </c>
    </row>
    <row r="31" spans="1:10" ht="15.75" hidden="1">
      <c r="A31" s="155">
        <v>1</v>
      </c>
      <c r="B31" s="39" t="s">
        <v>228</v>
      </c>
      <c r="C31" s="28" t="s">
        <v>145</v>
      </c>
      <c r="D31" s="151">
        <v>113.68</v>
      </c>
      <c r="E31" s="74">
        <f t="shared" si="0"/>
        <v>0.12155691141384001</v>
      </c>
      <c r="F31" s="132">
        <v>25.15</v>
      </c>
      <c r="G31" s="66">
        <f t="shared" si="1"/>
        <v>0.02689264885695</v>
      </c>
      <c r="H31" s="39">
        <f t="shared" si="3"/>
        <v>138.83</v>
      </c>
      <c r="I31" s="66">
        <f t="shared" si="2"/>
        <v>0.14844956027079</v>
      </c>
      <c r="J31" s="50">
        <v>1069.290213</v>
      </c>
    </row>
    <row r="32" spans="1:10" ht="15.75" hidden="1">
      <c r="A32" s="155"/>
      <c r="B32" s="39"/>
      <c r="C32" s="28" t="s">
        <v>69</v>
      </c>
      <c r="D32" s="151">
        <v>228.08</v>
      </c>
      <c r="E32" s="74">
        <f t="shared" si="0"/>
        <v>0.27299123280000004</v>
      </c>
      <c r="F32" s="132">
        <v>50.46</v>
      </c>
      <c r="G32" s="66">
        <f t="shared" si="1"/>
        <v>0.06039607860000001</v>
      </c>
      <c r="H32" s="39">
        <f t="shared" si="3"/>
        <v>278.54</v>
      </c>
      <c r="I32" s="66">
        <f t="shared" si="2"/>
        <v>0.33338731140000005</v>
      </c>
      <c r="J32" s="50">
        <v>1196.91</v>
      </c>
    </row>
    <row r="33" spans="1:10" ht="15.75" hidden="1">
      <c r="A33" s="155">
        <v>1</v>
      </c>
      <c r="B33" s="39" t="s">
        <v>229</v>
      </c>
      <c r="C33" s="28" t="s">
        <v>145</v>
      </c>
      <c r="D33" s="151">
        <v>89711.17</v>
      </c>
      <c r="E33" s="74">
        <f t="shared" si="0"/>
        <v>95.9272760777792</v>
      </c>
      <c r="F33" s="132">
        <v>1211.11</v>
      </c>
      <c r="G33" s="66">
        <f t="shared" si="1"/>
        <v>1.2950280698664298</v>
      </c>
      <c r="H33" s="39">
        <f t="shared" si="3"/>
        <v>90922.28</v>
      </c>
      <c r="I33" s="66">
        <f t="shared" si="2"/>
        <v>97.22230414764564</v>
      </c>
      <c r="J33" s="50">
        <v>1069.290213</v>
      </c>
    </row>
    <row r="34" spans="1:10" ht="15.75" hidden="1">
      <c r="A34" s="155"/>
      <c r="B34" s="39"/>
      <c r="C34" s="28" t="s">
        <v>67</v>
      </c>
      <c r="D34" s="151">
        <v>134313.56</v>
      </c>
      <c r="E34" s="74">
        <f t="shared" si="0"/>
        <v>226.8341126704</v>
      </c>
      <c r="F34" s="132">
        <v>18132.33</v>
      </c>
      <c r="G34" s="66">
        <f t="shared" si="1"/>
        <v>30.6226041972</v>
      </c>
      <c r="H34" s="39">
        <f t="shared" si="3"/>
        <v>152445.89</v>
      </c>
      <c r="I34" s="66">
        <f t="shared" si="2"/>
        <v>257.45671686760005</v>
      </c>
      <c r="J34" s="50">
        <v>1688.84</v>
      </c>
    </row>
    <row r="35" spans="1:10" ht="15.75" hidden="1">
      <c r="A35" s="155"/>
      <c r="B35" s="39"/>
      <c r="C35" s="28" t="s">
        <v>68</v>
      </c>
      <c r="D35" s="151">
        <v>4489961.03</v>
      </c>
      <c r="E35" s="74">
        <f t="shared" si="0"/>
        <v>50.73954995304598</v>
      </c>
      <c r="F35" s="132">
        <v>606144.74</v>
      </c>
      <c r="G35" s="66">
        <f t="shared" si="1"/>
        <v>6.84983925439684</v>
      </c>
      <c r="H35" s="39">
        <f t="shared" si="3"/>
        <v>5096105.7700000005</v>
      </c>
      <c r="I35" s="66">
        <f t="shared" si="2"/>
        <v>57.58938920744282</v>
      </c>
      <c r="J35" s="50">
        <v>11.300666</v>
      </c>
    </row>
    <row r="36" spans="1:10" ht="15.75" hidden="1">
      <c r="A36" s="155"/>
      <c r="B36" s="39"/>
      <c r="C36" s="28" t="s">
        <v>146</v>
      </c>
      <c r="D36" s="151">
        <v>217075.6</v>
      </c>
      <c r="E36" s="74">
        <f t="shared" si="0"/>
        <v>44.287995748740805</v>
      </c>
      <c r="F36" s="132">
        <v>29305.21</v>
      </c>
      <c r="G36" s="66">
        <f t="shared" si="1"/>
        <v>5.97888024216428</v>
      </c>
      <c r="H36" s="39">
        <f t="shared" si="3"/>
        <v>246380.81</v>
      </c>
      <c r="I36" s="66">
        <f t="shared" si="2"/>
        <v>50.266875990905085</v>
      </c>
      <c r="J36" s="50">
        <v>204.021068</v>
      </c>
    </row>
    <row r="37" spans="1:10" ht="15.75" hidden="1">
      <c r="A37" s="155"/>
      <c r="B37" s="39"/>
      <c r="C37" s="28" t="s">
        <v>147</v>
      </c>
      <c r="D37" s="151">
        <v>17161.13</v>
      </c>
      <c r="E37" s="74">
        <f t="shared" si="0"/>
        <v>2.9731534851309203</v>
      </c>
      <c r="F37" s="132">
        <v>2316.75</v>
      </c>
      <c r="G37" s="66">
        <f t="shared" si="1"/>
        <v>0.40137527870699996</v>
      </c>
      <c r="H37" s="39">
        <f t="shared" si="3"/>
        <v>19477.88</v>
      </c>
      <c r="I37" s="66">
        <f t="shared" si="2"/>
        <v>3.37452876383792</v>
      </c>
      <c r="J37" s="50">
        <v>173.249284</v>
      </c>
    </row>
    <row r="38" spans="1:10" ht="15.75" hidden="1">
      <c r="A38" s="155"/>
      <c r="B38" s="39"/>
      <c r="C38" s="28" t="s">
        <v>69</v>
      </c>
      <c r="D38" s="151">
        <v>64451.31</v>
      </c>
      <c r="E38" s="74">
        <f t="shared" si="0"/>
        <v>77.1424174521</v>
      </c>
      <c r="F38" s="132">
        <v>8700.93</v>
      </c>
      <c r="G38" s="66">
        <f t="shared" si="1"/>
        <v>10.414230126300001</v>
      </c>
      <c r="H38" s="39">
        <f t="shared" si="3"/>
        <v>73152.23999999999</v>
      </c>
      <c r="I38" s="66">
        <f t="shared" si="2"/>
        <v>87.5566475784</v>
      </c>
      <c r="J38" s="50">
        <v>1196.91</v>
      </c>
    </row>
    <row r="39" spans="1:10" ht="15.75" hidden="1">
      <c r="A39" s="155">
        <v>1</v>
      </c>
      <c r="B39" s="39" t="s">
        <v>230</v>
      </c>
      <c r="C39" s="28" t="s">
        <v>67</v>
      </c>
      <c r="D39" s="151">
        <v>8589.78</v>
      </c>
      <c r="E39" s="74">
        <f t="shared" si="0"/>
        <v>14.506764055200001</v>
      </c>
      <c r="F39" s="132">
        <v>5897.73</v>
      </c>
      <c r="G39" s="66">
        <f t="shared" si="1"/>
        <v>9.960322333199999</v>
      </c>
      <c r="H39" s="39">
        <f t="shared" si="3"/>
        <v>14487.51</v>
      </c>
      <c r="I39" s="66">
        <f t="shared" si="2"/>
        <v>24.4670863884</v>
      </c>
      <c r="J39" s="50">
        <v>1688.84</v>
      </c>
    </row>
    <row r="40" spans="1:10" ht="15.75" hidden="1">
      <c r="A40" s="155"/>
      <c r="B40" s="39"/>
      <c r="C40" s="28" t="s">
        <v>68</v>
      </c>
      <c r="D40" s="151">
        <v>60867.12</v>
      </c>
      <c r="E40" s="74">
        <f t="shared" si="0"/>
        <v>0.68783899350192</v>
      </c>
      <c r="F40" s="132">
        <v>41770.06</v>
      </c>
      <c r="G40" s="66">
        <f t="shared" si="1"/>
        <v>0.47202949685996</v>
      </c>
      <c r="H40" s="39">
        <f t="shared" si="3"/>
        <v>102637.18</v>
      </c>
      <c r="I40" s="66">
        <f t="shared" si="2"/>
        <v>1.15986849036188</v>
      </c>
      <c r="J40" s="50">
        <v>11.300666</v>
      </c>
    </row>
    <row r="41" spans="1:10" ht="15.75" hidden="1">
      <c r="A41" s="155"/>
      <c r="B41" s="39"/>
      <c r="C41" s="28" t="s">
        <v>69</v>
      </c>
      <c r="D41" s="151">
        <v>1094.06</v>
      </c>
      <c r="E41" s="74">
        <f t="shared" si="0"/>
        <v>1.3094913546</v>
      </c>
      <c r="F41" s="132">
        <v>750.8</v>
      </c>
      <c r="G41" s="66">
        <f t="shared" si="1"/>
        <v>0.8986400280000001</v>
      </c>
      <c r="H41" s="39">
        <f t="shared" si="3"/>
        <v>1844.86</v>
      </c>
      <c r="I41" s="66">
        <f t="shared" si="2"/>
        <v>2.2081313826</v>
      </c>
      <c r="J41" s="50">
        <v>1196.91</v>
      </c>
    </row>
    <row r="42" spans="1:10" ht="15.75" hidden="1">
      <c r="A42" s="155">
        <v>1</v>
      </c>
      <c r="B42" s="39" t="s">
        <v>24</v>
      </c>
      <c r="C42" s="28" t="s">
        <v>145</v>
      </c>
      <c r="D42" s="151">
        <v>3022.77</v>
      </c>
      <c r="E42" s="74">
        <f t="shared" si="0"/>
        <v>3.23221837715001</v>
      </c>
      <c r="F42" s="132">
        <v>2097.04</v>
      </c>
      <c r="G42" s="66">
        <f t="shared" si="1"/>
        <v>2.24234434826952</v>
      </c>
      <c r="H42" s="39">
        <f t="shared" si="3"/>
        <v>5119.8099999999995</v>
      </c>
      <c r="I42" s="66">
        <f t="shared" si="2"/>
        <v>5.4745627254195295</v>
      </c>
      <c r="J42" s="50">
        <v>1069.290213</v>
      </c>
    </row>
    <row r="43" spans="1:10" ht="15.75" hidden="1">
      <c r="A43" s="155"/>
      <c r="B43" s="39"/>
      <c r="C43" s="28" t="s">
        <v>67</v>
      </c>
      <c r="D43" s="151">
        <v>2014.14</v>
      </c>
      <c r="E43" s="74">
        <f t="shared" si="0"/>
        <v>3.4015601976000003</v>
      </c>
      <c r="F43" s="132">
        <v>1397.31</v>
      </c>
      <c r="G43" s="66">
        <f t="shared" si="1"/>
        <v>2.3598330204</v>
      </c>
      <c r="H43" s="39">
        <f t="shared" si="3"/>
        <v>3411.45</v>
      </c>
      <c r="I43" s="66">
        <f t="shared" si="2"/>
        <v>5.761393217999999</v>
      </c>
      <c r="J43" s="50">
        <v>1688.84</v>
      </c>
    </row>
    <row r="44" spans="1:10" ht="15.75" hidden="1">
      <c r="A44" s="155"/>
      <c r="B44" s="39"/>
      <c r="C44" s="28" t="s">
        <v>68</v>
      </c>
      <c r="D44" s="151">
        <v>528923.96</v>
      </c>
      <c r="E44" s="74">
        <f t="shared" si="0"/>
        <v>5.977193011357359</v>
      </c>
      <c r="F44" s="132">
        <v>366941</v>
      </c>
      <c r="G44" s="66">
        <f t="shared" si="1"/>
        <v>4.146677682706</v>
      </c>
      <c r="H44" s="39">
        <f t="shared" si="3"/>
        <v>895864.96</v>
      </c>
      <c r="I44" s="66">
        <f t="shared" si="2"/>
        <v>10.12387069406336</v>
      </c>
      <c r="J44" s="50">
        <v>11.300666</v>
      </c>
    </row>
    <row r="45" spans="1:10" ht="15.75" hidden="1">
      <c r="A45" s="155"/>
      <c r="B45" s="39"/>
      <c r="C45" s="28" t="s">
        <v>69</v>
      </c>
      <c r="D45" s="151">
        <v>12520.54</v>
      </c>
      <c r="E45" s="74">
        <f t="shared" si="0"/>
        <v>14.985959531400002</v>
      </c>
      <c r="F45" s="132">
        <v>8686.12</v>
      </c>
      <c r="G45" s="66">
        <f t="shared" si="1"/>
        <v>10.396503889200002</v>
      </c>
      <c r="H45" s="39">
        <f t="shared" si="3"/>
        <v>21206.660000000003</v>
      </c>
      <c r="I45" s="66">
        <f t="shared" si="2"/>
        <v>25.382463420600004</v>
      </c>
      <c r="J45" s="50">
        <v>1196.91</v>
      </c>
    </row>
    <row r="46" spans="1:10" ht="15.75" hidden="1">
      <c r="A46" s="155">
        <v>1</v>
      </c>
      <c r="B46" s="39" t="s">
        <v>231</v>
      </c>
      <c r="C46" s="28" t="s">
        <v>145</v>
      </c>
      <c r="D46" s="151">
        <v>676.24</v>
      </c>
      <c r="E46" s="74">
        <f t="shared" si="0"/>
        <v>0.7230968136391199</v>
      </c>
      <c r="F46" s="132">
        <v>464.07</v>
      </c>
      <c r="G46" s="66">
        <f t="shared" si="1"/>
        <v>0.49622550914691</v>
      </c>
      <c r="H46" s="39">
        <f t="shared" si="3"/>
        <v>1140.31</v>
      </c>
      <c r="I46" s="66">
        <f t="shared" si="2"/>
        <v>1.21932232278603</v>
      </c>
      <c r="J46" s="50">
        <v>1069.290213</v>
      </c>
    </row>
    <row r="47" spans="1:10" ht="15.75" hidden="1">
      <c r="A47" s="155"/>
      <c r="B47" s="39"/>
      <c r="C47" s="28" t="s">
        <v>67</v>
      </c>
      <c r="D47" s="151">
        <v>6882</v>
      </c>
      <c r="E47" s="74">
        <f t="shared" si="0"/>
        <v>11.62259688</v>
      </c>
      <c r="F47" s="132">
        <v>4722.77</v>
      </c>
      <c r="G47" s="66">
        <f t="shared" si="1"/>
        <v>7.976002886800001</v>
      </c>
      <c r="H47" s="39">
        <f t="shared" si="3"/>
        <v>11604.77</v>
      </c>
      <c r="I47" s="66">
        <f t="shared" si="2"/>
        <v>19.5985997668</v>
      </c>
      <c r="J47" s="50">
        <v>1688.84</v>
      </c>
    </row>
    <row r="48" spans="1:10" ht="15.75" hidden="1">
      <c r="A48" s="155"/>
      <c r="B48" s="39"/>
      <c r="C48" s="28" t="s">
        <v>68</v>
      </c>
      <c r="D48" s="151">
        <v>1089319.84</v>
      </c>
      <c r="E48" s="74">
        <f t="shared" si="0"/>
        <v>12.31003967901344</v>
      </c>
      <c r="F48" s="132">
        <v>747545.74</v>
      </c>
      <c r="G48" s="66">
        <f t="shared" si="1"/>
        <v>8.44776472746284</v>
      </c>
      <c r="H48" s="39">
        <f t="shared" si="3"/>
        <v>1836865.58</v>
      </c>
      <c r="I48" s="66">
        <f t="shared" si="2"/>
        <v>20.757804406476282</v>
      </c>
      <c r="J48" s="50">
        <v>11.300666</v>
      </c>
    </row>
    <row r="49" spans="1:10" ht="15.75" hidden="1">
      <c r="A49" s="155"/>
      <c r="B49" s="39"/>
      <c r="C49" s="28" t="s">
        <v>69</v>
      </c>
      <c r="D49" s="151">
        <v>11640.32</v>
      </c>
      <c r="E49" s="74">
        <f t="shared" si="0"/>
        <v>13.9324154112</v>
      </c>
      <c r="F49" s="132">
        <v>7988.17</v>
      </c>
      <c r="G49" s="66">
        <f t="shared" si="1"/>
        <v>9.5611205547</v>
      </c>
      <c r="H49" s="39">
        <f t="shared" si="3"/>
        <v>19628.489999999998</v>
      </c>
      <c r="I49" s="66">
        <f t="shared" si="2"/>
        <v>23.4935359659</v>
      </c>
      <c r="J49" s="50">
        <v>1196.91</v>
      </c>
    </row>
    <row r="50" spans="1:10" ht="15.75" hidden="1">
      <c r="A50" s="155">
        <v>1</v>
      </c>
      <c r="B50" s="39" t="s">
        <v>29</v>
      </c>
      <c r="C50" s="28" t="s">
        <v>67</v>
      </c>
      <c r="D50" s="151">
        <v>3828.98</v>
      </c>
      <c r="E50" s="74">
        <f t="shared" si="0"/>
        <v>6.4665345832</v>
      </c>
      <c r="F50" s="132">
        <v>2713.79</v>
      </c>
      <c r="G50" s="66">
        <f t="shared" si="1"/>
        <v>4.5831571036</v>
      </c>
      <c r="H50" s="39">
        <f t="shared" si="3"/>
        <v>6542.77</v>
      </c>
      <c r="I50" s="66">
        <f t="shared" si="2"/>
        <v>11.0496916868</v>
      </c>
      <c r="J50" s="50">
        <v>1688.84</v>
      </c>
    </row>
    <row r="51" spans="1:10" ht="15.75" hidden="1">
      <c r="A51" s="155"/>
      <c r="B51" s="39"/>
      <c r="C51" s="28" t="s">
        <v>69</v>
      </c>
      <c r="D51" s="151">
        <v>4283.16</v>
      </c>
      <c r="E51" s="74">
        <f t="shared" si="0"/>
        <v>5.1265570356</v>
      </c>
      <c r="F51" s="132">
        <v>3035.69</v>
      </c>
      <c r="G51" s="66">
        <f t="shared" si="1"/>
        <v>3.6334477179000007</v>
      </c>
      <c r="H51" s="39">
        <f t="shared" si="3"/>
        <v>7318.85</v>
      </c>
      <c r="I51" s="66">
        <f t="shared" si="2"/>
        <v>8.760004753500002</v>
      </c>
      <c r="J51" s="50">
        <v>1196.91</v>
      </c>
    </row>
    <row r="52" spans="1:10" ht="15.75" hidden="1">
      <c r="A52" s="155">
        <v>1</v>
      </c>
      <c r="B52" s="39" t="s">
        <v>26</v>
      </c>
      <c r="C52" s="28" t="s">
        <v>67</v>
      </c>
      <c r="D52" s="151">
        <v>25135.02</v>
      </c>
      <c r="E52" s="74">
        <f t="shared" si="0"/>
        <v>42.449027176799994</v>
      </c>
      <c r="F52" s="132">
        <v>17625.94</v>
      </c>
      <c r="G52" s="66">
        <f t="shared" si="1"/>
        <v>29.767392509599993</v>
      </c>
      <c r="H52" s="39">
        <f t="shared" si="3"/>
        <v>42760.96</v>
      </c>
      <c r="I52" s="66">
        <f t="shared" si="2"/>
        <v>72.2164196864</v>
      </c>
      <c r="J52" s="50">
        <v>1688.84</v>
      </c>
    </row>
    <row r="53" spans="1:10" ht="15.75" hidden="1">
      <c r="A53" s="155"/>
      <c r="B53" s="39"/>
      <c r="C53" s="28" t="s">
        <v>69</v>
      </c>
      <c r="D53" s="151">
        <v>22800.11</v>
      </c>
      <c r="E53" s="74">
        <f t="shared" si="0"/>
        <v>27.289679660100003</v>
      </c>
      <c r="F53" s="132">
        <v>15988.57</v>
      </c>
      <c r="G53" s="66">
        <f t="shared" si="1"/>
        <v>19.1368793187</v>
      </c>
      <c r="H53" s="39">
        <f t="shared" si="3"/>
        <v>38788.68</v>
      </c>
      <c r="I53" s="66">
        <f t="shared" si="2"/>
        <v>46.4265589788</v>
      </c>
      <c r="J53" s="50">
        <v>1196.91</v>
      </c>
    </row>
    <row r="54" spans="1:10" ht="15.75" hidden="1">
      <c r="A54" s="155">
        <v>1</v>
      </c>
      <c r="B54" s="39" t="s">
        <v>232</v>
      </c>
      <c r="C54" s="28" t="s">
        <v>67</v>
      </c>
      <c r="D54" s="151">
        <v>4032.72</v>
      </c>
      <c r="E54" s="74">
        <f t="shared" si="0"/>
        <v>6.8106188448</v>
      </c>
      <c r="F54" s="132">
        <v>2858.19</v>
      </c>
      <c r="G54" s="66">
        <f t="shared" si="1"/>
        <v>4.827025599600001</v>
      </c>
      <c r="H54" s="39">
        <f t="shared" si="3"/>
        <v>6890.91</v>
      </c>
      <c r="I54" s="66">
        <f t="shared" si="2"/>
        <v>11.6376444444</v>
      </c>
      <c r="J54" s="50">
        <v>1688.84</v>
      </c>
    </row>
    <row r="55" spans="1:10" ht="15.75" hidden="1">
      <c r="A55" s="155"/>
      <c r="B55" s="39"/>
      <c r="C55" s="28" t="s">
        <v>68</v>
      </c>
      <c r="D55" s="151">
        <v>502793.74</v>
      </c>
      <c r="E55" s="74">
        <f t="shared" si="0"/>
        <v>5.68190412263084</v>
      </c>
      <c r="F55" s="132">
        <v>356355.06</v>
      </c>
      <c r="G55" s="66">
        <f t="shared" si="1"/>
        <v>4.02704951046996</v>
      </c>
      <c r="H55" s="39">
        <f t="shared" si="3"/>
        <v>859148.8</v>
      </c>
      <c r="I55" s="66">
        <f t="shared" si="2"/>
        <v>9.7089536331008</v>
      </c>
      <c r="J55" s="50">
        <v>11.300666</v>
      </c>
    </row>
    <row r="56" spans="1:10" ht="15.75" hidden="1">
      <c r="A56" s="155"/>
      <c r="B56" s="39"/>
      <c r="C56" s="28" t="s">
        <v>69</v>
      </c>
      <c r="D56" s="151">
        <v>40367.24</v>
      </c>
      <c r="E56" s="74">
        <f t="shared" si="0"/>
        <v>48.3159532284</v>
      </c>
      <c r="F56" s="132">
        <v>28610.28</v>
      </c>
      <c r="G56" s="66">
        <f t="shared" si="1"/>
        <v>34.243930234800004</v>
      </c>
      <c r="H56" s="39">
        <f t="shared" si="3"/>
        <v>68977.51999999999</v>
      </c>
      <c r="I56" s="66">
        <f t="shared" si="2"/>
        <v>82.5598834632</v>
      </c>
      <c r="J56" s="50">
        <v>1196.91</v>
      </c>
    </row>
    <row r="57" spans="1:10" ht="15.75" hidden="1">
      <c r="A57" s="155">
        <v>1</v>
      </c>
      <c r="B57" s="39" t="s">
        <v>28</v>
      </c>
      <c r="C57" s="28" t="s">
        <v>145</v>
      </c>
      <c r="D57" s="151">
        <v>10596.7</v>
      </c>
      <c r="E57" s="74">
        <f t="shared" si="0"/>
        <v>11.330947600097101</v>
      </c>
      <c r="F57" s="132">
        <v>7430.94</v>
      </c>
      <c r="G57" s="66">
        <f t="shared" si="1"/>
        <v>7.945831415390219</v>
      </c>
      <c r="H57" s="39">
        <f t="shared" si="3"/>
        <v>18027.64</v>
      </c>
      <c r="I57" s="66">
        <f t="shared" si="2"/>
        <v>19.27677901548732</v>
      </c>
      <c r="J57" s="50">
        <v>1069.290213</v>
      </c>
    </row>
    <row r="58" spans="1:10" ht="15.75" hidden="1">
      <c r="A58" s="155"/>
      <c r="B58" s="39"/>
      <c r="C58" s="28" t="s">
        <v>67</v>
      </c>
      <c r="D58" s="151">
        <v>14023.75</v>
      </c>
      <c r="E58" s="74">
        <f t="shared" si="0"/>
        <v>23.68386995</v>
      </c>
      <c r="F58" s="132">
        <v>9834.16</v>
      </c>
      <c r="G58" s="66">
        <f t="shared" si="1"/>
        <v>16.6083227744</v>
      </c>
      <c r="H58" s="39">
        <f t="shared" si="3"/>
        <v>23857.91</v>
      </c>
      <c r="I58" s="66">
        <f t="shared" si="2"/>
        <v>40.292192724399996</v>
      </c>
      <c r="J58" s="50">
        <v>1688.84</v>
      </c>
    </row>
    <row r="59" spans="1:10" ht="15.75" hidden="1">
      <c r="A59" s="155"/>
      <c r="B59" s="39"/>
      <c r="C59" s="28" t="s">
        <v>68</v>
      </c>
      <c r="D59" s="151">
        <v>379748.63</v>
      </c>
      <c r="E59" s="74">
        <f t="shared" si="0"/>
        <v>4.291412431587579</v>
      </c>
      <c r="F59" s="132">
        <v>266298.72</v>
      </c>
      <c r="G59" s="66">
        <f t="shared" si="1"/>
        <v>3.00935289094752</v>
      </c>
      <c r="H59" s="39">
        <f t="shared" si="3"/>
        <v>646047.35</v>
      </c>
      <c r="I59" s="66">
        <f t="shared" si="2"/>
        <v>7.300765322535099</v>
      </c>
      <c r="J59" s="50">
        <v>11.300666</v>
      </c>
    </row>
    <row r="60" spans="1:10" ht="15.75" hidden="1">
      <c r="A60" s="155"/>
      <c r="B60" s="39"/>
      <c r="C60" s="28" t="s">
        <v>69</v>
      </c>
      <c r="D60" s="151">
        <v>36888.97</v>
      </c>
      <c r="E60" s="74">
        <f t="shared" si="0"/>
        <v>44.152777082700005</v>
      </c>
      <c r="F60" s="132">
        <v>25868.39</v>
      </c>
      <c r="G60" s="66">
        <f t="shared" si="1"/>
        <v>30.962134674900003</v>
      </c>
      <c r="H60" s="39">
        <f t="shared" si="3"/>
        <v>62757.36</v>
      </c>
      <c r="I60" s="66">
        <f t="shared" si="2"/>
        <v>75.11491175760001</v>
      </c>
      <c r="J60" s="50">
        <v>1196.91</v>
      </c>
    </row>
    <row r="61" spans="1:10" ht="15.75" hidden="1">
      <c r="A61" s="155">
        <v>1</v>
      </c>
      <c r="B61" s="39" t="s">
        <v>30</v>
      </c>
      <c r="C61" s="28" t="s">
        <v>67</v>
      </c>
      <c r="D61" s="151">
        <v>2226.14</v>
      </c>
      <c r="E61" s="74">
        <f t="shared" si="0"/>
        <v>3.7595942775999998</v>
      </c>
      <c r="F61" s="132">
        <v>1611.17</v>
      </c>
      <c r="G61" s="66">
        <f t="shared" si="1"/>
        <v>2.7210083428000003</v>
      </c>
      <c r="H61" s="39">
        <f t="shared" si="3"/>
        <v>3837.31</v>
      </c>
      <c r="I61" s="66">
        <f t="shared" si="2"/>
        <v>6.480602620399999</v>
      </c>
      <c r="J61" s="50">
        <v>1688.84</v>
      </c>
    </row>
    <row r="62" spans="1:10" ht="15.75" hidden="1">
      <c r="A62" s="155"/>
      <c r="B62" s="39"/>
      <c r="C62" s="28" t="s">
        <v>68</v>
      </c>
      <c r="D62" s="151">
        <v>109078.78</v>
      </c>
      <c r="E62" s="74">
        <f t="shared" si="0"/>
        <v>1.23266286046748</v>
      </c>
      <c r="F62" s="132">
        <v>78945.77</v>
      </c>
      <c r="G62" s="66">
        <f t="shared" si="1"/>
        <v>0.89213977888282</v>
      </c>
      <c r="H62" s="39">
        <f t="shared" si="3"/>
        <v>188024.55</v>
      </c>
      <c r="I62" s="66">
        <f t="shared" si="2"/>
        <v>2.1248026393502997</v>
      </c>
      <c r="J62" s="50">
        <v>11.300666</v>
      </c>
    </row>
    <row r="63" spans="1:10" ht="15.75" hidden="1">
      <c r="A63" s="155"/>
      <c r="B63" s="39"/>
      <c r="C63" s="28" t="s">
        <v>69</v>
      </c>
      <c r="D63" s="151">
        <v>4895.53</v>
      </c>
      <c r="E63" s="74">
        <f t="shared" si="0"/>
        <v>5.8595088123000005</v>
      </c>
      <c r="F63" s="132">
        <v>3543.14</v>
      </c>
      <c r="G63" s="66">
        <f t="shared" si="1"/>
        <v>4.2408196974</v>
      </c>
      <c r="H63" s="39">
        <f t="shared" si="3"/>
        <v>8438.67</v>
      </c>
      <c r="I63" s="66">
        <f t="shared" si="2"/>
        <v>10.1003285097</v>
      </c>
      <c r="J63" s="50">
        <v>1196.91</v>
      </c>
    </row>
    <row r="64" spans="1:10" ht="15.75" hidden="1">
      <c r="A64" s="155">
        <v>1</v>
      </c>
      <c r="B64" s="39" t="s">
        <v>233</v>
      </c>
      <c r="C64" s="28" t="s">
        <v>67</v>
      </c>
      <c r="D64" s="151">
        <v>0</v>
      </c>
      <c r="E64" s="74">
        <f t="shared" si="0"/>
        <v>0</v>
      </c>
      <c r="F64" s="132">
        <v>1009.55</v>
      </c>
      <c r="G64" s="66">
        <f t="shared" si="1"/>
        <v>1.7049684219999999</v>
      </c>
      <c r="H64" s="39">
        <f t="shared" si="3"/>
        <v>1009.55</v>
      </c>
      <c r="I64" s="66">
        <f t="shared" si="2"/>
        <v>1.7049684219999999</v>
      </c>
      <c r="J64" s="50">
        <v>1688.84</v>
      </c>
    </row>
    <row r="65" spans="1:10" ht="15.75" hidden="1">
      <c r="A65" s="155"/>
      <c r="B65" s="39"/>
      <c r="C65" s="28" t="s">
        <v>68</v>
      </c>
      <c r="D65" s="151">
        <v>0</v>
      </c>
      <c r="E65" s="74">
        <f t="shared" si="0"/>
        <v>0</v>
      </c>
      <c r="F65" s="132">
        <v>13709.33</v>
      </c>
      <c r="G65" s="66">
        <f t="shared" si="1"/>
        <v>0.15492455941378</v>
      </c>
      <c r="H65" s="39">
        <f t="shared" si="3"/>
        <v>13709.33</v>
      </c>
      <c r="I65" s="66">
        <f t="shared" si="2"/>
        <v>0.15492455941378</v>
      </c>
      <c r="J65" s="50">
        <v>11.300666</v>
      </c>
    </row>
    <row r="66" spans="1:10" ht="15.75" hidden="1">
      <c r="A66" s="155">
        <v>1</v>
      </c>
      <c r="B66" s="39" t="s">
        <v>234</v>
      </c>
      <c r="C66" s="28" t="s">
        <v>9</v>
      </c>
      <c r="D66" s="151">
        <v>50911.9</v>
      </c>
      <c r="E66" s="74">
        <f t="shared" si="0"/>
        <v>94.89225631206101</v>
      </c>
      <c r="F66" s="132">
        <v>16800.93</v>
      </c>
      <c r="G66" s="66">
        <f t="shared" si="1"/>
        <v>31.314450174536702</v>
      </c>
      <c r="H66" s="39">
        <f t="shared" si="3"/>
        <v>67712.83</v>
      </c>
      <c r="I66" s="66">
        <f t="shared" si="2"/>
        <v>126.2067064865977</v>
      </c>
      <c r="J66" s="50">
        <v>1863.85219</v>
      </c>
    </row>
    <row r="67" spans="1:10" ht="15.75" hidden="1">
      <c r="A67" s="155">
        <v>1</v>
      </c>
      <c r="B67" s="39" t="s">
        <v>235</v>
      </c>
      <c r="C67" s="28" t="s">
        <v>9</v>
      </c>
      <c r="D67" s="151">
        <v>70240.47</v>
      </c>
      <c r="E67" s="74">
        <f t="shared" si="0"/>
        <v>130.9178538361293</v>
      </c>
      <c r="F67" s="132">
        <v>23706.16</v>
      </c>
      <c r="G67" s="66">
        <f t="shared" si="1"/>
        <v>44.184778232490395</v>
      </c>
      <c r="H67" s="39">
        <f t="shared" si="3"/>
        <v>93946.63</v>
      </c>
      <c r="I67" s="66">
        <f t="shared" si="2"/>
        <v>175.10263206861973</v>
      </c>
      <c r="J67" s="50">
        <v>1863.85219</v>
      </c>
    </row>
    <row r="68" spans="1:10" ht="15.75" hidden="1">
      <c r="A68" s="155">
        <v>1</v>
      </c>
      <c r="B68" s="39" t="s">
        <v>236</v>
      </c>
      <c r="C68" s="28" t="s">
        <v>225</v>
      </c>
      <c r="D68" s="151">
        <v>31087.36</v>
      </c>
      <c r="E68" s="74">
        <f t="shared" si="0"/>
        <v>35.049709922190075</v>
      </c>
      <c r="F68" s="132">
        <v>6062.03</v>
      </c>
      <c r="G68" s="66">
        <f t="shared" si="1"/>
        <v>6.834687572042589</v>
      </c>
      <c r="H68" s="39">
        <f t="shared" si="3"/>
        <v>37149.39</v>
      </c>
      <c r="I68" s="66">
        <f t="shared" si="2"/>
        <v>41.88439749423267</v>
      </c>
      <c r="J68" s="50">
        <v>1127.458553</v>
      </c>
    </row>
    <row r="69" spans="1:10" ht="15.75" hidden="1">
      <c r="A69" s="155"/>
      <c r="B69" s="39"/>
      <c r="C69" s="28" t="s">
        <v>237</v>
      </c>
      <c r="D69" s="151">
        <v>95607.86</v>
      </c>
      <c r="E69" s="74">
        <f t="shared" si="0"/>
        <v>102.23254898387418</v>
      </c>
      <c r="F69" s="132">
        <v>18643.53</v>
      </c>
      <c r="G69" s="66">
        <f t="shared" si="1"/>
        <v>19.935344164771887</v>
      </c>
      <c r="H69" s="39">
        <f t="shared" si="3"/>
        <v>114251.39</v>
      </c>
      <c r="I69" s="66">
        <f t="shared" si="2"/>
        <v>122.16789314864607</v>
      </c>
      <c r="J69" s="50">
        <v>1069.290213</v>
      </c>
    </row>
    <row r="70" spans="1:10" ht="15.75" hidden="1">
      <c r="A70" s="155"/>
      <c r="B70" s="39"/>
      <c r="C70" s="28" t="s">
        <v>67</v>
      </c>
      <c r="D70" s="151">
        <v>90069.14</v>
      </c>
      <c r="E70" s="74">
        <f t="shared" si="0"/>
        <v>152.1123663976</v>
      </c>
      <c r="F70" s="132">
        <v>17563.48</v>
      </c>
      <c r="G70" s="66">
        <f t="shared" si="1"/>
        <v>29.661907563199996</v>
      </c>
      <c r="H70" s="39">
        <f t="shared" si="3"/>
        <v>107632.62</v>
      </c>
      <c r="I70" s="66">
        <f t="shared" si="2"/>
        <v>181.7742739608</v>
      </c>
      <c r="J70" s="50">
        <v>1688.84</v>
      </c>
    </row>
    <row r="71" spans="1:10" ht="15.75" hidden="1">
      <c r="A71" s="155"/>
      <c r="B71" s="39"/>
      <c r="C71" s="28" t="s">
        <v>68</v>
      </c>
      <c r="D71" s="151">
        <v>2393652.77</v>
      </c>
      <c r="E71" s="74">
        <f t="shared" si="0"/>
        <v>27.04987047374482</v>
      </c>
      <c r="F71" s="132">
        <v>466762.29</v>
      </c>
      <c r="G71" s="66">
        <f t="shared" si="1"/>
        <v>5.27472474068514</v>
      </c>
      <c r="H71" s="39">
        <f t="shared" si="3"/>
        <v>2860415.06</v>
      </c>
      <c r="I71" s="66">
        <f t="shared" si="2"/>
        <v>32.32459521442996</v>
      </c>
      <c r="J71" s="50">
        <v>11.300666</v>
      </c>
    </row>
    <row r="72" spans="1:10" ht="15.75" hidden="1">
      <c r="A72" s="155"/>
      <c r="B72" s="39"/>
      <c r="C72" s="28" t="s">
        <v>146</v>
      </c>
      <c r="D72" s="151">
        <v>52611.05</v>
      </c>
      <c r="E72" s="74">
        <f t="shared" si="0"/>
        <v>10.7337625043793</v>
      </c>
      <c r="F72" s="132">
        <v>10259.15</v>
      </c>
      <c r="G72" s="66">
        <f t="shared" si="1"/>
        <v>2.0930827192539</v>
      </c>
      <c r="H72" s="39">
        <f t="shared" si="3"/>
        <v>62870.200000000004</v>
      </c>
      <c r="I72" s="66">
        <f t="shared" si="2"/>
        <v>12.8268452236332</v>
      </c>
      <c r="J72" s="50">
        <v>204.021066</v>
      </c>
    </row>
    <row r="73" spans="1:10" ht="15.75" hidden="1">
      <c r="A73" s="155"/>
      <c r="B73" s="39"/>
      <c r="C73" s="28" t="s">
        <v>69</v>
      </c>
      <c r="D73" s="151">
        <v>17751.25</v>
      </c>
      <c r="E73" s="74">
        <f t="shared" si="0"/>
        <v>21.2466486375</v>
      </c>
      <c r="F73" s="132">
        <v>3461.49</v>
      </c>
      <c r="G73" s="66">
        <f t="shared" si="1"/>
        <v>4.1430919959</v>
      </c>
      <c r="H73" s="39">
        <f t="shared" si="3"/>
        <v>21212.739999999998</v>
      </c>
      <c r="I73" s="66">
        <f t="shared" si="2"/>
        <v>25.3897406334</v>
      </c>
      <c r="J73" s="50">
        <v>1196.91</v>
      </c>
    </row>
    <row r="74" spans="1:10" ht="15.75" hidden="1">
      <c r="A74" s="155">
        <v>1</v>
      </c>
      <c r="B74" s="39" t="s">
        <v>101</v>
      </c>
      <c r="C74" s="28" t="s">
        <v>9</v>
      </c>
      <c r="D74" s="151">
        <v>13277.56</v>
      </c>
      <c r="E74" s="74">
        <f t="shared" si="0"/>
        <v>24.7474092838564</v>
      </c>
      <c r="F74" s="132">
        <v>932.84</v>
      </c>
      <c r="G74" s="66">
        <f t="shared" si="1"/>
        <v>1.7386758769196002</v>
      </c>
      <c r="H74" s="39">
        <f t="shared" si="3"/>
        <v>14210.4</v>
      </c>
      <c r="I74" s="66">
        <f t="shared" si="2"/>
        <v>26.486085160776</v>
      </c>
      <c r="J74" s="50">
        <v>1863.85219</v>
      </c>
    </row>
    <row r="75" spans="1:10" ht="15.75" hidden="1">
      <c r="A75" s="155">
        <v>1</v>
      </c>
      <c r="B75" s="39" t="s">
        <v>46</v>
      </c>
      <c r="C75" s="28" t="s">
        <v>9</v>
      </c>
      <c r="D75" s="151">
        <v>560180.19</v>
      </c>
      <c r="E75" s="74">
        <f t="shared" si="0"/>
        <v>1044.093073926116</v>
      </c>
      <c r="F75" s="132">
        <v>433.57</v>
      </c>
      <c r="G75" s="66">
        <f t="shared" si="1"/>
        <v>0.8081103940183</v>
      </c>
      <c r="H75" s="39">
        <f t="shared" si="3"/>
        <v>560613.7599999999</v>
      </c>
      <c r="I75" s="66">
        <f t="shared" si="2"/>
        <v>1044.9011843201342</v>
      </c>
      <c r="J75" s="50">
        <v>1863.85219</v>
      </c>
    </row>
    <row r="76" spans="1:10" ht="15.75" hidden="1">
      <c r="A76" s="155">
        <v>15</v>
      </c>
      <c r="B76" s="39" t="s">
        <v>238</v>
      </c>
      <c r="C76" s="28" t="s">
        <v>69</v>
      </c>
      <c r="D76" s="151">
        <v>49138</v>
      </c>
      <c r="E76" s="74">
        <f t="shared" si="0"/>
        <v>58.69681514</v>
      </c>
      <c r="F76" s="132">
        <v>7002.23</v>
      </c>
      <c r="G76" s="66">
        <f t="shared" si="1"/>
        <v>8.3643738019</v>
      </c>
      <c r="H76" s="39">
        <f t="shared" si="3"/>
        <v>56140.229999999996</v>
      </c>
      <c r="I76" s="66">
        <f t="shared" si="2"/>
        <v>67.0611889419</v>
      </c>
      <c r="J76" s="70">
        <v>1194.53</v>
      </c>
    </row>
    <row r="77" spans="1:10" ht="15.75" hidden="1">
      <c r="A77" s="155">
        <v>15</v>
      </c>
      <c r="B77" s="39" t="s">
        <v>239</v>
      </c>
      <c r="C77" s="28" t="s">
        <v>69</v>
      </c>
      <c r="D77" s="151">
        <v>150000</v>
      </c>
      <c r="E77" s="74">
        <f t="shared" si="0"/>
        <v>179.1795</v>
      </c>
      <c r="F77" s="132">
        <v>20812.5</v>
      </c>
      <c r="G77" s="66">
        <f t="shared" si="1"/>
        <v>24.861155625</v>
      </c>
      <c r="H77" s="39">
        <f t="shared" si="3"/>
        <v>170812.5</v>
      </c>
      <c r="I77" s="66">
        <f t="shared" si="2"/>
        <v>204.040655625</v>
      </c>
      <c r="J77" s="70">
        <v>1194.53</v>
      </c>
    </row>
    <row r="78" spans="1:10" ht="15.75" hidden="1">
      <c r="A78" s="155">
        <v>15</v>
      </c>
      <c r="B78" s="39" t="s">
        <v>240</v>
      </c>
      <c r="C78" s="28" t="s">
        <v>69</v>
      </c>
      <c r="D78" s="151">
        <v>37500</v>
      </c>
      <c r="E78" s="74">
        <f t="shared" si="0"/>
        <v>44.794875</v>
      </c>
      <c r="F78" s="132">
        <v>5906.25</v>
      </c>
      <c r="G78" s="66">
        <f t="shared" si="1"/>
        <v>7.0551928125</v>
      </c>
      <c r="H78" s="39">
        <f t="shared" si="3"/>
        <v>43406.25</v>
      </c>
      <c r="I78" s="66">
        <f t="shared" si="2"/>
        <v>51.8500678125</v>
      </c>
      <c r="J78" s="70">
        <v>1194.53</v>
      </c>
    </row>
    <row r="79" spans="1:10" ht="15.75" hidden="1">
      <c r="A79" s="155">
        <v>15</v>
      </c>
      <c r="B79" s="39" t="s">
        <v>241</v>
      </c>
      <c r="C79" s="28" t="s">
        <v>69</v>
      </c>
      <c r="D79" s="151">
        <v>64500</v>
      </c>
      <c r="E79" s="74">
        <f t="shared" si="0"/>
        <v>77.047185</v>
      </c>
      <c r="F79" s="132">
        <v>10178.91</v>
      </c>
      <c r="G79" s="66">
        <f t="shared" si="1"/>
        <v>12.1590133623</v>
      </c>
      <c r="H79" s="39">
        <f t="shared" si="3"/>
        <v>74678.91</v>
      </c>
      <c r="I79" s="66">
        <f t="shared" si="2"/>
        <v>89.20619836230001</v>
      </c>
      <c r="J79" s="70">
        <v>1194.53</v>
      </c>
    </row>
    <row r="80" spans="1:10" ht="15.75" hidden="1">
      <c r="A80" s="155">
        <v>15</v>
      </c>
      <c r="B80" s="39" t="s">
        <v>242</v>
      </c>
      <c r="C80" s="28" t="s">
        <v>9</v>
      </c>
      <c r="D80" s="151">
        <v>307500</v>
      </c>
      <c r="E80" s="74">
        <f t="shared" si="0"/>
        <v>573.134548425</v>
      </c>
      <c r="F80" s="132">
        <v>55357.41</v>
      </c>
      <c r="G80" s="66">
        <f t="shared" si="1"/>
        <v>103.17802986122791</v>
      </c>
      <c r="H80" s="39">
        <f t="shared" si="3"/>
        <v>362857.41000000003</v>
      </c>
      <c r="I80" s="66">
        <f t="shared" si="2"/>
        <v>676.3125782862279</v>
      </c>
      <c r="J80" s="50">
        <v>1863.85219</v>
      </c>
    </row>
    <row r="81" spans="1:10" ht="15.75" hidden="1">
      <c r="A81" s="155">
        <v>15</v>
      </c>
      <c r="B81" s="39" t="s">
        <v>243</v>
      </c>
      <c r="C81" s="28" t="s">
        <v>9</v>
      </c>
      <c r="D81" s="151">
        <v>161457.42</v>
      </c>
      <c r="E81" s="74">
        <f>+D81*J81/1000000</f>
        <v>301.09422327874984</v>
      </c>
      <c r="F81" s="132">
        <v>32695.13</v>
      </c>
      <c r="G81" s="66">
        <f>+F81*J81/1000000</f>
        <v>60.971584782834704</v>
      </c>
      <c r="H81" s="39">
        <f>+D81+F81</f>
        <v>194152.55000000002</v>
      </c>
      <c r="I81" s="66">
        <f>+H81*J81/1000000</f>
        <v>362.0658080615845</v>
      </c>
      <c r="J81" s="50">
        <v>1864.85219</v>
      </c>
    </row>
    <row r="82" spans="1:10" ht="15.75" hidden="1">
      <c r="A82" s="155">
        <v>15</v>
      </c>
      <c r="B82" s="39" t="s">
        <v>244</v>
      </c>
      <c r="C82" s="28" t="s">
        <v>69</v>
      </c>
      <c r="D82" s="151">
        <v>300000</v>
      </c>
      <c r="E82" s="74">
        <f>+D82*J82/1000000</f>
        <v>358.359</v>
      </c>
      <c r="F82" s="132">
        <v>22875</v>
      </c>
      <c r="G82" s="66">
        <f>+F82*J82/1000000</f>
        <v>27.32487375</v>
      </c>
      <c r="H82" s="39">
        <f>+D82+F82</f>
        <v>322875</v>
      </c>
      <c r="I82" s="66">
        <f>+H82*J82/1000000</f>
        <v>385.68387375</v>
      </c>
      <c r="J82" s="70">
        <v>1194.53</v>
      </c>
    </row>
    <row r="83" spans="1:10" ht="15.75" hidden="1">
      <c r="A83" s="152"/>
      <c r="B83" s="34"/>
      <c r="C83" s="144"/>
      <c r="D83" s="153"/>
      <c r="E83" s="69"/>
      <c r="F83" s="75"/>
      <c r="G83" s="69"/>
      <c r="H83" s="34"/>
      <c r="I83" s="69"/>
      <c r="J83" s="48"/>
    </row>
    <row r="84" spans="1:10" ht="15.75" hidden="1">
      <c r="A84" s="150"/>
      <c r="B84" s="39" t="s">
        <v>16</v>
      </c>
      <c r="C84" s="39"/>
      <c r="D84" s="151"/>
      <c r="E84" s="66">
        <f>SUM(E12:E78)</f>
        <v>3451.4238936442307</v>
      </c>
      <c r="F84" s="66"/>
      <c r="G84" s="66">
        <f>SUM(G12:G78)</f>
        <v>571.1756696790023</v>
      </c>
      <c r="H84" s="66"/>
      <c r="I84" s="66">
        <f>SUM(I12:I78)</f>
        <v>4022.5995633232333</v>
      </c>
      <c r="J84" s="70"/>
    </row>
    <row r="85" spans="1:10" ht="15.75" hidden="1">
      <c r="A85" s="152"/>
      <c r="B85" s="34"/>
      <c r="C85" s="34"/>
      <c r="D85" s="34"/>
      <c r="E85" s="34"/>
      <c r="F85" s="34"/>
      <c r="G85" s="34"/>
      <c r="H85" s="34"/>
      <c r="I85" s="34"/>
      <c r="J85" s="48"/>
    </row>
    <row r="86" spans="1:10" ht="15.75" hidden="1">
      <c r="A86" s="154"/>
      <c r="B86" s="9"/>
      <c r="C86" s="9"/>
      <c r="D86" s="9"/>
      <c r="E86" s="9"/>
      <c r="F86" s="9"/>
      <c r="G86" s="9"/>
      <c r="H86" s="9"/>
      <c r="I86" s="9"/>
      <c r="J86" s="10"/>
    </row>
    <row r="87" spans="1:10" ht="15.75" hidden="1">
      <c r="A87" s="139" t="s">
        <v>14</v>
      </c>
      <c r="B87" s="13"/>
      <c r="C87" s="13"/>
      <c r="D87" s="13"/>
      <c r="E87" s="13"/>
      <c r="F87" s="13"/>
      <c r="G87" s="13"/>
      <c r="H87" s="13"/>
      <c r="I87" s="13"/>
      <c r="J87" s="14"/>
    </row>
    <row r="88" spans="1:10" s="209" customFormat="1" ht="19.5" customHeight="1" hidden="1">
      <c r="A88" s="13"/>
      <c r="B88" s="13"/>
      <c r="C88" s="13"/>
      <c r="D88" s="13"/>
      <c r="E88" s="13"/>
      <c r="F88" s="13"/>
      <c r="G88" s="13"/>
      <c r="H88" s="13"/>
      <c r="I88" s="13"/>
      <c r="J88" s="78"/>
    </row>
    <row r="89" spans="1:10" ht="12.75">
      <c r="A89" s="156"/>
      <c r="B89" s="157"/>
      <c r="C89" s="157"/>
      <c r="D89" s="157"/>
      <c r="E89" s="157"/>
      <c r="F89" s="157"/>
      <c r="G89" s="157"/>
      <c r="H89" s="157"/>
      <c r="I89" s="157"/>
      <c r="J89" s="223"/>
    </row>
    <row r="90" spans="1:10" ht="15.75">
      <c r="A90" s="158"/>
      <c r="B90" s="138"/>
      <c r="C90" s="138"/>
      <c r="D90" s="138"/>
      <c r="E90" s="138"/>
      <c r="F90" s="138"/>
      <c r="G90" s="138"/>
      <c r="H90" s="138"/>
      <c r="I90" s="138"/>
      <c r="J90" s="159" t="s">
        <v>13</v>
      </c>
    </row>
    <row r="91" spans="1:10" ht="15.75">
      <c r="A91" s="434" t="s">
        <v>15</v>
      </c>
      <c r="B91" s="435"/>
      <c r="C91" s="435"/>
      <c r="D91" s="435"/>
      <c r="E91" s="435"/>
      <c r="F91" s="435"/>
      <c r="G91" s="435"/>
      <c r="H91" s="435"/>
      <c r="I91" s="435"/>
      <c r="J91" s="436"/>
    </row>
    <row r="92" spans="1:10" ht="15.75">
      <c r="A92" s="136"/>
      <c r="B92" s="137"/>
      <c r="C92" s="137"/>
      <c r="D92" s="137"/>
      <c r="E92" s="137"/>
      <c r="F92" s="137"/>
      <c r="G92" s="137"/>
      <c r="H92" s="137"/>
      <c r="I92" s="137"/>
      <c r="J92" s="161"/>
    </row>
    <row r="93" spans="1:10" ht="15.75">
      <c r="A93" s="139"/>
      <c r="B93" s="13"/>
      <c r="C93" s="13"/>
      <c r="D93" s="13"/>
      <c r="E93" s="13"/>
      <c r="F93" s="13"/>
      <c r="G93" s="13"/>
      <c r="H93" s="13"/>
      <c r="I93" s="13"/>
      <c r="J93" s="14"/>
    </row>
    <row r="94" spans="1:10" ht="15.75">
      <c r="A94" s="141"/>
      <c r="B94" s="18"/>
      <c r="C94" s="18"/>
      <c r="D94" s="18"/>
      <c r="E94" s="18"/>
      <c r="F94" s="18"/>
      <c r="G94" s="18"/>
      <c r="H94" s="18"/>
      <c r="I94" s="18"/>
      <c r="J94" s="19"/>
    </row>
    <row r="95" spans="1:10" ht="15.75">
      <c r="A95" s="23" t="s">
        <v>0</v>
      </c>
      <c r="B95" s="143" t="s">
        <v>1</v>
      </c>
      <c r="C95" s="23" t="s">
        <v>2</v>
      </c>
      <c r="D95" s="23" t="s">
        <v>4</v>
      </c>
      <c r="E95" s="23" t="s">
        <v>11</v>
      </c>
      <c r="F95" s="23" t="s">
        <v>3</v>
      </c>
      <c r="G95" s="23" t="s">
        <v>11</v>
      </c>
      <c r="H95" s="23" t="s">
        <v>6</v>
      </c>
      <c r="I95" s="23" t="s">
        <v>11</v>
      </c>
      <c r="J95" s="24" t="s">
        <v>7</v>
      </c>
    </row>
    <row r="96" spans="1:10" ht="15.75">
      <c r="A96" s="39"/>
      <c r="B96" s="140"/>
      <c r="C96" s="39"/>
      <c r="D96" s="28" t="s">
        <v>5</v>
      </c>
      <c r="E96" s="28" t="s">
        <v>12</v>
      </c>
      <c r="F96" s="28" t="s">
        <v>5</v>
      </c>
      <c r="G96" s="28" t="s">
        <v>12</v>
      </c>
      <c r="H96" s="28" t="s">
        <v>5</v>
      </c>
      <c r="I96" s="28" t="s">
        <v>12</v>
      </c>
      <c r="J96" s="29" t="s">
        <v>8</v>
      </c>
    </row>
    <row r="97" spans="1:10" ht="15.75">
      <c r="A97" s="34"/>
      <c r="B97" s="142"/>
      <c r="C97" s="144"/>
      <c r="D97" s="34"/>
      <c r="E97" s="34"/>
      <c r="F97" s="34"/>
      <c r="G97" s="34"/>
      <c r="H97" s="34"/>
      <c r="I97" s="34"/>
      <c r="J97" s="35"/>
    </row>
    <row r="98" spans="1:10" ht="19.5">
      <c r="A98" s="150" t="s">
        <v>353</v>
      </c>
      <c r="B98" s="146"/>
      <c r="C98" s="28"/>
      <c r="D98" s="147"/>
      <c r="E98" s="39"/>
      <c r="F98" s="13"/>
      <c r="G98" s="39"/>
      <c r="H98" s="39"/>
      <c r="I98" s="39"/>
      <c r="J98" s="50"/>
    </row>
    <row r="99" spans="1:10" ht="19.5">
      <c r="A99" s="145"/>
      <c r="B99" s="140"/>
      <c r="C99" s="28"/>
      <c r="D99" s="148"/>
      <c r="E99" s="104"/>
      <c r="F99" s="149"/>
      <c r="G99" s="104"/>
      <c r="H99" s="104"/>
      <c r="I99" s="104"/>
      <c r="J99" s="102"/>
    </row>
    <row r="100" spans="1:10" ht="15.75">
      <c r="A100" s="155">
        <v>1</v>
      </c>
      <c r="B100" s="39" t="s">
        <v>354</v>
      </c>
      <c r="C100" s="28" t="s">
        <v>69</v>
      </c>
      <c r="D100" s="151">
        <v>0</v>
      </c>
      <c r="E100" s="74">
        <f aca="true" t="shared" si="4" ref="E100:E163">+D100*J100/1000000</f>
        <v>0</v>
      </c>
      <c r="F100" s="132">
        <v>10912.5</v>
      </c>
      <c r="G100" s="66">
        <f aca="true" t="shared" si="5" ref="G100:G131">+F100*J100/1000000</f>
        <v>13.42783125</v>
      </c>
      <c r="H100" s="39">
        <f>+D100+F100</f>
        <v>10912.5</v>
      </c>
      <c r="I100" s="66">
        <f>+H100*J100/1000000</f>
        <v>13.42783125</v>
      </c>
      <c r="J100" s="50">
        <v>1230.5</v>
      </c>
    </row>
    <row r="101" spans="1:10" ht="15.75">
      <c r="A101" s="155">
        <v>1</v>
      </c>
      <c r="B101" s="39" t="s">
        <v>355</v>
      </c>
      <c r="C101" s="28" t="s">
        <v>366</v>
      </c>
      <c r="D101" s="151">
        <v>662178.15</v>
      </c>
      <c r="E101" s="74">
        <f t="shared" si="4"/>
        <v>219.22064536874578</v>
      </c>
      <c r="F101" s="132">
        <v>31108.91</v>
      </c>
      <c r="G101" s="66">
        <f t="shared" si="5"/>
        <v>10.298913256075014</v>
      </c>
      <c r="H101" s="39">
        <f>+D101+F101</f>
        <v>693287.06</v>
      </c>
      <c r="I101" s="66">
        <f>+H101*J101/1000000</f>
        <v>229.5195586248208</v>
      </c>
      <c r="J101" s="50">
        <f>1754.75/5.3004</f>
        <v>331.0599200060373</v>
      </c>
    </row>
    <row r="102" spans="1:10" ht="15.75">
      <c r="A102" s="155">
        <v>1</v>
      </c>
      <c r="B102" s="39" t="s">
        <v>356</v>
      </c>
      <c r="C102" s="28" t="s">
        <v>67</v>
      </c>
      <c r="D102" s="151">
        <v>198377.66</v>
      </c>
      <c r="E102" s="74">
        <f t="shared" si="4"/>
        <v>344.86972237806395</v>
      </c>
      <c r="F102" s="132">
        <v>26898.8</v>
      </c>
      <c r="G102" s="66">
        <f t="shared" si="5"/>
        <v>46.76222961951999</v>
      </c>
      <c r="H102" s="39">
        <f>+D102+F102</f>
        <v>225276.46</v>
      </c>
      <c r="I102" s="66">
        <f aca="true" t="shared" si="6" ref="I102:I107">+H102*J102/1000000</f>
        <v>391.631951997584</v>
      </c>
      <c r="J102" s="50">
        <v>1738.4504</v>
      </c>
    </row>
    <row r="103" spans="1:10" ht="15.75">
      <c r="A103" s="155">
        <v>1</v>
      </c>
      <c r="B103" s="39" t="s">
        <v>138</v>
      </c>
      <c r="C103" s="28" t="s">
        <v>69</v>
      </c>
      <c r="D103" s="151">
        <v>19375.55</v>
      </c>
      <c r="E103" s="74">
        <f t="shared" si="4"/>
        <v>23.841614274999998</v>
      </c>
      <c r="F103" s="132">
        <v>1022.87</v>
      </c>
      <c r="G103" s="66">
        <f t="shared" si="5"/>
        <v>1.258641535</v>
      </c>
      <c r="H103" s="39">
        <f aca="true" t="shared" si="7" ref="H103:H181">+D103+F103</f>
        <v>20398.42</v>
      </c>
      <c r="I103" s="66">
        <f t="shared" si="6"/>
        <v>25.10025581</v>
      </c>
      <c r="J103" s="50">
        <v>1230.5</v>
      </c>
    </row>
    <row r="104" spans="1:10" ht="15.75">
      <c r="A104" s="155">
        <v>1</v>
      </c>
      <c r="B104" s="39" t="s">
        <v>139</v>
      </c>
      <c r="C104" s="28" t="s">
        <v>9</v>
      </c>
      <c r="D104" s="74">
        <v>452022.78</v>
      </c>
      <c r="E104" s="74">
        <f t="shared" si="4"/>
        <v>862.7213210364541</v>
      </c>
      <c r="F104" s="132">
        <v>64413.36</v>
      </c>
      <c r="G104" s="66">
        <f t="shared" si="5"/>
        <v>122.93800553944801</v>
      </c>
      <c r="H104" s="39">
        <f t="shared" si="7"/>
        <v>516436.14</v>
      </c>
      <c r="I104" s="66">
        <f t="shared" si="6"/>
        <v>985.6593265759021</v>
      </c>
      <c r="J104" s="50">
        <v>1908.5793</v>
      </c>
    </row>
    <row r="105" spans="1:10" ht="15.75">
      <c r="A105" s="155">
        <v>1</v>
      </c>
      <c r="B105" s="39" t="s">
        <v>357</v>
      </c>
      <c r="C105" s="28" t="s">
        <v>9</v>
      </c>
      <c r="D105" s="74">
        <v>2536.75</v>
      </c>
      <c r="E105" s="74">
        <f t="shared" si="4"/>
        <v>4.8415885392749995</v>
      </c>
      <c r="F105" s="132">
        <v>846.52</v>
      </c>
      <c r="G105" s="66">
        <f t="shared" si="5"/>
        <v>1.6156505490360002</v>
      </c>
      <c r="H105" s="39">
        <f t="shared" si="7"/>
        <v>3383.27</v>
      </c>
      <c r="I105" s="66">
        <f t="shared" si="6"/>
        <v>6.457239088311001</v>
      </c>
      <c r="J105" s="50">
        <v>1908.5793</v>
      </c>
    </row>
    <row r="106" spans="1:10" ht="15.75">
      <c r="A106" s="155">
        <v>1</v>
      </c>
      <c r="B106" s="39" t="s">
        <v>181</v>
      </c>
      <c r="C106" s="28" t="s">
        <v>9</v>
      </c>
      <c r="D106" s="151">
        <v>92454.04</v>
      </c>
      <c r="E106" s="74">
        <f t="shared" si="4"/>
        <v>176.45586694537198</v>
      </c>
      <c r="F106" s="132">
        <v>13521.4</v>
      </c>
      <c r="G106" s="66">
        <f t="shared" si="5"/>
        <v>25.80666414702</v>
      </c>
      <c r="H106" s="39">
        <f t="shared" si="7"/>
        <v>105975.43999999999</v>
      </c>
      <c r="I106" s="66">
        <f t="shared" si="6"/>
        <v>202.262531092392</v>
      </c>
      <c r="J106" s="50">
        <v>1908.5793</v>
      </c>
    </row>
    <row r="107" spans="1:10" ht="15.75">
      <c r="A107" s="155">
        <v>1</v>
      </c>
      <c r="B107" s="39" t="s">
        <v>142</v>
      </c>
      <c r="C107" s="28" t="s">
        <v>143</v>
      </c>
      <c r="D107" s="151">
        <v>30594.94</v>
      </c>
      <c r="E107" s="74">
        <f t="shared" si="4"/>
        <v>7.210786800397566</v>
      </c>
      <c r="F107" s="132">
        <v>3786.12</v>
      </c>
      <c r="G107" s="66">
        <f t="shared" si="5"/>
        <v>0.8923339650517776</v>
      </c>
      <c r="H107" s="39">
        <f t="shared" si="7"/>
        <v>34381.06</v>
      </c>
      <c r="I107" s="66">
        <f t="shared" si="6"/>
        <v>8.103120765449344</v>
      </c>
      <c r="J107" s="50">
        <f>1754.75/7.4453</f>
        <v>235.68560031160598</v>
      </c>
    </row>
    <row r="108" spans="1:10" ht="15.75">
      <c r="A108" s="155"/>
      <c r="B108" s="39"/>
      <c r="C108" s="28" t="s">
        <v>67</v>
      </c>
      <c r="D108" s="151">
        <v>27128.45</v>
      </c>
      <c r="E108" s="74">
        <f t="shared" si="4"/>
        <v>47.161464753880004</v>
      </c>
      <c r="F108" s="132">
        <v>3357.16</v>
      </c>
      <c r="G108" s="66">
        <f t="shared" si="5"/>
        <v>5.836256144864</v>
      </c>
      <c r="H108" s="39">
        <f t="shared" si="7"/>
        <v>30485.61</v>
      </c>
      <c r="I108" s="66">
        <f>+H108*J110/1000000</f>
        <v>34.93184285457751</v>
      </c>
      <c r="J108" s="50">
        <v>1738.4504</v>
      </c>
    </row>
    <row r="109" spans="1:10" ht="15.75">
      <c r="A109" s="155"/>
      <c r="B109" s="39"/>
      <c r="C109" s="28" t="s">
        <v>69</v>
      </c>
      <c r="D109" s="151">
        <v>2241.52</v>
      </c>
      <c r="E109" s="74">
        <f t="shared" si="4"/>
        <v>2.75819036</v>
      </c>
      <c r="F109" s="132">
        <v>277.39</v>
      </c>
      <c r="G109" s="66">
        <f t="shared" si="5"/>
        <v>0.34132839499999995</v>
      </c>
      <c r="H109" s="39">
        <f t="shared" si="7"/>
        <v>2518.91</v>
      </c>
      <c r="I109" s="66">
        <f aca="true" t="shared" si="8" ref="I109:I181">+H109*J109/1000000</f>
        <v>3.099518755</v>
      </c>
      <c r="J109" s="50">
        <v>1230.5</v>
      </c>
    </row>
    <row r="110" spans="1:10" ht="15.75">
      <c r="A110" s="155">
        <v>1</v>
      </c>
      <c r="B110" s="39" t="s">
        <v>144</v>
      </c>
      <c r="C110" s="222" t="s">
        <v>237</v>
      </c>
      <c r="D110" s="151">
        <v>2521.15</v>
      </c>
      <c r="E110" s="74">
        <f t="shared" si="4"/>
        <v>2.8888520063340732</v>
      </c>
      <c r="F110" s="132">
        <v>340.36</v>
      </c>
      <c r="G110" s="66">
        <f t="shared" si="5"/>
        <v>0.3900004636280528</v>
      </c>
      <c r="H110" s="39">
        <f t="shared" si="7"/>
        <v>2861.51</v>
      </c>
      <c r="I110" s="66">
        <f t="shared" si="8"/>
        <v>3.2788524699621266</v>
      </c>
      <c r="J110" s="50">
        <f>1754.75/1.5314</f>
        <v>1145.8469374428628</v>
      </c>
    </row>
    <row r="111" spans="1:10" ht="15.75">
      <c r="A111" s="155"/>
      <c r="B111" s="39"/>
      <c r="C111" s="28" t="s">
        <v>143</v>
      </c>
      <c r="D111" s="151">
        <v>20722.3</v>
      </c>
      <c r="E111" s="74">
        <f t="shared" si="4"/>
        <v>4.883947715337193</v>
      </c>
      <c r="F111" s="132">
        <v>2797.51</v>
      </c>
      <c r="G111" s="66">
        <f t="shared" si="5"/>
        <v>0.6593328237277208</v>
      </c>
      <c r="H111" s="39">
        <f t="shared" si="7"/>
        <v>23519.809999999998</v>
      </c>
      <c r="I111" s="66">
        <f t="shared" si="8"/>
        <v>5.543280539064913</v>
      </c>
      <c r="J111" s="50">
        <f>1754.75/7.4453</f>
        <v>235.68560031160598</v>
      </c>
    </row>
    <row r="112" spans="1:10" ht="15.75">
      <c r="A112" s="155"/>
      <c r="B112" s="39"/>
      <c r="C112" s="28" t="s">
        <v>67</v>
      </c>
      <c r="D112" s="151">
        <v>49490.58</v>
      </c>
      <c r="E112" s="74">
        <f t="shared" si="4"/>
        <v>86.036918597232</v>
      </c>
      <c r="F112" s="132">
        <v>6495.64</v>
      </c>
      <c r="G112" s="66">
        <f t="shared" si="5"/>
        <v>11.292347956256</v>
      </c>
      <c r="H112" s="39">
        <f t="shared" si="7"/>
        <v>55986.22</v>
      </c>
      <c r="I112" s="66">
        <f t="shared" si="8"/>
        <v>97.329266553488</v>
      </c>
      <c r="J112" s="50">
        <v>1738.4504</v>
      </c>
    </row>
    <row r="113" spans="1:10" ht="15.75">
      <c r="A113" s="155"/>
      <c r="B113" s="39"/>
      <c r="C113" s="28" t="s">
        <v>68</v>
      </c>
      <c r="D113" s="151">
        <v>386258.76</v>
      </c>
      <c r="E113" s="74">
        <f t="shared" si="4"/>
        <v>4.985210060064</v>
      </c>
      <c r="F113" s="132">
        <v>52144.93</v>
      </c>
      <c r="G113" s="66">
        <f t="shared" si="5"/>
        <v>0.6730033245520001</v>
      </c>
      <c r="H113" s="39">
        <f t="shared" si="7"/>
        <v>438403.69</v>
      </c>
      <c r="I113" s="66">
        <f t="shared" si="8"/>
        <v>5.658213384615999</v>
      </c>
      <c r="J113" s="50">
        <v>12.9064</v>
      </c>
    </row>
    <row r="114" spans="1:10" ht="15.75">
      <c r="A114" s="155"/>
      <c r="B114" s="39"/>
      <c r="C114" s="28" t="s">
        <v>146</v>
      </c>
      <c r="D114" s="151">
        <v>38300.67</v>
      </c>
      <c r="E114" s="74">
        <f t="shared" si="4"/>
        <v>7.681803712710023</v>
      </c>
      <c r="F114" s="132">
        <v>5170.59</v>
      </c>
      <c r="G114" s="66">
        <f t="shared" si="5"/>
        <v>1.0370434109612527</v>
      </c>
      <c r="H114" s="39">
        <f t="shared" si="7"/>
        <v>43471.259999999995</v>
      </c>
      <c r="I114" s="66">
        <f t="shared" si="8"/>
        <v>8.718847123671274</v>
      </c>
      <c r="J114" s="50">
        <f>1754.75/8.749</f>
        <v>200.56577894616527</v>
      </c>
    </row>
    <row r="115" spans="1:10" ht="15.75">
      <c r="A115" s="155"/>
      <c r="B115" s="39"/>
      <c r="C115" s="28" t="s">
        <v>147</v>
      </c>
      <c r="D115" s="151">
        <v>8882.79</v>
      </c>
      <c r="E115" s="74">
        <f t="shared" si="4"/>
        <v>1.4913721238578197</v>
      </c>
      <c r="F115" s="132">
        <v>1199.18</v>
      </c>
      <c r="G115" s="66">
        <f t="shared" si="5"/>
        <v>0.20133579916758365</v>
      </c>
      <c r="H115" s="39">
        <f t="shared" si="7"/>
        <v>10081.970000000001</v>
      </c>
      <c r="I115" s="66">
        <f t="shared" si="8"/>
        <v>1.6927079230254034</v>
      </c>
      <c r="J115" s="50">
        <f>1754.75/10.4515</f>
        <v>167.8945605893891</v>
      </c>
    </row>
    <row r="116" spans="1:10" ht="15.75">
      <c r="A116" s="155"/>
      <c r="B116" s="39"/>
      <c r="C116" s="28" t="s">
        <v>69</v>
      </c>
      <c r="D116" s="151">
        <v>15230.18</v>
      </c>
      <c r="E116" s="74">
        <f t="shared" si="4"/>
        <v>18.740736490000003</v>
      </c>
      <c r="F116" s="132">
        <v>2056.07</v>
      </c>
      <c r="G116" s="66">
        <f t="shared" si="5"/>
        <v>2.5299941350000004</v>
      </c>
      <c r="H116" s="39">
        <f t="shared" si="7"/>
        <v>17286.25</v>
      </c>
      <c r="I116" s="66">
        <f t="shared" si="8"/>
        <v>21.270730625</v>
      </c>
      <c r="J116" s="50">
        <v>1230.5</v>
      </c>
    </row>
    <row r="117" spans="1:10" ht="15.75">
      <c r="A117" s="155">
        <v>1</v>
      </c>
      <c r="B117" s="39" t="s">
        <v>148</v>
      </c>
      <c r="C117" s="222" t="s">
        <v>237</v>
      </c>
      <c r="D117" s="151">
        <v>2723.46</v>
      </c>
      <c r="E117" s="74">
        <f t="shared" si="4"/>
        <v>3.120668300248139</v>
      </c>
      <c r="F117" s="132">
        <v>459.58</v>
      </c>
      <c r="G117" s="66">
        <f t="shared" si="5"/>
        <v>0.5266083355099908</v>
      </c>
      <c r="H117" s="39">
        <f t="shared" si="7"/>
        <v>3183.04</v>
      </c>
      <c r="I117" s="66">
        <f t="shared" si="8"/>
        <v>3.64727663575813</v>
      </c>
      <c r="J117" s="50">
        <f>1754.75/1.5314</f>
        <v>1145.8469374428628</v>
      </c>
    </row>
    <row r="118" spans="1:10" ht="15.75">
      <c r="A118" s="155"/>
      <c r="B118" s="39"/>
      <c r="C118" s="28" t="s">
        <v>143</v>
      </c>
      <c r="D118" s="151">
        <v>10042.9</v>
      </c>
      <c r="E118" s="74">
        <f t="shared" si="4"/>
        <v>2.366966915369428</v>
      </c>
      <c r="F118" s="132">
        <v>1694.74</v>
      </c>
      <c r="G118" s="66">
        <f t="shared" si="5"/>
        <v>0.3994258142720911</v>
      </c>
      <c r="H118" s="39">
        <f t="shared" si="7"/>
        <v>11737.64</v>
      </c>
      <c r="I118" s="66">
        <f t="shared" si="8"/>
        <v>2.7663927296415185</v>
      </c>
      <c r="J118" s="50">
        <f>1754.75/7.4453</f>
        <v>235.68560031160598</v>
      </c>
    </row>
    <row r="119" spans="1:10" ht="15.75">
      <c r="A119" s="155"/>
      <c r="B119" s="39"/>
      <c r="C119" s="28" t="s">
        <v>67</v>
      </c>
      <c r="D119" s="151">
        <v>31549.3</v>
      </c>
      <c r="E119" s="74">
        <f t="shared" si="4"/>
        <v>54.84689320472</v>
      </c>
      <c r="F119" s="132">
        <v>5323.94</v>
      </c>
      <c r="G119" s="66">
        <f t="shared" si="5"/>
        <v>9.255405622575998</v>
      </c>
      <c r="H119" s="39">
        <f t="shared" si="7"/>
        <v>36873.24</v>
      </c>
      <c r="I119" s="66">
        <f t="shared" si="8"/>
        <v>64.102298827296</v>
      </c>
      <c r="J119" s="50">
        <v>1738.4504</v>
      </c>
    </row>
    <row r="120" spans="1:10" ht="15.75">
      <c r="A120" s="155"/>
      <c r="B120" s="39"/>
      <c r="C120" s="28" t="s">
        <v>68</v>
      </c>
      <c r="D120" s="151">
        <v>1077161.73</v>
      </c>
      <c r="E120" s="74">
        <f t="shared" si="4"/>
        <v>13.902280152071999</v>
      </c>
      <c r="F120" s="132">
        <v>181771.04</v>
      </c>
      <c r="G120" s="66">
        <f t="shared" si="5"/>
        <v>2.346009750656</v>
      </c>
      <c r="H120" s="39">
        <f t="shared" si="7"/>
        <v>1258932.77</v>
      </c>
      <c r="I120" s="66">
        <f t="shared" si="8"/>
        <v>16.248289902728</v>
      </c>
      <c r="J120" s="50">
        <v>12.9064</v>
      </c>
    </row>
    <row r="121" spans="1:10" ht="15.75">
      <c r="A121" s="155"/>
      <c r="B121" s="39"/>
      <c r="C121" s="28" t="s">
        <v>146</v>
      </c>
      <c r="D121" s="151">
        <v>7018.55</v>
      </c>
      <c r="E121" s="74">
        <f t="shared" si="4"/>
        <v>8.042184022789606</v>
      </c>
      <c r="F121" s="132">
        <v>1184.38</v>
      </c>
      <c r="G121" s="66">
        <f t="shared" si="5"/>
        <v>1.357118195768578</v>
      </c>
      <c r="H121" s="39">
        <f t="shared" si="7"/>
        <v>8202.93</v>
      </c>
      <c r="I121" s="66">
        <f t="shared" si="8"/>
        <v>9.399302218558184</v>
      </c>
      <c r="J121" s="50">
        <f>1754.75/1.5314</f>
        <v>1145.8469374428628</v>
      </c>
    </row>
    <row r="122" spans="1:10" ht="15.75">
      <c r="A122" s="155"/>
      <c r="B122" s="39"/>
      <c r="C122" s="28" t="s">
        <v>147</v>
      </c>
      <c r="D122" s="151">
        <v>9057.15</v>
      </c>
      <c r="E122" s="74">
        <f t="shared" si="4"/>
        <v>1.5206462194421855</v>
      </c>
      <c r="F122" s="132">
        <v>1528.39</v>
      </c>
      <c r="G122" s="66">
        <f t="shared" si="5"/>
        <v>0.2566083674592164</v>
      </c>
      <c r="H122" s="39">
        <f t="shared" si="7"/>
        <v>10585.539999999999</v>
      </c>
      <c r="I122" s="66">
        <f t="shared" si="8"/>
        <v>1.7772545869014016</v>
      </c>
      <c r="J122" s="50">
        <f>1754.75/10.4515</f>
        <v>167.8945605893891</v>
      </c>
    </row>
    <row r="123" spans="1:10" ht="15.75">
      <c r="A123" s="155"/>
      <c r="B123" s="39"/>
      <c r="C123" s="28" t="s">
        <v>69</v>
      </c>
      <c r="D123" s="151">
        <v>44980.68</v>
      </c>
      <c r="E123" s="74">
        <f t="shared" si="4"/>
        <v>55.348726740000004</v>
      </c>
      <c r="F123" s="132">
        <v>7590.49</v>
      </c>
      <c r="G123" s="66">
        <f t="shared" si="5"/>
        <v>9.340097945</v>
      </c>
      <c r="H123" s="39">
        <f t="shared" si="7"/>
        <v>52571.17</v>
      </c>
      <c r="I123" s="66">
        <f t="shared" si="8"/>
        <v>64.688824685</v>
      </c>
      <c r="J123" s="50">
        <v>1230.5</v>
      </c>
    </row>
    <row r="124" spans="1:10" ht="15.75">
      <c r="A124" s="155">
        <v>1</v>
      </c>
      <c r="B124" s="39" t="s">
        <v>358</v>
      </c>
      <c r="C124" s="222" t="s">
        <v>237</v>
      </c>
      <c r="D124" s="151">
        <v>998.75</v>
      </c>
      <c r="E124" s="74">
        <f t="shared" si="4"/>
        <v>1.1444146287710593</v>
      </c>
      <c r="F124" s="132">
        <v>0</v>
      </c>
      <c r="G124" s="66">
        <f t="shared" si="5"/>
        <v>0</v>
      </c>
      <c r="H124" s="39">
        <f t="shared" si="7"/>
        <v>998.75</v>
      </c>
      <c r="I124" s="66">
        <f t="shared" si="8"/>
        <v>1.1444146287710593</v>
      </c>
      <c r="J124" s="50">
        <f>1754.75/1.5314</f>
        <v>1145.8469374428628</v>
      </c>
    </row>
    <row r="125" spans="1:10" ht="15.75">
      <c r="A125" s="155"/>
      <c r="B125" s="39"/>
      <c r="C125" s="28" t="s">
        <v>67</v>
      </c>
      <c r="D125" s="151">
        <v>1792.05</v>
      </c>
      <c r="E125" s="74">
        <f t="shared" si="4"/>
        <v>3.11539003932</v>
      </c>
      <c r="F125" s="132">
        <v>0</v>
      </c>
      <c r="G125" s="66">
        <f t="shared" si="5"/>
        <v>0</v>
      </c>
      <c r="H125" s="39">
        <f t="shared" si="7"/>
        <v>1792.05</v>
      </c>
      <c r="I125" s="66">
        <f t="shared" si="8"/>
        <v>3.11539003932</v>
      </c>
      <c r="J125" s="50">
        <v>1738.4504</v>
      </c>
    </row>
    <row r="126" spans="1:10" ht="15.75">
      <c r="A126" s="155"/>
      <c r="B126" s="39"/>
      <c r="C126" s="28" t="s">
        <v>68</v>
      </c>
      <c r="D126" s="151">
        <v>151113.08</v>
      </c>
      <c r="E126" s="74">
        <f t="shared" si="4"/>
        <v>1.9503258557119998</v>
      </c>
      <c r="F126" s="132">
        <v>0</v>
      </c>
      <c r="G126" s="66">
        <f t="shared" si="5"/>
        <v>0</v>
      </c>
      <c r="H126" s="39">
        <f t="shared" si="7"/>
        <v>151113.08</v>
      </c>
      <c r="I126" s="66">
        <f t="shared" si="8"/>
        <v>1.9503258557119998</v>
      </c>
      <c r="J126" s="50">
        <v>12.9064</v>
      </c>
    </row>
    <row r="127" spans="1:10" ht="15.75">
      <c r="A127" s="155"/>
      <c r="B127" s="39"/>
      <c r="C127" s="28" t="s">
        <v>69</v>
      </c>
      <c r="D127" s="151">
        <v>10015.56</v>
      </c>
      <c r="E127" s="74">
        <f t="shared" si="4"/>
        <v>12.32414658</v>
      </c>
      <c r="F127" s="132">
        <v>0</v>
      </c>
      <c r="G127" s="66">
        <f t="shared" si="5"/>
        <v>0</v>
      </c>
      <c r="H127" s="39">
        <f t="shared" si="7"/>
        <v>10015.56</v>
      </c>
      <c r="I127" s="66">
        <f t="shared" si="8"/>
        <v>12.32414658</v>
      </c>
      <c r="J127" s="50">
        <v>1230.5</v>
      </c>
    </row>
    <row r="128" spans="1:10" ht="15.75">
      <c r="A128" s="155">
        <v>1</v>
      </c>
      <c r="B128" s="39" t="s">
        <v>176</v>
      </c>
      <c r="C128" s="28" t="s">
        <v>145</v>
      </c>
      <c r="D128" s="151">
        <v>17428.85</v>
      </c>
      <c r="E128" s="74">
        <f t="shared" si="4"/>
        <v>19.970794395651037</v>
      </c>
      <c r="F128" s="132">
        <v>3594.7</v>
      </c>
      <c r="G128" s="66">
        <f t="shared" si="5"/>
        <v>4.118975986025859</v>
      </c>
      <c r="H128" s="39">
        <f t="shared" si="7"/>
        <v>21023.55</v>
      </c>
      <c r="I128" s="66">
        <f t="shared" si="8"/>
        <v>24.089770381676896</v>
      </c>
      <c r="J128" s="50">
        <f>1754.75/1.5314</f>
        <v>1145.8469374428628</v>
      </c>
    </row>
    <row r="129" spans="1:10" ht="15.75">
      <c r="A129" s="155"/>
      <c r="B129" s="167"/>
      <c r="C129" s="28" t="s">
        <v>67</v>
      </c>
      <c r="D129" s="151">
        <v>50143.59</v>
      </c>
      <c r="E129" s="74">
        <f t="shared" si="4"/>
        <v>87.172144092936</v>
      </c>
      <c r="F129" s="132">
        <v>10342.11</v>
      </c>
      <c r="G129" s="66">
        <f t="shared" si="5"/>
        <v>17.979245266343998</v>
      </c>
      <c r="H129" s="39">
        <f t="shared" si="7"/>
        <v>60485.7</v>
      </c>
      <c r="I129" s="66">
        <f t="shared" si="8"/>
        <v>105.15138935927999</v>
      </c>
      <c r="J129" s="50">
        <v>1738.4504</v>
      </c>
    </row>
    <row r="130" spans="1:10" ht="15.75">
      <c r="A130" s="155"/>
      <c r="B130" s="39"/>
      <c r="C130" s="28" t="s">
        <v>68</v>
      </c>
      <c r="D130" s="151">
        <v>437191.62</v>
      </c>
      <c r="E130" s="74">
        <f t="shared" si="4"/>
        <v>5.642569924368</v>
      </c>
      <c r="F130" s="132">
        <v>91810.24</v>
      </c>
      <c r="G130" s="66">
        <f t="shared" si="5"/>
        <v>1.184939681536</v>
      </c>
      <c r="H130" s="39">
        <f t="shared" si="7"/>
        <v>529001.86</v>
      </c>
      <c r="I130" s="66">
        <f t="shared" si="8"/>
        <v>6.827509605904</v>
      </c>
      <c r="J130" s="50">
        <v>12.9064</v>
      </c>
    </row>
    <row r="131" spans="1:10" ht="15.75">
      <c r="A131" s="169"/>
      <c r="B131" s="39"/>
      <c r="C131" s="28" t="s">
        <v>146</v>
      </c>
      <c r="D131" s="151">
        <v>1683.59</v>
      </c>
      <c r="E131" s="74">
        <f t="shared" si="4"/>
        <v>0.33767053977597433</v>
      </c>
      <c r="F131" s="132">
        <v>347.24</v>
      </c>
      <c r="G131" s="66">
        <f t="shared" si="5"/>
        <v>0.06964446108126643</v>
      </c>
      <c r="H131" s="39">
        <f t="shared" si="7"/>
        <v>2030.83</v>
      </c>
      <c r="I131" s="66">
        <f t="shared" si="8"/>
        <v>0.4073150008572408</v>
      </c>
      <c r="J131" s="50">
        <f>1754.75/8.749</f>
        <v>200.56577894616527</v>
      </c>
    </row>
    <row r="132" spans="1:10" ht="15.75">
      <c r="A132" s="155"/>
      <c r="B132" s="39"/>
      <c r="C132" s="28" t="s">
        <v>147</v>
      </c>
      <c r="D132" s="151">
        <v>43.33</v>
      </c>
      <c r="E132" s="74">
        <f t="shared" si="4"/>
        <v>0.0072748713103382295</v>
      </c>
      <c r="F132" s="132">
        <v>8.94</v>
      </c>
      <c r="G132" s="66">
        <f aca="true" t="shared" si="9" ref="G132:G163">+F132*J132/1000000</f>
        <v>0.0015009773716691383</v>
      </c>
      <c r="H132" s="39">
        <f t="shared" si="7"/>
        <v>52.269999999999996</v>
      </c>
      <c r="I132" s="66">
        <f t="shared" si="8"/>
        <v>0.008775848682007368</v>
      </c>
      <c r="J132" s="50">
        <f>1754.75/10.4515</f>
        <v>167.8945605893891</v>
      </c>
    </row>
    <row r="133" spans="1:10" ht="15.75">
      <c r="A133" s="155"/>
      <c r="B133" s="39"/>
      <c r="C133" s="28" t="s">
        <v>69</v>
      </c>
      <c r="D133" s="151">
        <v>111051.05</v>
      </c>
      <c r="E133" s="74">
        <f t="shared" si="4"/>
        <v>136.648317025</v>
      </c>
      <c r="F133" s="132">
        <v>22904.28</v>
      </c>
      <c r="G133" s="66">
        <f t="shared" si="9"/>
        <v>28.18371654</v>
      </c>
      <c r="H133" s="39">
        <f t="shared" si="7"/>
        <v>133955.33000000002</v>
      </c>
      <c r="I133" s="66">
        <f t="shared" si="8"/>
        <v>164.83203356500002</v>
      </c>
      <c r="J133" s="50">
        <v>1230.5</v>
      </c>
    </row>
    <row r="134" spans="1:10" ht="15.75">
      <c r="A134" s="155">
        <v>1</v>
      </c>
      <c r="B134" s="39" t="s">
        <v>150</v>
      </c>
      <c r="C134" s="28" t="s">
        <v>143</v>
      </c>
      <c r="D134" s="151">
        <v>4502.69</v>
      </c>
      <c r="E134" s="74">
        <f t="shared" si="4"/>
        <v>1.061219195667065</v>
      </c>
      <c r="F134" s="132">
        <v>979.34</v>
      </c>
      <c r="G134" s="66">
        <f t="shared" si="9"/>
        <v>0.2308163358091682</v>
      </c>
      <c r="H134" s="39">
        <f t="shared" si="7"/>
        <v>5482.03</v>
      </c>
      <c r="I134" s="66">
        <f t="shared" si="8"/>
        <v>1.2920355314762333</v>
      </c>
      <c r="J134" s="50">
        <f>1754.75/7.4453</f>
        <v>235.68560031160598</v>
      </c>
    </row>
    <row r="135" spans="1:10" ht="15.75">
      <c r="A135" s="155"/>
      <c r="B135" s="167"/>
      <c r="C135" s="28" t="s">
        <v>67</v>
      </c>
      <c r="D135" s="151">
        <v>4849.2</v>
      </c>
      <c r="E135" s="74">
        <f t="shared" si="4"/>
        <v>8.430093679679999</v>
      </c>
      <c r="F135" s="132">
        <v>979.34</v>
      </c>
      <c r="G135" s="66">
        <f t="shared" si="9"/>
        <v>1.702534014736</v>
      </c>
      <c r="H135" s="39">
        <f t="shared" si="7"/>
        <v>5828.54</v>
      </c>
      <c r="I135" s="66">
        <f t="shared" si="8"/>
        <v>10.132627694416</v>
      </c>
      <c r="J135" s="50">
        <v>1738.4504</v>
      </c>
    </row>
    <row r="136" spans="1:10" ht="15.75">
      <c r="A136" s="155"/>
      <c r="B136" s="39"/>
      <c r="C136" s="28" t="s">
        <v>68</v>
      </c>
      <c r="D136" s="151">
        <v>21090.17</v>
      </c>
      <c r="E136" s="74">
        <f t="shared" si="4"/>
        <v>0.27219817008799996</v>
      </c>
      <c r="F136" s="132">
        <v>4587.11</v>
      </c>
      <c r="G136" s="66">
        <f t="shared" si="9"/>
        <v>0.059203076503999995</v>
      </c>
      <c r="H136" s="39">
        <f t="shared" si="7"/>
        <v>25677.28</v>
      </c>
      <c r="I136" s="66">
        <f t="shared" si="8"/>
        <v>0.33140124659199993</v>
      </c>
      <c r="J136" s="50">
        <v>12.9064</v>
      </c>
    </row>
    <row r="137" spans="1:10" ht="15.75">
      <c r="A137" s="155"/>
      <c r="B137" s="39"/>
      <c r="C137" s="28" t="s">
        <v>69</v>
      </c>
      <c r="D137" s="151">
        <v>6986.34</v>
      </c>
      <c r="E137" s="74">
        <f t="shared" si="4"/>
        <v>8.59669137</v>
      </c>
      <c r="F137" s="132">
        <v>1519.53</v>
      </c>
      <c r="G137" s="66">
        <f t="shared" si="9"/>
        <v>1.869781665</v>
      </c>
      <c r="H137" s="39">
        <f t="shared" si="7"/>
        <v>8505.87</v>
      </c>
      <c r="I137" s="66">
        <f t="shared" si="8"/>
        <v>10.466473035</v>
      </c>
      <c r="J137" s="50">
        <v>1230.5</v>
      </c>
    </row>
    <row r="138" spans="1:10" ht="15.75">
      <c r="A138" s="155">
        <v>1</v>
      </c>
      <c r="B138" s="39" t="s">
        <v>359</v>
      </c>
      <c r="C138" s="222" t="s">
        <v>237</v>
      </c>
      <c r="D138" s="151">
        <v>1942.98</v>
      </c>
      <c r="E138" s="74">
        <f t="shared" si="4"/>
        <v>2.2263576825127336</v>
      </c>
      <c r="F138" s="132">
        <v>400.74</v>
      </c>
      <c r="G138" s="66">
        <f t="shared" si="9"/>
        <v>0.45918670171085285</v>
      </c>
      <c r="H138" s="39">
        <f t="shared" si="7"/>
        <v>2343.7200000000003</v>
      </c>
      <c r="I138" s="66">
        <f t="shared" si="8"/>
        <v>2.685544384223587</v>
      </c>
      <c r="J138" s="50">
        <f>1754.75/1.5314</f>
        <v>1145.8469374428628</v>
      </c>
    </row>
    <row r="139" spans="1:10" ht="15.75">
      <c r="A139" s="155"/>
      <c r="B139" s="167"/>
      <c r="C139" s="28" t="s">
        <v>67</v>
      </c>
      <c r="D139" s="151">
        <v>82746.63</v>
      </c>
      <c r="E139" s="74">
        <f t="shared" si="4"/>
        <v>143.85091202215202</v>
      </c>
      <c r="F139" s="132">
        <v>17066.49</v>
      </c>
      <c r="G139" s="66">
        <f t="shared" si="9"/>
        <v>29.669246367096004</v>
      </c>
      <c r="H139" s="39">
        <f t="shared" si="7"/>
        <v>99813.12000000001</v>
      </c>
      <c r="I139" s="66">
        <f t="shared" si="8"/>
        <v>173.52015838924802</v>
      </c>
      <c r="J139" s="50">
        <v>1738.4504</v>
      </c>
    </row>
    <row r="140" spans="1:10" ht="15.75">
      <c r="A140" s="155"/>
      <c r="B140" s="39"/>
      <c r="C140" s="28" t="s">
        <v>152</v>
      </c>
      <c r="D140" s="151">
        <v>53.12</v>
      </c>
      <c r="E140" s="74">
        <f t="shared" si="4"/>
        <v>0.10636582534399999</v>
      </c>
      <c r="F140" s="132">
        <v>10.96</v>
      </c>
      <c r="G140" s="66">
        <f t="shared" si="9"/>
        <v>0.021945960952</v>
      </c>
      <c r="H140" s="39">
        <f t="shared" si="7"/>
        <v>64.08</v>
      </c>
      <c r="I140" s="66">
        <f t="shared" si="8"/>
        <v>0.12831178629599999</v>
      </c>
      <c r="J140" s="50">
        <v>2002.3687</v>
      </c>
    </row>
    <row r="141" spans="1:10" ht="15.75">
      <c r="A141" s="155"/>
      <c r="B141" s="39"/>
      <c r="C141" s="28" t="s">
        <v>68</v>
      </c>
      <c r="D141" s="151">
        <v>632150.42</v>
      </c>
      <c r="E141" s="74">
        <f t="shared" si="4"/>
        <v>8.158786180688</v>
      </c>
      <c r="F141" s="132">
        <v>130381.02</v>
      </c>
      <c r="G141" s="66">
        <f t="shared" si="9"/>
        <v>1.682749596528</v>
      </c>
      <c r="H141" s="39">
        <f t="shared" si="7"/>
        <v>762531.4400000001</v>
      </c>
      <c r="I141" s="66">
        <f t="shared" si="8"/>
        <v>9.841535777216</v>
      </c>
      <c r="J141" s="50">
        <v>12.9064</v>
      </c>
    </row>
    <row r="142" spans="1:10" ht="15.75">
      <c r="A142" s="155"/>
      <c r="B142" s="39"/>
      <c r="C142" s="28" t="s">
        <v>146</v>
      </c>
      <c r="D142" s="151">
        <v>51.57</v>
      </c>
      <c r="E142" s="74">
        <f t="shared" si="4"/>
        <v>0.010343177220253743</v>
      </c>
      <c r="F142" s="132">
        <v>10.64</v>
      </c>
      <c r="G142" s="66">
        <f t="shared" si="9"/>
        <v>0.0021340198879871985</v>
      </c>
      <c r="H142" s="39">
        <f t="shared" si="7"/>
        <v>62.21</v>
      </c>
      <c r="I142" s="66">
        <f t="shared" si="8"/>
        <v>0.012477197108240941</v>
      </c>
      <c r="J142" s="50">
        <f>1754.75/8.749</f>
        <v>200.56577894616527</v>
      </c>
    </row>
    <row r="143" spans="1:10" ht="15.75">
      <c r="A143" s="155"/>
      <c r="B143" s="39"/>
      <c r="C143" s="28" t="s">
        <v>69</v>
      </c>
      <c r="D143" s="151">
        <v>71614.1</v>
      </c>
      <c r="E143" s="74">
        <f t="shared" si="4"/>
        <v>88.12115005000001</v>
      </c>
      <c r="F143" s="132">
        <v>14770.41</v>
      </c>
      <c r="G143" s="66">
        <f t="shared" si="9"/>
        <v>18.174989505</v>
      </c>
      <c r="H143" s="39">
        <f t="shared" si="7"/>
        <v>86384.51000000001</v>
      </c>
      <c r="I143" s="66">
        <f t="shared" si="8"/>
        <v>106.29613955500001</v>
      </c>
      <c r="J143" s="50">
        <v>1230.5</v>
      </c>
    </row>
    <row r="144" spans="1:10" ht="15.75">
      <c r="A144" s="155">
        <v>1</v>
      </c>
      <c r="B144" s="39" t="s">
        <v>153</v>
      </c>
      <c r="C144" s="222" t="s">
        <v>237</v>
      </c>
      <c r="D144" s="151">
        <v>3336.41</v>
      </c>
      <c r="E144" s="74">
        <f t="shared" si="4"/>
        <v>3.8230151805537416</v>
      </c>
      <c r="F144" s="132">
        <v>1543.09</v>
      </c>
      <c r="G144" s="66">
        <f t="shared" si="9"/>
        <v>1.768144950698707</v>
      </c>
      <c r="H144" s="39">
        <f t="shared" si="7"/>
        <v>4879.5</v>
      </c>
      <c r="I144" s="66">
        <f t="shared" si="8"/>
        <v>5.591160131252449</v>
      </c>
      <c r="J144" s="50">
        <f>1754.75/1.5314</f>
        <v>1145.8469374428628</v>
      </c>
    </row>
    <row r="145" spans="1:10" ht="15.75">
      <c r="A145" s="155"/>
      <c r="B145" s="39"/>
      <c r="C145" s="28" t="s">
        <v>67</v>
      </c>
      <c r="D145" s="151">
        <v>9129.88</v>
      </c>
      <c r="E145" s="74">
        <f t="shared" si="4"/>
        <v>15.871843537951998</v>
      </c>
      <c r="F145" s="132">
        <v>4222.57</v>
      </c>
      <c r="G145" s="66">
        <f t="shared" si="9"/>
        <v>7.340728505527999</v>
      </c>
      <c r="H145" s="39">
        <f t="shared" si="7"/>
        <v>13352.449999999999</v>
      </c>
      <c r="I145" s="66">
        <f t="shared" si="8"/>
        <v>23.212572043479998</v>
      </c>
      <c r="J145" s="50">
        <v>1738.4504</v>
      </c>
    </row>
    <row r="146" spans="1:10" ht="15.75">
      <c r="A146" s="169"/>
      <c r="B146" s="39"/>
      <c r="C146" s="28" t="s">
        <v>68</v>
      </c>
      <c r="D146" s="151">
        <v>927926.81</v>
      </c>
      <c r="E146" s="74">
        <f t="shared" si="4"/>
        <v>11.976194580584</v>
      </c>
      <c r="F146" s="132">
        <v>429166.15</v>
      </c>
      <c r="G146" s="66">
        <f t="shared" si="9"/>
        <v>5.538989998360001</v>
      </c>
      <c r="H146" s="39">
        <f t="shared" si="7"/>
        <v>1357092.96</v>
      </c>
      <c r="I146" s="66">
        <f t="shared" si="8"/>
        <v>17.515184578943998</v>
      </c>
      <c r="J146" s="50">
        <v>12.9064</v>
      </c>
    </row>
    <row r="147" spans="1:10" ht="15.75">
      <c r="A147" s="155"/>
      <c r="B147" s="39"/>
      <c r="C147" s="28" t="s">
        <v>69</v>
      </c>
      <c r="D147" s="151">
        <v>14025.21</v>
      </c>
      <c r="E147" s="74">
        <f t="shared" si="4"/>
        <v>17.258020905</v>
      </c>
      <c r="F147" s="132">
        <v>6556.79</v>
      </c>
      <c r="G147" s="66">
        <f t="shared" si="9"/>
        <v>8.068130094999999</v>
      </c>
      <c r="H147" s="39">
        <f t="shared" si="7"/>
        <v>20582</v>
      </c>
      <c r="I147" s="66">
        <f t="shared" si="8"/>
        <v>25.326151</v>
      </c>
      <c r="J147" s="50">
        <v>1230.5</v>
      </c>
    </row>
    <row r="148" spans="1:10" ht="15.75">
      <c r="A148" s="155">
        <v>1</v>
      </c>
      <c r="B148" s="39" t="s">
        <v>277</v>
      </c>
      <c r="C148" s="222" t="s">
        <v>237</v>
      </c>
      <c r="D148" s="151">
        <v>11575.29</v>
      </c>
      <c r="E148" s="74">
        <f t="shared" si="4"/>
        <v>13.263510596512996</v>
      </c>
      <c r="F148" s="132">
        <v>1953.33</v>
      </c>
      <c r="G148" s="66">
        <f t="shared" si="9"/>
        <v>2.238217198315267</v>
      </c>
      <c r="H148" s="39">
        <f t="shared" si="7"/>
        <v>13528.62</v>
      </c>
      <c r="I148" s="66">
        <f t="shared" si="8"/>
        <v>15.501727794828264</v>
      </c>
      <c r="J148" s="50">
        <f>1754.75/1.5314</f>
        <v>1145.8469374428628</v>
      </c>
    </row>
    <row r="149" spans="1:10" ht="15.75">
      <c r="A149" s="155"/>
      <c r="B149" s="39"/>
      <c r="C149" s="28" t="s">
        <v>143</v>
      </c>
      <c r="D149" s="151">
        <v>23904.68</v>
      </c>
      <c r="E149" s="74">
        <f t="shared" si="4"/>
        <v>5.633988856056841</v>
      </c>
      <c r="F149" s="132">
        <v>4033.91</v>
      </c>
      <c r="G149" s="66">
        <f t="shared" si="9"/>
        <v>0.9507344999529904</v>
      </c>
      <c r="H149" s="39">
        <f t="shared" si="7"/>
        <v>27938.59</v>
      </c>
      <c r="I149" s="66">
        <f t="shared" si="8"/>
        <v>6.584723356009832</v>
      </c>
      <c r="J149" s="50">
        <f>1754.75/7.4453</f>
        <v>235.68560031160598</v>
      </c>
    </row>
    <row r="150" spans="1:10" ht="15.75">
      <c r="A150" s="155"/>
      <c r="B150" s="39"/>
      <c r="C150" s="28" t="s">
        <v>67</v>
      </c>
      <c r="D150" s="151">
        <v>32968.1</v>
      </c>
      <c r="E150" s="74">
        <f t="shared" si="4"/>
        <v>57.313406632239996</v>
      </c>
      <c r="F150" s="132">
        <v>5563.37</v>
      </c>
      <c r="G150" s="66">
        <f t="shared" si="9"/>
        <v>9.671642801848</v>
      </c>
      <c r="H150" s="39">
        <f t="shared" si="7"/>
        <v>38531.47</v>
      </c>
      <c r="I150" s="66">
        <f t="shared" si="8"/>
        <v>66.985049434088</v>
      </c>
      <c r="J150" s="50">
        <v>1738.4504</v>
      </c>
    </row>
    <row r="151" spans="1:10" ht="15.75">
      <c r="A151" s="155"/>
      <c r="B151" s="39"/>
      <c r="C151" s="28" t="s">
        <v>68</v>
      </c>
      <c r="D151" s="151">
        <v>3699153.02</v>
      </c>
      <c r="E151" s="74">
        <f t="shared" si="4"/>
        <v>47.742748537328</v>
      </c>
      <c r="F151" s="132">
        <v>624232.07</v>
      </c>
      <c r="G151" s="66">
        <f t="shared" si="9"/>
        <v>8.056588788247998</v>
      </c>
      <c r="H151" s="39">
        <f t="shared" si="7"/>
        <v>4323385.09</v>
      </c>
      <c r="I151" s="66">
        <f t="shared" si="8"/>
        <v>55.799337325576</v>
      </c>
      <c r="J151" s="50">
        <v>12.9064</v>
      </c>
    </row>
    <row r="152" spans="1:10" ht="15.75">
      <c r="A152" s="155"/>
      <c r="B152" s="39"/>
      <c r="C152" s="28" t="s">
        <v>146</v>
      </c>
      <c r="D152" s="151">
        <v>20316.63</v>
      </c>
      <c r="E152" s="74">
        <f t="shared" si="4"/>
        <v>4.0748207215110295</v>
      </c>
      <c r="F152" s="132">
        <v>3428.43</v>
      </c>
      <c r="G152" s="66">
        <f t="shared" si="9"/>
        <v>0.6876257335124013</v>
      </c>
      <c r="H152" s="39">
        <f t="shared" si="7"/>
        <v>23745.06</v>
      </c>
      <c r="I152" s="66">
        <f t="shared" si="8"/>
        <v>4.762446455023431</v>
      </c>
      <c r="J152" s="50">
        <f>1754.75/8.749</f>
        <v>200.56577894616527</v>
      </c>
    </row>
    <row r="153" spans="1:10" ht="15.75">
      <c r="A153" s="155"/>
      <c r="B153" s="39"/>
      <c r="C153" s="28" t="s">
        <v>147</v>
      </c>
      <c r="D153" s="151">
        <v>3653.35</v>
      </c>
      <c r="E153" s="74">
        <f t="shared" si="4"/>
        <v>0.6133775929292447</v>
      </c>
      <c r="F153" s="132">
        <v>616.5</v>
      </c>
      <c r="G153" s="66">
        <f t="shared" si="9"/>
        <v>0.10350699660335838</v>
      </c>
      <c r="H153" s="39">
        <f t="shared" si="7"/>
        <v>4269.85</v>
      </c>
      <c r="I153" s="66">
        <f t="shared" si="8"/>
        <v>0.7168845895326031</v>
      </c>
      <c r="J153" s="50">
        <f>1754.75/10.4515</f>
        <v>167.8945605893891</v>
      </c>
    </row>
    <row r="154" spans="1:10" ht="15.75">
      <c r="A154" s="155"/>
      <c r="B154" s="39"/>
      <c r="C154" s="28" t="s">
        <v>69</v>
      </c>
      <c r="D154" s="151">
        <v>103391.03</v>
      </c>
      <c r="E154" s="74">
        <f t="shared" si="4"/>
        <v>127.22266241499999</v>
      </c>
      <c r="F154" s="132">
        <v>18222.67</v>
      </c>
      <c r="G154" s="66">
        <f t="shared" si="9"/>
        <v>22.422995434999997</v>
      </c>
      <c r="H154" s="39">
        <f t="shared" si="7"/>
        <v>121613.7</v>
      </c>
      <c r="I154" s="66">
        <f t="shared" si="8"/>
        <v>149.64565785</v>
      </c>
      <c r="J154" s="50">
        <v>1230.5</v>
      </c>
    </row>
    <row r="155" spans="1:10" ht="15.75">
      <c r="A155" s="155">
        <v>1</v>
      </c>
      <c r="B155" s="39" t="s">
        <v>155</v>
      </c>
      <c r="C155" s="28" t="s">
        <v>67</v>
      </c>
      <c r="D155" s="151">
        <v>6366.08</v>
      </c>
      <c r="E155" s="74">
        <f t="shared" si="4"/>
        <v>11.067114322432</v>
      </c>
      <c r="F155" s="132">
        <v>4416.47</v>
      </c>
      <c r="G155" s="66">
        <f t="shared" si="9"/>
        <v>7.677814038088</v>
      </c>
      <c r="H155" s="39">
        <f t="shared" si="7"/>
        <v>10782.55</v>
      </c>
      <c r="I155" s="66">
        <f t="shared" si="8"/>
        <v>18.74492836052</v>
      </c>
      <c r="J155" s="50">
        <v>1738.4504</v>
      </c>
    </row>
    <row r="156" spans="1:10" ht="15.75">
      <c r="A156" s="155"/>
      <c r="B156" s="39"/>
      <c r="C156" s="28" t="s">
        <v>68</v>
      </c>
      <c r="D156" s="151">
        <v>4235786.73</v>
      </c>
      <c r="E156" s="74">
        <f t="shared" si="4"/>
        <v>54.668757852072005</v>
      </c>
      <c r="F156" s="132">
        <v>2938577.04</v>
      </c>
      <c r="G156" s="66">
        <f t="shared" si="9"/>
        <v>37.926450709056</v>
      </c>
      <c r="H156" s="39">
        <f t="shared" si="7"/>
        <v>7174363.7700000005</v>
      </c>
      <c r="I156" s="66">
        <f t="shared" si="8"/>
        <v>92.595208561128</v>
      </c>
      <c r="J156" s="50">
        <v>12.9064</v>
      </c>
    </row>
    <row r="157" spans="1:10" ht="15.75">
      <c r="A157" s="155"/>
      <c r="B157" s="39"/>
      <c r="C157" s="28" t="s">
        <v>69</v>
      </c>
      <c r="D157" s="151">
        <v>34109.6</v>
      </c>
      <c r="E157" s="74">
        <f t="shared" si="4"/>
        <v>41.9718628</v>
      </c>
      <c r="F157" s="132">
        <v>23663.54</v>
      </c>
      <c r="G157" s="66">
        <f t="shared" si="9"/>
        <v>29.117985970000003</v>
      </c>
      <c r="H157" s="39">
        <f t="shared" si="7"/>
        <v>57773.14</v>
      </c>
      <c r="I157" s="66">
        <f t="shared" si="8"/>
        <v>71.08984876999999</v>
      </c>
      <c r="J157" s="50">
        <v>1230.5</v>
      </c>
    </row>
    <row r="158" spans="1:10" ht="15.75">
      <c r="A158" s="155">
        <v>1</v>
      </c>
      <c r="B158" s="39" t="s">
        <v>360</v>
      </c>
      <c r="C158" s="28" t="s">
        <v>67</v>
      </c>
      <c r="D158" s="151">
        <v>2215.65</v>
      </c>
      <c r="E158" s="74">
        <f t="shared" si="4"/>
        <v>3.8517976287600004</v>
      </c>
      <c r="F158" s="132">
        <v>1570.34</v>
      </c>
      <c r="G158" s="66">
        <f t="shared" si="9"/>
        <v>2.729958201136</v>
      </c>
      <c r="H158" s="39">
        <f t="shared" si="7"/>
        <v>3785.99</v>
      </c>
      <c r="I158" s="66">
        <f t="shared" si="8"/>
        <v>6.581755829895999</v>
      </c>
      <c r="J158" s="50">
        <v>1738.4504</v>
      </c>
    </row>
    <row r="159" spans="1:10" ht="15.75">
      <c r="A159" s="224"/>
      <c r="B159" s="39"/>
      <c r="C159" s="28" t="s">
        <v>68</v>
      </c>
      <c r="D159" s="151">
        <v>1408613.38</v>
      </c>
      <c r="E159" s="74">
        <f t="shared" si="4"/>
        <v>18.180127727631998</v>
      </c>
      <c r="F159" s="132">
        <v>998354.73</v>
      </c>
      <c r="G159" s="66">
        <f t="shared" si="9"/>
        <v>12.885165487272</v>
      </c>
      <c r="H159" s="39">
        <f aca="true" t="shared" si="10" ref="H159:H164">+D159+F159</f>
        <v>2406968.11</v>
      </c>
      <c r="I159" s="66">
        <f>+H159*J164/1000000</f>
        <v>2961.774259355</v>
      </c>
      <c r="J159" s="50">
        <v>12.9064</v>
      </c>
    </row>
    <row r="160" spans="1:10" ht="15.75">
      <c r="A160" s="224">
        <v>1</v>
      </c>
      <c r="B160" s="39" t="s">
        <v>361</v>
      </c>
      <c r="C160" s="28" t="s">
        <v>69</v>
      </c>
      <c r="D160" s="151">
        <v>16354.53</v>
      </c>
      <c r="E160" s="74">
        <f t="shared" si="4"/>
        <v>20.124249165</v>
      </c>
      <c r="F160" s="132">
        <v>11591.27</v>
      </c>
      <c r="G160" s="66">
        <f t="shared" si="9"/>
        <v>14.263057735000002</v>
      </c>
      <c r="H160" s="39">
        <f t="shared" si="10"/>
        <v>27945.800000000003</v>
      </c>
      <c r="I160" s="66"/>
      <c r="J160" s="50">
        <v>1230.5</v>
      </c>
    </row>
    <row r="161" spans="1:10" ht="15.75">
      <c r="A161" s="224"/>
      <c r="B161" s="39"/>
      <c r="C161" s="222" t="s">
        <v>237</v>
      </c>
      <c r="D161" s="151">
        <v>1032.01</v>
      </c>
      <c r="E161" s="74">
        <f t="shared" si="4"/>
        <v>1.1825254979104087</v>
      </c>
      <c r="F161" s="132">
        <v>727.56</v>
      </c>
      <c r="G161" s="66">
        <f t="shared" si="9"/>
        <v>0.8336723978059292</v>
      </c>
      <c r="H161" s="39">
        <f t="shared" si="10"/>
        <v>1759.57</v>
      </c>
      <c r="I161" s="66"/>
      <c r="J161" s="50">
        <f>1754.75/1.5314</f>
        <v>1145.8469374428628</v>
      </c>
    </row>
    <row r="162" spans="1:10" ht="15.75">
      <c r="A162" s="224"/>
      <c r="B162" s="39"/>
      <c r="C162" s="28" t="s">
        <v>67</v>
      </c>
      <c r="D162" s="151">
        <v>1440.09</v>
      </c>
      <c r="E162" s="74">
        <f t="shared" si="4"/>
        <v>2.503525036536</v>
      </c>
      <c r="F162" s="132">
        <v>1015.26</v>
      </c>
      <c r="G162" s="66">
        <f t="shared" si="9"/>
        <v>1.764979153104</v>
      </c>
      <c r="H162" s="39">
        <f t="shared" si="10"/>
        <v>2455.35</v>
      </c>
      <c r="I162" s="66"/>
      <c r="J162" s="50">
        <v>1738.4504</v>
      </c>
    </row>
    <row r="163" spans="1:10" ht="15.75">
      <c r="A163" s="224"/>
      <c r="B163" s="39"/>
      <c r="C163" s="28" t="s">
        <v>68</v>
      </c>
      <c r="D163" s="151">
        <v>803605.22</v>
      </c>
      <c r="E163" s="74">
        <f t="shared" si="4"/>
        <v>10.371650411408</v>
      </c>
      <c r="F163" s="132">
        <v>566451.68</v>
      </c>
      <c r="G163" s="66">
        <f t="shared" si="9"/>
        <v>7.310851962752</v>
      </c>
      <c r="H163" s="39">
        <f t="shared" si="10"/>
        <v>1370056.9</v>
      </c>
      <c r="I163" s="66"/>
      <c r="J163" s="50">
        <v>12.9064</v>
      </c>
    </row>
    <row r="164" spans="1:10" ht="15.75">
      <c r="A164" s="169"/>
      <c r="B164" s="39"/>
      <c r="C164" s="218" t="s">
        <v>69</v>
      </c>
      <c r="D164" s="219">
        <v>528.37</v>
      </c>
      <c r="E164" s="74">
        <f aca="true" t="shared" si="11" ref="E164:E184">+D164*J164/1000000</f>
        <v>0.6501592850000001</v>
      </c>
      <c r="F164" s="220">
        <v>372.5</v>
      </c>
      <c r="G164" s="66">
        <f aca="true" t="shared" si="12" ref="G164:G184">+F164*J164/1000000</f>
        <v>0.45836125</v>
      </c>
      <c r="H164" s="221">
        <f t="shared" si="10"/>
        <v>900.87</v>
      </c>
      <c r="I164" s="167"/>
      <c r="J164" s="50">
        <v>1230.5</v>
      </c>
    </row>
    <row r="165" spans="1:10" ht="15.75">
      <c r="A165" s="155">
        <v>1</v>
      </c>
      <c r="B165" s="39" t="s">
        <v>158</v>
      </c>
      <c r="C165" s="222" t="s">
        <v>237</v>
      </c>
      <c r="D165" s="151">
        <v>90.83</v>
      </c>
      <c r="E165" s="74">
        <f t="shared" si="11"/>
        <v>0.10407727732793523</v>
      </c>
      <c r="F165" s="132">
        <v>64.03</v>
      </c>
      <c r="G165" s="66">
        <f t="shared" si="12"/>
        <v>0.0733685794044665</v>
      </c>
      <c r="H165" s="39">
        <f t="shared" si="7"/>
        <v>154.86</v>
      </c>
      <c r="I165" s="66">
        <f t="shared" si="8"/>
        <v>0.17744585673240174</v>
      </c>
      <c r="J165" s="50">
        <f>1754.75/1.5314</f>
        <v>1145.8469374428628</v>
      </c>
    </row>
    <row r="166" spans="1:10" ht="15.75">
      <c r="A166" s="155"/>
      <c r="B166" s="39"/>
      <c r="C166" s="28" t="s">
        <v>67</v>
      </c>
      <c r="D166" s="151">
        <v>9086.5</v>
      </c>
      <c r="E166" s="74">
        <f t="shared" si="11"/>
        <v>15.7964295596</v>
      </c>
      <c r="F166" s="132">
        <v>6405.98</v>
      </c>
      <c r="G166" s="66">
        <f t="shared" si="12"/>
        <v>11.136478493391998</v>
      </c>
      <c r="H166" s="39">
        <f t="shared" si="7"/>
        <v>15492.48</v>
      </c>
      <c r="I166" s="66">
        <f t="shared" si="8"/>
        <v>26.932908052991998</v>
      </c>
      <c r="J166" s="50">
        <v>1738.4504</v>
      </c>
    </row>
    <row r="167" spans="1:10" ht="15.75">
      <c r="A167" s="155"/>
      <c r="B167" s="39"/>
      <c r="C167" s="28" t="s">
        <v>68</v>
      </c>
      <c r="D167" s="151">
        <v>850691.41</v>
      </c>
      <c r="E167" s="74">
        <f t="shared" si="11"/>
        <v>10.979363614024</v>
      </c>
      <c r="F167" s="132">
        <v>599737.44</v>
      </c>
      <c r="G167" s="66">
        <f t="shared" si="12"/>
        <v>7.740451295615999</v>
      </c>
      <c r="H167" s="39">
        <f t="shared" si="7"/>
        <v>1450428.85</v>
      </c>
      <c r="I167" s="66">
        <f t="shared" si="8"/>
        <v>18.71981490964</v>
      </c>
      <c r="J167" s="50">
        <v>12.9064</v>
      </c>
    </row>
    <row r="168" spans="1:10" ht="15.75">
      <c r="A168" s="155"/>
      <c r="B168" s="39"/>
      <c r="C168" s="28" t="s">
        <v>69</v>
      </c>
      <c r="D168" s="151">
        <v>4676.49</v>
      </c>
      <c r="E168" s="74">
        <f t="shared" si="11"/>
        <v>5.754420945</v>
      </c>
      <c r="F168" s="132">
        <v>3296.93</v>
      </c>
      <c r="G168" s="66">
        <f t="shared" si="12"/>
        <v>4.056872364999999</v>
      </c>
      <c r="H168" s="39">
        <f t="shared" si="7"/>
        <v>7973.42</v>
      </c>
      <c r="I168" s="66">
        <f t="shared" si="8"/>
        <v>9.81129331</v>
      </c>
      <c r="J168" s="50">
        <v>1230.5</v>
      </c>
    </row>
    <row r="169" spans="1:10" ht="15.75">
      <c r="A169" s="155">
        <v>1</v>
      </c>
      <c r="B169" s="39" t="s">
        <v>159</v>
      </c>
      <c r="C169" s="222" t="s">
        <v>237</v>
      </c>
      <c r="D169" s="151">
        <v>621.31</v>
      </c>
      <c r="E169" s="74">
        <f t="shared" si="11"/>
        <v>0.711926160702625</v>
      </c>
      <c r="F169" s="132">
        <v>447.34</v>
      </c>
      <c r="G169" s="66">
        <f t="shared" si="12"/>
        <v>0.5125831689956902</v>
      </c>
      <c r="H169" s="39">
        <f t="shared" si="7"/>
        <v>1068.6499999999999</v>
      </c>
      <c r="I169" s="66">
        <f t="shared" si="8"/>
        <v>1.2245093296983152</v>
      </c>
      <c r="J169" s="50">
        <f>1754.75/1.5314</f>
        <v>1145.8469374428628</v>
      </c>
    </row>
    <row r="170" spans="1:10" ht="15.75">
      <c r="A170" s="155"/>
      <c r="B170" s="39"/>
      <c r="C170" s="28" t="s">
        <v>67</v>
      </c>
      <c r="D170" s="151">
        <v>4253.07</v>
      </c>
      <c r="E170" s="74">
        <f t="shared" si="11"/>
        <v>7.393751242727999</v>
      </c>
      <c r="F170" s="132">
        <v>3062.21</v>
      </c>
      <c r="G170" s="66">
        <f t="shared" si="12"/>
        <v>5.323500199384</v>
      </c>
      <c r="H170" s="39">
        <f t="shared" si="7"/>
        <v>7315.28</v>
      </c>
      <c r="I170" s="66">
        <f t="shared" si="8"/>
        <v>12.717251442112</v>
      </c>
      <c r="J170" s="50">
        <v>1738.4504</v>
      </c>
    </row>
    <row r="171" spans="1:10" ht="15.75">
      <c r="A171" s="155"/>
      <c r="B171" s="39"/>
      <c r="C171" s="28" t="s">
        <v>68</v>
      </c>
      <c r="D171" s="151">
        <v>1921072.36</v>
      </c>
      <c r="E171" s="74">
        <f t="shared" si="11"/>
        <v>24.794128307104</v>
      </c>
      <c r="F171" s="132">
        <v>1383172.02</v>
      </c>
      <c r="G171" s="66">
        <f t="shared" si="12"/>
        <v>17.851771358927998</v>
      </c>
      <c r="H171" s="39">
        <f t="shared" si="7"/>
        <v>3304244.38</v>
      </c>
      <c r="I171" s="66">
        <f t="shared" si="8"/>
        <v>42.645899666031994</v>
      </c>
      <c r="J171" s="50">
        <v>12.9064</v>
      </c>
    </row>
    <row r="172" spans="1:10" ht="15.75">
      <c r="A172" s="155"/>
      <c r="B172" s="39"/>
      <c r="C172" s="28" t="s">
        <v>69</v>
      </c>
      <c r="D172" s="151">
        <v>41948.53</v>
      </c>
      <c r="E172" s="74">
        <f t="shared" si="11"/>
        <v>51.617666164999996</v>
      </c>
      <c r="F172" s="132">
        <v>30202.94</v>
      </c>
      <c r="G172" s="66">
        <f t="shared" si="12"/>
        <v>37.16471767</v>
      </c>
      <c r="H172" s="39">
        <f t="shared" si="7"/>
        <v>72151.47</v>
      </c>
      <c r="I172" s="66">
        <f t="shared" si="8"/>
        <v>88.782383835</v>
      </c>
      <c r="J172" s="50">
        <v>1230.5</v>
      </c>
    </row>
    <row r="173" spans="1:10" ht="15.75">
      <c r="A173" s="155">
        <v>1</v>
      </c>
      <c r="B173" s="39" t="s">
        <v>160</v>
      </c>
      <c r="C173" s="28" t="s">
        <v>69</v>
      </c>
      <c r="D173" s="151">
        <v>0</v>
      </c>
      <c r="E173" s="74">
        <f t="shared" si="11"/>
        <v>0</v>
      </c>
      <c r="F173" s="132">
        <v>36506.23</v>
      </c>
      <c r="G173" s="66">
        <f t="shared" si="12"/>
        <v>44.920916015</v>
      </c>
      <c r="H173" s="39">
        <f t="shared" si="7"/>
        <v>36506.23</v>
      </c>
      <c r="I173" s="66">
        <f t="shared" si="8"/>
        <v>44.920916015</v>
      </c>
      <c r="J173" s="50">
        <v>1230.5</v>
      </c>
    </row>
    <row r="174" spans="1:10" ht="15.75">
      <c r="A174" s="155">
        <v>1</v>
      </c>
      <c r="B174" s="39" t="s">
        <v>175</v>
      </c>
      <c r="C174" s="28" t="s">
        <v>67</v>
      </c>
      <c r="D174" s="151">
        <v>143469.41</v>
      </c>
      <c r="E174" s="74">
        <f t="shared" si="11"/>
        <v>249.414453202264</v>
      </c>
      <c r="F174" s="132">
        <v>17010.15</v>
      </c>
      <c r="G174" s="66">
        <f t="shared" si="12"/>
        <v>29.57130207156</v>
      </c>
      <c r="H174" s="39">
        <f t="shared" si="7"/>
        <v>160479.56</v>
      </c>
      <c r="I174" s="66">
        <f t="shared" si="8"/>
        <v>278.985755273824</v>
      </c>
      <c r="J174" s="50">
        <v>1738.4504</v>
      </c>
    </row>
    <row r="175" spans="1:10" ht="15.75">
      <c r="A175" s="155">
        <v>15</v>
      </c>
      <c r="B175" s="39" t="s">
        <v>164</v>
      </c>
      <c r="C175" s="28" t="s">
        <v>69</v>
      </c>
      <c r="D175" s="151">
        <v>225000</v>
      </c>
      <c r="E175" s="74">
        <f t="shared" si="11"/>
        <v>276.91875</v>
      </c>
      <c r="F175" s="132">
        <v>36281.25</v>
      </c>
      <c r="G175" s="66">
        <f t="shared" si="12"/>
        <v>44.6531484375</v>
      </c>
      <c r="H175" s="39">
        <f t="shared" si="7"/>
        <v>261281.25</v>
      </c>
      <c r="I175" s="66">
        <f t="shared" si="8"/>
        <v>321.5718984375</v>
      </c>
      <c r="J175" s="50">
        <v>1230.75</v>
      </c>
    </row>
    <row r="176" spans="1:10" ht="15.75">
      <c r="A176" s="155">
        <v>15</v>
      </c>
      <c r="B176" s="39" t="s">
        <v>165</v>
      </c>
      <c r="C176" s="28" t="s">
        <v>69</v>
      </c>
      <c r="D176" s="151">
        <v>225000</v>
      </c>
      <c r="E176" s="74">
        <f t="shared" si="11"/>
        <v>276.91875</v>
      </c>
      <c r="F176" s="132">
        <v>37125</v>
      </c>
      <c r="G176" s="66">
        <f t="shared" si="12"/>
        <v>45.69159375</v>
      </c>
      <c r="H176" s="39">
        <f t="shared" si="7"/>
        <v>262125</v>
      </c>
      <c r="I176" s="66">
        <f t="shared" si="8"/>
        <v>322.61034375</v>
      </c>
      <c r="J176" s="50">
        <v>1230.75</v>
      </c>
    </row>
    <row r="177" spans="1:10" ht="15.75">
      <c r="A177" s="155">
        <v>15</v>
      </c>
      <c r="B177" s="39" t="s">
        <v>166</v>
      </c>
      <c r="C177" s="28" t="s">
        <v>9</v>
      </c>
      <c r="D177" s="151">
        <v>48796.68</v>
      </c>
      <c r="E177" s="74">
        <f t="shared" si="11"/>
        <v>93.57225494559601</v>
      </c>
      <c r="F177" s="132">
        <v>8783.34</v>
      </c>
      <c r="G177" s="66">
        <f t="shared" si="12"/>
        <v>16.842886232298003</v>
      </c>
      <c r="H177" s="39">
        <f t="shared" si="7"/>
        <v>57580.020000000004</v>
      </c>
      <c r="I177" s="66">
        <f t="shared" si="8"/>
        <v>110.41514117789401</v>
      </c>
      <c r="J177" s="50">
        <v>1917.5947</v>
      </c>
    </row>
    <row r="178" spans="1:10" ht="15.75">
      <c r="A178" s="155">
        <v>15</v>
      </c>
      <c r="B178" s="39" t="s">
        <v>362</v>
      </c>
      <c r="C178" s="28" t="s">
        <v>9</v>
      </c>
      <c r="D178" s="151">
        <v>64662.68</v>
      </c>
      <c r="E178" s="74">
        <f t="shared" si="11"/>
        <v>123.996812455796</v>
      </c>
      <c r="F178" s="132">
        <v>12609.22</v>
      </c>
      <c r="G178" s="66">
        <f t="shared" si="12"/>
        <v>24.179373443133997</v>
      </c>
      <c r="H178" s="39">
        <f t="shared" si="7"/>
        <v>77271.9</v>
      </c>
      <c r="I178" s="66">
        <f t="shared" si="8"/>
        <v>148.17618589893</v>
      </c>
      <c r="J178" s="50">
        <v>1917.5947</v>
      </c>
    </row>
    <row r="179" spans="1:10" ht="15.75">
      <c r="A179" s="155">
        <v>15</v>
      </c>
      <c r="B179" s="39" t="s">
        <v>168</v>
      </c>
      <c r="C179" s="28" t="s">
        <v>9</v>
      </c>
      <c r="D179" s="151">
        <v>277906.7</v>
      </c>
      <c r="E179" s="74">
        <f t="shared" si="11"/>
        <v>532.9124150144901</v>
      </c>
      <c r="F179" s="132">
        <v>56276.11</v>
      </c>
      <c r="G179" s="66">
        <f t="shared" si="12"/>
        <v>107.914770272617</v>
      </c>
      <c r="H179" s="39">
        <f t="shared" si="7"/>
        <v>334182.81</v>
      </c>
      <c r="I179" s="66">
        <f t="shared" si="8"/>
        <v>640.827185287107</v>
      </c>
      <c r="J179" s="50">
        <v>1917.5947</v>
      </c>
    </row>
    <row r="180" spans="1:10" ht="15.75">
      <c r="A180" s="155">
        <v>15</v>
      </c>
      <c r="B180" s="39" t="s">
        <v>363</v>
      </c>
      <c r="C180" s="28" t="s">
        <v>9</v>
      </c>
      <c r="D180" s="151">
        <v>144000</v>
      </c>
      <c r="E180" s="74">
        <f t="shared" si="11"/>
        <v>276.13363680000003</v>
      </c>
      <c r="F180" s="132">
        <v>28620</v>
      </c>
      <c r="G180" s="66">
        <f t="shared" si="12"/>
        <v>54.881560314000005</v>
      </c>
      <c r="H180" s="39">
        <f t="shared" si="7"/>
        <v>172620</v>
      </c>
      <c r="I180" s="66">
        <f t="shared" si="8"/>
        <v>331.01519711400005</v>
      </c>
      <c r="J180" s="50">
        <v>1917.5947</v>
      </c>
    </row>
    <row r="181" spans="1:10" ht="15.75">
      <c r="A181" s="155">
        <v>15</v>
      </c>
      <c r="B181" s="39" t="s">
        <v>364</v>
      </c>
      <c r="C181" s="28" t="s">
        <v>9</v>
      </c>
      <c r="D181" s="151">
        <v>143000</v>
      </c>
      <c r="E181" s="74">
        <f t="shared" si="11"/>
        <v>274.21604210000004</v>
      </c>
      <c r="F181" s="132">
        <v>50399.97</v>
      </c>
      <c r="G181" s="66">
        <f t="shared" si="12"/>
        <v>96.646715352159</v>
      </c>
      <c r="H181" s="39">
        <f t="shared" si="7"/>
        <v>193399.97</v>
      </c>
      <c r="I181" s="66">
        <f t="shared" si="8"/>
        <v>370.86275745215903</v>
      </c>
      <c r="J181" s="50">
        <v>1917.5947</v>
      </c>
    </row>
    <row r="182" spans="1:10" ht="15.75">
      <c r="A182" s="155">
        <v>15</v>
      </c>
      <c r="B182" s="39" t="s">
        <v>365</v>
      </c>
      <c r="C182" s="28" t="s">
        <v>9</v>
      </c>
      <c r="D182" s="151">
        <v>0</v>
      </c>
      <c r="E182" s="74">
        <f t="shared" si="11"/>
        <v>0</v>
      </c>
      <c r="F182" s="132">
        <v>153000</v>
      </c>
      <c r="G182" s="66">
        <f t="shared" si="12"/>
        <v>293.39198910000005</v>
      </c>
      <c r="H182" s="39">
        <f>+D182+F182</f>
        <v>153000</v>
      </c>
      <c r="I182" s="66">
        <f>+H182*J182/1000000</f>
        <v>293.39198910000005</v>
      </c>
      <c r="J182" s="50">
        <v>1917.5947</v>
      </c>
    </row>
    <row r="183" spans="1:10" ht="15.75">
      <c r="A183" s="155">
        <v>15</v>
      </c>
      <c r="B183" s="39" t="s">
        <v>174</v>
      </c>
      <c r="C183" s="28" t="s">
        <v>69</v>
      </c>
      <c r="D183" s="151">
        <v>115452</v>
      </c>
      <c r="E183" s="74">
        <f t="shared" si="11"/>
        <v>142.092549</v>
      </c>
      <c r="F183" s="132">
        <v>19049.67</v>
      </c>
      <c r="G183" s="66">
        <f t="shared" si="12"/>
        <v>23.4453813525</v>
      </c>
      <c r="H183" s="39">
        <f>+D183+F183</f>
        <v>134501.66999999998</v>
      </c>
      <c r="I183" s="66">
        <f>+H183*J183/1000000</f>
        <v>165.53793035249998</v>
      </c>
      <c r="J183" s="50">
        <v>1230.75</v>
      </c>
    </row>
    <row r="184" spans="1:10" ht="15.75">
      <c r="A184" s="155">
        <v>28</v>
      </c>
      <c r="B184" s="221" t="s">
        <v>283</v>
      </c>
      <c r="C184" s="28" t="s">
        <v>69</v>
      </c>
      <c r="D184" s="151">
        <v>625000</v>
      </c>
      <c r="E184" s="74">
        <f t="shared" si="11"/>
        <v>769.21875</v>
      </c>
      <c r="F184" s="132">
        <v>65989.59</v>
      </c>
      <c r="G184" s="66">
        <f t="shared" si="12"/>
        <v>81.2166878925</v>
      </c>
      <c r="H184" s="39">
        <f>+D184+F184</f>
        <v>690989.59</v>
      </c>
      <c r="I184" s="66">
        <f>+H184*J184/1000000</f>
        <v>850.4354378925</v>
      </c>
      <c r="J184" s="50">
        <v>1230.75</v>
      </c>
    </row>
    <row r="185" spans="1:10" ht="15.75">
      <c r="A185" s="152"/>
      <c r="B185" s="34"/>
      <c r="C185" s="144"/>
      <c r="D185" s="153"/>
      <c r="E185" s="69"/>
      <c r="F185" s="75"/>
      <c r="G185" s="69"/>
      <c r="H185" s="34"/>
      <c r="I185" s="69"/>
      <c r="J185" s="48"/>
    </row>
    <row r="186" spans="1:10" ht="15.75">
      <c r="A186" s="150"/>
      <c r="B186" s="39" t="s">
        <v>16</v>
      </c>
      <c r="C186" s="39"/>
      <c r="D186" s="151"/>
      <c r="E186" s="66">
        <f>SUM(E100:E184)</f>
        <v>6085.997108095611</v>
      </c>
      <c r="F186" s="66"/>
      <c r="G186" s="66">
        <f>SUM(G100:G184)</f>
        <v>1503.884465772401</v>
      </c>
      <c r="H186" s="66"/>
      <c r="I186" s="66">
        <f>SUM(I100:I184)</f>
        <v>10443.06163006943</v>
      </c>
      <c r="J186" s="70"/>
    </row>
    <row r="187" spans="1:10" ht="15.75">
      <c r="A187" s="152"/>
      <c r="B187" s="34"/>
      <c r="C187" s="34"/>
      <c r="D187" s="34"/>
      <c r="E187" s="34"/>
      <c r="F187" s="34"/>
      <c r="G187" s="34"/>
      <c r="H187" s="34"/>
      <c r="I187" s="34"/>
      <c r="J187" s="48"/>
    </row>
    <row r="188" spans="1:10" ht="15.75">
      <c r="A188" s="154"/>
      <c r="B188" s="9"/>
      <c r="C188" s="9"/>
      <c r="D188" s="9"/>
      <c r="E188" s="9"/>
      <c r="F188" s="9"/>
      <c r="G188" s="9"/>
      <c r="H188" s="9"/>
      <c r="I188" s="9"/>
      <c r="J188" s="10"/>
    </row>
    <row r="189" spans="1:10" ht="15.75">
      <c r="A189" s="139" t="s">
        <v>14</v>
      </c>
      <c r="B189" s="13"/>
      <c r="C189" s="13"/>
      <c r="D189" s="13"/>
      <c r="E189" s="13"/>
      <c r="F189" s="13"/>
      <c r="G189" s="13"/>
      <c r="H189" s="13"/>
      <c r="I189" s="13"/>
      <c r="J189" s="14"/>
    </row>
    <row r="190" spans="1:10" ht="15.75">
      <c r="A190" s="141"/>
      <c r="B190" s="18"/>
      <c r="C190" s="18"/>
      <c r="D190" s="18"/>
      <c r="E190" s="18"/>
      <c r="F190" s="18"/>
      <c r="G190" s="18"/>
      <c r="H190" s="18"/>
      <c r="I190" s="18"/>
      <c r="J190" s="19"/>
    </row>
  </sheetData>
  <sheetProtection/>
  <mergeCells count="2">
    <mergeCell ref="A3:J3"/>
    <mergeCell ref="A91:J91"/>
  </mergeCells>
  <printOptions/>
  <pageMargins left="0.787401575" right="0.787401575" top="0.984251969" bottom="0.984251969" header="0.4921259845" footer="0.4921259845"/>
  <pageSetup horizontalDpi="600" verticalDpi="600" orientation="portrait" paperSize="9" scale="44" r:id="rId1"/>
  <rowBreaks count="1" manualBreakCount="1">
    <brk id="19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 Nduwumwami</dc:creator>
  <cp:keywords/>
  <dc:description/>
  <cp:lastModifiedBy>NDAYISENGA Paulin</cp:lastModifiedBy>
  <cp:lastPrinted>2016-08-02T08:51:47Z</cp:lastPrinted>
  <dcterms:created xsi:type="dcterms:W3CDTF">2006-06-09T08:20:12Z</dcterms:created>
  <dcterms:modified xsi:type="dcterms:W3CDTF">2016-09-14T14:38:08Z</dcterms:modified>
  <cp:category/>
  <cp:version/>
  <cp:contentType/>
  <cp:contentStatus/>
</cp:coreProperties>
</file>