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1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<sst xmlns="http://schemas.openxmlformats.org/spreadsheetml/2006/main" count="201" uniqueCount="135">
  <si>
    <t xml:space="preserve">2002 </t>
  </si>
  <si>
    <t xml:space="preserve">2003 </t>
  </si>
  <si>
    <t>Prêts nets</t>
  </si>
  <si>
    <t>Total</t>
  </si>
  <si>
    <t xml:space="preserve">2004 </t>
  </si>
  <si>
    <t>Secteur bancaire</t>
  </si>
  <si>
    <t>Secteur non bancaire</t>
  </si>
  <si>
    <t>2006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</si>
  <si>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</si>
  <si>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</si>
  <si>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</si>
  <si>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</si>
  <si>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</si>
  <si>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</si>
  <si>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</si>
  <si>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</si>
  <si>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</si>
  <si>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B.R.B</t>
  </si>
  <si>
    <t>C.C.P</t>
  </si>
  <si>
    <t>Variation d'arriérés en dépenses</t>
  </si>
  <si>
    <t>Autres</t>
  </si>
  <si>
    <t>Erreurs et Omissions</t>
  </si>
  <si>
    <t>2005</t>
  </si>
  <si>
    <t>2007</t>
  </si>
  <si>
    <t>2008</t>
  </si>
  <si>
    <t>Banques commerciales</t>
  </si>
  <si>
    <t>Etablissements financiers</t>
  </si>
  <si>
    <t>Bons et obligations du Trésor</t>
  </si>
  <si>
    <t>FINANCEMENT EXTERIEUR NET</t>
  </si>
  <si>
    <t>FINANCEMENT INTERIEUR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</si>
  <si>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</si>
  <si>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</si>
  <si>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</si>
  <si>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</si>
  <si>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</si>
  <si>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</si>
  <si>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</si>
  <si>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</si>
  <si>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</si>
  <si>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</si>
  <si>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</si>
  <si>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</si>
  <si>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http://www.brb.bi/fr/content/finances-publiques</t>
  </si>
  <si>
    <t>Financement du solde global</t>
  </si>
  <si>
    <t>Financement du solde global t données trimestrielles</t>
  </si>
  <si>
    <t>Financement du solde global  données annuelles</t>
  </si>
  <si>
    <t>Financement du solde global données mensuelles</t>
  </si>
  <si>
    <t>financement du solde global.xls</t>
  </si>
  <si>
    <t>secteur non bancaire</t>
  </si>
  <si>
    <t>Financement exterieur</t>
  </si>
  <si>
    <t>Financement intérieur</t>
  </si>
  <si>
    <t xml:space="preserve">           OPERATIONS FINANCIERES CONSOLIDEES DE L'ETAT (en millions de BIF)</t>
  </si>
  <si>
    <t>Retour à la table de matière</t>
  </si>
  <si>
    <t>Retour à la Table de Matière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</si>
  <si>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</si>
  <si>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</si>
  <si>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</si>
  <si>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</si>
  <si>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Les données les plus récentes</t>
  </si>
  <si>
    <t xml:space="preserve">Période              Rubliques </t>
  </si>
  <si>
    <t>2018</t>
  </si>
  <si>
    <t>Microfinances</t>
  </si>
  <si>
    <t>Sources: BRB et Ministère des Finances, du Budget et de la Coopération au Dévelopement Economique</t>
  </si>
  <si>
    <t>2019</t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</si>
  <si>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trimestre-2005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</si>
  <si>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trimestre-2005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</si>
  <si>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trimestre-2005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</si>
  <si>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trimestre-2005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</si>
  <si>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trimestre-2006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</si>
  <si>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trimestre-2006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</si>
  <si>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trimestre-2006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</si>
  <si>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trimestre-2006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</si>
  <si>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trimestre-2007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</si>
  <si>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trimestre-2007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</si>
  <si>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trimestre-2007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</si>
  <si>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trimestre-2007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</si>
  <si>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trimestre-2008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</si>
  <si>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</si>
  <si>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</si>
  <si>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</si>
  <si>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trimestre-2009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</si>
  <si>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</si>
  <si>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</si>
  <si>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</si>
  <si>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trimestre-2010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</si>
  <si>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</si>
  <si>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</si>
  <si>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</si>
  <si>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trimestre-2011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</si>
  <si>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</si>
  <si>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</si>
  <si>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</si>
  <si>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trimestre-2012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</si>
  <si>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</si>
  <si>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</si>
  <si>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</si>
  <si>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trimestre-2013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</si>
  <si>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</si>
  <si>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</si>
  <si>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</si>
  <si>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trimestre-2014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</si>
  <si>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</si>
  <si>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</si>
  <si>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</si>
  <si>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trimestre-2015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</si>
  <si>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</si>
  <si>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</si>
  <si>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</si>
  <si>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trimestre-2016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</si>
  <si>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</si>
  <si>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</si>
  <si>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</si>
  <si>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trimestre-2017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</si>
  <si>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</si>
  <si>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</si>
  <si>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</si>
  <si>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trimestre-2018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</si>
  <si>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</si>
  <si>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</si>
  <si>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</si>
  <si>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trimestre-2019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</si>
  <si>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</si>
  <si>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</si>
  <si>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</si>
  <si>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trimestre-2020</t>
    </r>
  </si>
  <si>
    <t>2020</t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</si>
  <si>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trimestre-2020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</si>
  <si>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trimestre-2020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</si>
  <si>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trimestre-2020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</si>
  <si>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trimestre-2021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</si>
  <si>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trimestre-2021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</si>
  <si>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trimestre-2021</t>
    </r>
  </si>
  <si>
    <t>Q4-2021</t>
  </si>
  <si>
    <t>2021</t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</si>
  <si>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trimestre-2021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</si>
</sst>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&quot;R&quot;\ * #,##0_ ;_ &quot;R&quot;\ * \-#,##0_ ;_ &quot;R&quot;\ * &quot;-&quot;_ ;_ @_ "/>
    <numFmt numFmtId="165" formatCode="_ * #,##0_ ;_ * \-#,##0_ ;_ * &quot;-&quot;_ ;_ @_ "/>
    <numFmt numFmtId="166" formatCode="_ &quot;R&quot;\ * #,##0.00_ ;_ &quot;R&quot;\ * \-#,##0.00_ ;_ &quot;R&quot;\ * &quot;-&quot;??_ ;_ @_ "/>
    <numFmt numFmtId="167" formatCode="_ * #,##0.00_ ;_ * \-#,##0.00_ ;_ * &quot;-&quot;??_ ;_ @_ "/>
    <numFmt numFmtId="168" formatCode="0.0_)"/>
    <numFmt numFmtId="169" formatCode="#,##0.0_);\(#,##0.0\)"/>
    <numFmt numFmtId="170" formatCode="_ * #,##0.0_ ;_ * \-#,##0.0_ ;_ * &quot;-&quot;??_ ;_ @_ "/>
    <numFmt numFmtId="171" formatCode="#,##0.0"/>
    <numFmt numFmtId="172" formatCode="#,##0.0_ ;\-#,##0.0\ "/>
    <numFmt numFmtId="173" formatCode="[$-40C]mmmm\-yy;@"/>
    <numFmt numFmtId="174" formatCode="#,##0.00_ ;\-#,##0.00\ "/>
    <numFmt numFmtId="175" formatCode="[$-409]dd\-mmm\-yy;@"/>
    <numFmt numFmtId="176" formatCode="[$-409]mmm\-yy;@"/>
    <numFmt numFmtId="177" formatCode="mmm\-yyyy"/>
    <numFmt numFmtId="178" formatCode="_-* #,##0.0\ _€_-;\-* #,##0.0\ _€_-;_-* &quot;-&quot;?\ _€_-;_-@_-"/>
  </numFmts>
  <fonts count="66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u val="single"/>
      <sz val="12"/>
      <color indexed="12"/>
      <name val="Helv"/>
      <family val="0"/>
    </font>
    <font>
      <sz val="12"/>
      <name val="Garamond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Helv"/>
      <family val="0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20"/>
      <name val="Helv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  <font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3">
    <xf numFmtId="16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169" fontId="47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8" fillId="30" borderId="0" applyNumberFormat="0" applyBorder="0" applyAlignment="0" applyProtection="0"/>
    <xf numFmtId="9" fontId="1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00">
    <xf numFmtId="169" fontId="0" fillId="0" borderId="0" xfId="0" applyAlignment="1">
      <alignment/>
    </xf>
    <xf numFmtId="169" fontId="8" fillId="0" borderId="0" xfId="0" applyFont="1" applyAlignment="1">
      <alignment/>
    </xf>
    <xf numFmtId="171" fontId="8" fillId="0" borderId="0" xfId="0" applyNumberFormat="1" applyFont="1" applyAlignment="1">
      <alignment/>
    </xf>
    <xf numFmtId="168" fontId="28" fillId="0" borderId="0" xfId="0" applyNumberFormat="1" applyFont="1" applyBorder="1" applyAlignment="1" applyProtection="1">
      <alignment/>
      <protection/>
    </xf>
    <xf numFmtId="168" fontId="8" fillId="0" borderId="0" xfId="0" applyNumberFormat="1" applyFont="1" applyBorder="1" applyAlignment="1" applyProtection="1">
      <alignment/>
      <protection/>
    </xf>
    <xf numFmtId="171" fontId="28" fillId="0" borderId="10" xfId="0" applyNumberFormat="1" applyFont="1" applyBorder="1" applyAlignment="1" applyProtection="1">
      <alignment/>
      <protection/>
    </xf>
    <xf numFmtId="169" fontId="8" fillId="0" borderId="11" xfId="0" applyFont="1" applyBorder="1" applyAlignment="1">
      <alignment/>
    </xf>
    <xf numFmtId="168" fontId="8" fillId="0" borderId="12" xfId="0" applyNumberFormat="1" applyFont="1" applyBorder="1" applyAlignment="1" applyProtection="1">
      <alignment/>
      <protection/>
    </xf>
    <xf numFmtId="168" fontId="28" fillId="0" borderId="12" xfId="0" applyNumberFormat="1" applyFont="1" applyBorder="1" applyAlignment="1" applyProtection="1">
      <alignment/>
      <protection/>
    </xf>
    <xf numFmtId="171" fontId="28" fillId="0" borderId="13" xfId="0" applyNumberFormat="1" applyFont="1" applyBorder="1" applyAlignment="1" applyProtection="1">
      <alignment/>
      <protection/>
    </xf>
    <xf numFmtId="169" fontId="29" fillId="0" borderId="14" xfId="0" applyFont="1" applyFill="1" applyBorder="1" applyAlignment="1">
      <alignment/>
    </xf>
    <xf numFmtId="171" fontId="8" fillId="0" borderId="15" xfId="0" applyNumberFormat="1" applyFont="1" applyBorder="1" applyAlignment="1" applyProtection="1">
      <alignment/>
      <protection/>
    </xf>
    <xf numFmtId="171" fontId="8" fillId="0" borderId="15" xfId="47" applyNumberFormat="1" applyFont="1" applyBorder="1" applyAlignment="1" applyProtection="1">
      <alignment/>
      <protection/>
    </xf>
    <xf numFmtId="171" fontId="30" fillId="0" borderId="15" xfId="47" applyNumberFormat="1" applyFont="1" applyBorder="1" applyAlignment="1" applyProtection="1">
      <alignment/>
      <protection/>
    </xf>
    <xf numFmtId="171" fontId="8" fillId="0" borderId="15" xfId="47" applyNumberFormat="1" applyFont="1" applyBorder="1" applyAlignment="1">
      <alignment/>
    </xf>
    <xf numFmtId="171" fontId="8" fillId="0" borderId="15" xfId="47" applyNumberFormat="1" applyFont="1" applyFill="1" applyBorder="1" applyAlignment="1">
      <alignment/>
    </xf>
    <xf numFmtId="171" fontId="8" fillId="0" borderId="15" xfId="47" applyNumberFormat="1" applyFont="1" applyFill="1" applyBorder="1" applyAlignment="1" applyProtection="1">
      <alignment/>
      <protection/>
    </xf>
    <xf numFmtId="170" fontId="2" fillId="0" borderId="15" xfId="47" applyNumberFormat="1" applyFont="1" applyFill="1" applyBorder="1" applyAlignment="1">
      <alignment horizontal="right"/>
    </xf>
    <xf numFmtId="171" fontId="8" fillId="0" borderId="15" xfId="47" applyNumberFormat="1" applyFont="1" applyBorder="1" applyAlignment="1" applyProtection="1">
      <alignment horizontal="right"/>
      <protection/>
    </xf>
    <xf numFmtId="172" fontId="2" fillId="0" borderId="15" xfId="47" applyNumberFormat="1" applyFont="1" applyBorder="1" applyAlignment="1">
      <alignment horizontal="right"/>
    </xf>
    <xf numFmtId="171" fontId="8" fillId="0" borderId="15" xfId="47" applyNumberFormat="1" applyFont="1" applyBorder="1" applyAlignment="1">
      <alignment horizontal="right"/>
    </xf>
    <xf numFmtId="171" fontId="8" fillId="33" borderId="15" xfId="47" applyNumberFormat="1" applyFont="1" applyFill="1" applyBorder="1" applyAlignment="1">
      <alignment/>
    </xf>
    <xf numFmtId="169" fontId="8" fillId="0" borderId="15" xfId="0" applyFont="1" applyBorder="1" applyAlignment="1">
      <alignment/>
    </xf>
    <xf numFmtId="167" fontId="8" fillId="0" borderId="15" xfId="47" applyFont="1" applyBorder="1" applyAlignment="1">
      <alignment/>
    </xf>
    <xf numFmtId="169" fontId="8" fillId="0" borderId="15" xfId="0" applyFont="1" applyBorder="1" applyAlignment="1">
      <alignment horizontal="center"/>
    </xf>
    <xf numFmtId="169" fontId="58" fillId="0" borderId="0" xfId="0" applyFont="1" applyAlignment="1">
      <alignment/>
    </xf>
    <xf numFmtId="169" fontId="59" fillId="0" borderId="0" xfId="0" applyFont="1" applyAlignment="1">
      <alignment/>
    </xf>
    <xf numFmtId="169" fontId="60" fillId="0" borderId="0" xfId="0" applyFont="1" applyAlignment="1">
      <alignment/>
    </xf>
    <xf numFmtId="169" fontId="61" fillId="34" borderId="16" xfId="0" applyFont="1" applyFill="1" applyBorder="1" applyAlignment="1">
      <alignment/>
    </xf>
    <xf numFmtId="0" fontId="62" fillId="6" borderId="0" xfId="45" applyFont="1" applyFill="1" applyAlignment="1" applyProtection="1">
      <alignment/>
      <protection/>
    </xf>
    <xf numFmtId="169" fontId="58" fillId="6" borderId="0" xfId="0" applyFont="1" applyFill="1" applyAlignment="1">
      <alignment/>
    </xf>
    <xf numFmtId="49" fontId="58" fillId="6" borderId="0" xfId="0" applyNumberFormat="1" applyFont="1" applyFill="1" applyAlignment="1">
      <alignment horizontal="right"/>
    </xf>
    <xf numFmtId="49" fontId="58" fillId="6" borderId="0" xfId="0" applyNumberFormat="1" applyFont="1" applyFill="1" applyAlignment="1" quotePrefix="1">
      <alignment horizontal="right"/>
    </xf>
    <xf numFmtId="169" fontId="63" fillId="6" borderId="12" xfId="0" applyFont="1" applyFill="1" applyBorder="1" applyAlignment="1">
      <alignment/>
    </xf>
    <xf numFmtId="169" fontId="58" fillId="6" borderId="12" xfId="0" applyFont="1" applyFill="1" applyBorder="1" applyAlignment="1">
      <alignment/>
    </xf>
    <xf numFmtId="175" fontId="58" fillId="0" borderId="0" xfId="0" applyNumberFormat="1" applyFont="1" applyAlignment="1">
      <alignment horizontal="left"/>
    </xf>
    <xf numFmtId="169" fontId="4" fillId="0" borderId="0" xfId="0" applyFont="1" applyAlignment="1">
      <alignment/>
    </xf>
    <xf numFmtId="169" fontId="3" fillId="0" borderId="0" xfId="45" applyNumberFormat="1" applyAlignment="1" applyProtection="1">
      <alignment/>
      <protection/>
    </xf>
    <xf numFmtId="169" fontId="64" fillId="0" borderId="0" xfId="0" applyFont="1" applyBorder="1" applyAlignment="1">
      <alignment horizontal="center"/>
    </xf>
    <xf numFmtId="169" fontId="58" fillId="0" borderId="15" xfId="0" applyFont="1" applyBorder="1" applyAlignment="1">
      <alignment/>
    </xf>
    <xf numFmtId="169" fontId="0" fillId="0" borderId="15" xfId="0" applyBorder="1" applyAlignment="1">
      <alignment/>
    </xf>
    <xf numFmtId="169" fontId="65" fillId="35" borderId="15" xfId="0" applyFont="1" applyFill="1" applyBorder="1" applyAlignment="1">
      <alignment/>
    </xf>
    <xf numFmtId="169" fontId="64" fillId="36" borderId="15" xfId="0" applyFont="1" applyFill="1" applyBorder="1" applyAlignment="1">
      <alignment horizontal="center"/>
    </xf>
    <xf numFmtId="169" fontId="0" fillId="36" borderId="15" xfId="0" applyFill="1" applyBorder="1" applyAlignment="1">
      <alignment/>
    </xf>
    <xf numFmtId="169" fontId="5" fillId="0" borderId="0" xfId="0" applyFont="1" applyAlignment="1">
      <alignment horizontal="justify" vertical="center"/>
    </xf>
    <xf numFmtId="176" fontId="58" fillId="6" borderId="0" xfId="0" applyNumberFormat="1" applyFont="1" applyFill="1" applyAlignment="1">
      <alignment horizontal="right"/>
    </xf>
    <xf numFmtId="169" fontId="7" fillId="0" borderId="0" xfId="0" applyFont="1" applyAlignment="1">
      <alignment/>
    </xf>
    <xf numFmtId="169" fontId="39" fillId="0" borderId="17" xfId="0" applyFont="1" applyBorder="1" applyAlignment="1">
      <alignment horizontal="center"/>
    </xf>
    <xf numFmtId="169" fontId="39" fillId="0" borderId="0" xfId="0" applyFont="1" applyBorder="1" applyAlignment="1">
      <alignment horizontal="center"/>
    </xf>
    <xf numFmtId="173" fontId="8" fillId="0" borderId="18" xfId="0" applyNumberFormat="1" applyFont="1" applyBorder="1" applyAlignment="1" quotePrefix="1">
      <alignment horizontal="left"/>
    </xf>
    <xf numFmtId="173" fontId="8" fillId="0" borderId="15" xfId="0" applyNumberFormat="1" applyFont="1" applyBorder="1" applyAlignment="1" quotePrefix="1">
      <alignment horizontal="left"/>
    </xf>
    <xf numFmtId="173" fontId="8" fillId="0" borderId="15" xfId="0" applyNumberFormat="1" applyFont="1" applyFill="1" applyBorder="1" applyAlignment="1" quotePrefix="1">
      <alignment horizontal="left"/>
    </xf>
    <xf numFmtId="169" fontId="8" fillId="0" borderId="15" xfId="0" applyFont="1" applyBorder="1" applyAlignment="1" quotePrefix="1">
      <alignment/>
    </xf>
    <xf numFmtId="169" fontId="39" fillId="37" borderId="15" xfId="0" applyFont="1" applyFill="1" applyBorder="1" applyAlignment="1">
      <alignment horizontal="center" vertical="center" wrapText="1"/>
    </xf>
    <xf numFmtId="171" fontId="8" fillId="0" borderId="19" xfId="47" applyNumberFormat="1" applyFont="1" applyBorder="1" applyAlignment="1" applyProtection="1">
      <alignment/>
      <protection/>
    </xf>
    <xf numFmtId="169" fontId="39" fillId="0" borderId="0" xfId="0" applyFont="1" applyBorder="1" applyAlignment="1">
      <alignment horizontal="center"/>
    </xf>
    <xf numFmtId="171" fontId="8" fillId="33" borderId="19" xfId="47" applyNumberFormat="1" applyFont="1" applyFill="1" applyBorder="1" applyAlignment="1">
      <alignment/>
    </xf>
    <xf numFmtId="169" fontId="0" fillId="0" borderId="20" xfId="0" applyBorder="1" applyAlignment="1">
      <alignment/>
    </xf>
    <xf numFmtId="169" fontId="3" fillId="0" borderId="21" xfId="45" applyNumberFormat="1" applyBorder="1" applyAlignment="1" applyProtection="1">
      <alignment/>
      <protection/>
    </xf>
    <xf numFmtId="171" fontId="8" fillId="0" borderId="15" xfId="47" applyNumberFormat="1" applyFont="1" applyFill="1" applyBorder="1" applyAlignment="1" applyProtection="1">
      <alignment horizontal="right"/>
      <protection/>
    </xf>
    <xf numFmtId="171" fontId="8" fillId="0" borderId="15" xfId="47" applyNumberFormat="1" applyFont="1" applyFill="1" applyBorder="1" applyAlignment="1">
      <alignment horizontal="right"/>
    </xf>
    <xf numFmtId="171" fontId="8" fillId="0" borderId="15" xfId="0" applyNumberFormat="1" applyFont="1" applyFill="1" applyBorder="1" applyAlignment="1" applyProtection="1">
      <alignment/>
      <protection/>
    </xf>
    <xf numFmtId="169" fontId="0" fillId="0" borderId="12" xfId="0" applyBorder="1" applyAlignment="1">
      <alignment/>
    </xf>
    <xf numFmtId="169" fontId="29" fillId="0" borderId="11" xfId="0" applyFont="1" applyBorder="1" applyAlignment="1">
      <alignment horizontal="center"/>
    </xf>
    <xf numFmtId="169" fontId="29" fillId="0" borderId="12" xfId="0" applyFont="1" applyBorder="1" applyAlignment="1">
      <alignment horizontal="center"/>
    </xf>
    <xf numFmtId="169" fontId="39" fillId="37" borderId="15" xfId="0" applyFont="1" applyFill="1" applyBorder="1" applyAlignment="1">
      <alignment horizontal="center" vertical="center" wrapText="1"/>
    </xf>
    <xf numFmtId="173" fontId="8" fillId="0" borderId="15" xfId="0" applyNumberFormat="1" applyFont="1" applyBorder="1" applyAlignment="1">
      <alignment horizontal="left"/>
    </xf>
    <xf numFmtId="173" fontId="8" fillId="0" borderId="15" xfId="0" applyNumberFormat="1" applyFont="1" applyBorder="1" applyAlignment="1">
      <alignment horizontal="left" vertical="center"/>
    </xf>
    <xf numFmtId="169" fontId="39" fillId="37" borderId="22" xfId="0" applyFont="1" applyFill="1" applyBorder="1" applyAlignment="1">
      <alignment vertical="center" wrapText="1"/>
    </xf>
    <xf numFmtId="173" fontId="8" fillId="0" borderId="23" xfId="0" applyNumberFormat="1" applyFont="1" applyBorder="1" applyAlignment="1" quotePrefix="1">
      <alignment horizontal="left"/>
    </xf>
    <xf numFmtId="171" fontId="8" fillId="33" borderId="15" xfId="47" applyNumberFormat="1" applyFont="1" applyFill="1" applyBorder="1" applyAlignment="1">
      <alignment vertical="center"/>
    </xf>
    <xf numFmtId="171" fontId="8" fillId="0" borderId="15" xfId="0" applyNumberFormat="1" applyFont="1" applyFill="1" applyBorder="1" applyAlignment="1" applyProtection="1">
      <alignment horizontal="fill"/>
      <protection/>
    </xf>
    <xf numFmtId="0" fontId="2" fillId="0" borderId="15" xfId="47" applyNumberFormat="1" applyFont="1" applyFill="1" applyBorder="1" applyAlignment="1">
      <alignment horizontal="right"/>
    </xf>
    <xf numFmtId="171" fontId="8" fillId="0" borderId="18" xfId="47" applyNumberFormat="1" applyFont="1" applyBorder="1" applyAlignment="1">
      <alignment/>
    </xf>
    <xf numFmtId="171" fontId="8" fillId="0" borderId="18" xfId="47" applyNumberFormat="1" applyFont="1" applyBorder="1" applyAlignment="1" applyProtection="1">
      <alignment horizontal="right"/>
      <protection/>
    </xf>
    <xf numFmtId="171" fontId="8" fillId="0" borderId="18" xfId="47" applyNumberFormat="1" applyFont="1" applyBorder="1" applyAlignment="1">
      <alignment horizontal="right"/>
    </xf>
    <xf numFmtId="171" fontId="8" fillId="0" borderId="18" xfId="47" applyNumberFormat="1" applyFont="1" applyFill="1" applyBorder="1" applyAlignment="1" applyProtection="1">
      <alignment/>
      <protection/>
    </xf>
    <xf numFmtId="171" fontId="30" fillId="0" borderId="18" xfId="47" applyNumberFormat="1" applyFont="1" applyBorder="1" applyAlignment="1" applyProtection="1">
      <alignment/>
      <protection/>
    </xf>
    <xf numFmtId="170" fontId="2" fillId="0" borderId="18" xfId="47" applyNumberFormat="1" applyFont="1" applyFill="1" applyBorder="1" applyAlignment="1">
      <alignment horizontal="right"/>
    </xf>
    <xf numFmtId="171" fontId="8" fillId="0" borderId="18" xfId="47" applyNumberFormat="1" applyFont="1" applyFill="1" applyBorder="1" applyAlignment="1">
      <alignment/>
    </xf>
    <xf numFmtId="171" fontId="8" fillId="0" borderId="18" xfId="0" applyNumberFormat="1" applyFont="1" applyBorder="1" applyAlignment="1" applyProtection="1">
      <alignment/>
      <protection/>
    </xf>
    <xf numFmtId="171" fontId="8" fillId="0" borderId="24" xfId="47" applyNumberFormat="1" applyFont="1" applyBorder="1" applyAlignment="1" applyProtection="1">
      <alignment/>
      <protection/>
    </xf>
    <xf numFmtId="169" fontId="8" fillId="36" borderId="22" xfId="0" applyFont="1" applyFill="1" applyBorder="1" applyAlignment="1">
      <alignment horizontal="center"/>
    </xf>
    <xf numFmtId="169" fontId="8" fillId="36" borderId="25" xfId="0" applyFont="1" applyFill="1" applyBorder="1" applyAlignment="1">
      <alignment horizontal="center"/>
    </xf>
    <xf numFmtId="169" fontId="8" fillId="36" borderId="18" xfId="0" applyFont="1" applyFill="1" applyBorder="1" applyAlignment="1">
      <alignment horizontal="center"/>
    </xf>
    <xf numFmtId="169" fontId="65" fillId="35" borderId="15" xfId="0" applyFont="1" applyFill="1" applyBorder="1" applyAlignment="1">
      <alignment horizontal="left"/>
    </xf>
    <xf numFmtId="169" fontId="39" fillId="37" borderId="22" xfId="0" applyFont="1" applyFill="1" applyBorder="1" applyAlignment="1">
      <alignment horizontal="center" vertical="center" wrapText="1"/>
    </xf>
    <xf numFmtId="169" fontId="39" fillId="37" borderId="18" xfId="0" applyFont="1" applyFill="1" applyBorder="1" applyAlignment="1">
      <alignment horizontal="center" vertical="center" wrapText="1"/>
    </xf>
    <xf numFmtId="169" fontId="39" fillId="37" borderId="25" xfId="0" applyFont="1" applyFill="1" applyBorder="1" applyAlignment="1">
      <alignment horizontal="center" vertical="center" wrapText="1"/>
    </xf>
    <xf numFmtId="169" fontId="39" fillId="37" borderId="26" xfId="0" applyFont="1" applyFill="1" applyBorder="1" applyAlignment="1">
      <alignment horizontal="center" vertical="center" wrapText="1"/>
    </xf>
    <xf numFmtId="169" fontId="39" fillId="37" borderId="15" xfId="0" applyFont="1" applyFill="1" applyBorder="1" applyAlignment="1">
      <alignment horizontal="center" vertical="center" wrapText="1"/>
    </xf>
    <xf numFmtId="169" fontId="39" fillId="37" borderId="27" xfId="0" applyFont="1" applyFill="1" applyBorder="1" applyAlignment="1">
      <alignment horizontal="center" vertical="center" wrapText="1"/>
    </xf>
    <xf numFmtId="169" fontId="39" fillId="37" borderId="28" xfId="0" applyFont="1" applyFill="1" applyBorder="1" applyAlignment="1">
      <alignment horizontal="center" vertical="center" wrapText="1"/>
    </xf>
    <xf numFmtId="169" fontId="39" fillId="37" borderId="29" xfId="0" applyFont="1" applyFill="1" applyBorder="1" applyAlignment="1">
      <alignment horizontal="center" vertical="center" wrapText="1"/>
    </xf>
    <xf numFmtId="169" fontId="39" fillId="0" borderId="17" xfId="0" applyFont="1" applyBorder="1" applyAlignment="1">
      <alignment horizontal="center"/>
    </xf>
    <xf numFmtId="169" fontId="39" fillId="0" borderId="0" xfId="0" applyFont="1" applyBorder="1" applyAlignment="1">
      <alignment horizontal="center"/>
    </xf>
    <xf numFmtId="169" fontId="39" fillId="37" borderId="30" xfId="0" applyFont="1" applyFill="1" applyBorder="1" applyAlignment="1">
      <alignment horizontal="center" vertical="center" wrapText="1"/>
    </xf>
    <xf numFmtId="169" fontId="39" fillId="37" borderId="24" xfId="0" applyFont="1" applyFill="1" applyBorder="1" applyAlignment="1">
      <alignment horizontal="center" vertical="center" wrapText="1"/>
    </xf>
    <xf numFmtId="169" fontId="39" fillId="37" borderId="19" xfId="0" applyFont="1" applyFill="1" applyBorder="1" applyAlignment="1">
      <alignment horizontal="center" vertical="center" wrapText="1"/>
    </xf>
    <xf numFmtId="169" fontId="39" fillId="37" borderId="31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0</xdr:row>
      <xdr:rowOff>180975</xdr:rowOff>
    </xdr:from>
    <xdr:to>
      <xdr:col>0</xdr:col>
      <xdr:colOff>1438275</xdr:colOff>
      <xdr:row>3</xdr:row>
      <xdr:rowOff>47625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809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66"/>
  <sheetViews>
    <sheetView zoomScalePageLayoutView="0" workbookViewId="0" topLeftCell="A7">
      <selection activeCell="D14" sqref="D14"/>
    </sheetView>
  </sheetViews>
  <sheetFormatPr defaultColWidth="8.88671875" defaultRowHeight="15.75"/>
  <cols>
    <col min="1" max="1" width="25.6640625" style="25" bestFit="1" customWidth="1"/>
    <col min="2" max="2" width="68.6640625" style="25" bestFit="1" customWidth="1"/>
    <col min="3" max="3" width="46.10546875" style="25" bestFit="1" customWidth="1"/>
    <col min="4" max="4" width="17.10546875" style="25" bestFit="1" customWidth="1"/>
    <col min="5" max="5" width="15.88671875" style="25" customWidth="1"/>
    <col min="6" max="16384" width="8.88671875" style="25" customWidth="1"/>
  </cols>
  <sheetData>
    <row r="2" ht="15.75">
      <c r="B2" s="44" t="s">
        <v>54</v>
      </c>
    </row>
    <row r="3" spans="2:3" ht="15.75">
      <c r="B3" s="44" t="s">
        <v>55</v>
      </c>
      <c r="C3"/>
    </row>
    <row r="4" ht="31.5">
      <c r="A4" s="44" t="s">
        <v>56</v>
      </c>
    </row>
    <row r="5" ht="15.75">
      <c r="A5" s="44" t="s">
        <v>57</v>
      </c>
    </row>
    <row r="6" ht="15.75">
      <c r="A6" s="44"/>
    </row>
    <row r="8" ht="18.75">
      <c r="A8" s="26" t="s">
        <v>30</v>
      </c>
    </row>
    <row r="9" ht="18.75">
      <c r="A9" s="27" t="s">
        <v>43</v>
      </c>
    </row>
    <row r="11" ht="15.75">
      <c r="A11" s="25" t="s">
        <v>31</v>
      </c>
    </row>
    <row r="12" spans="1:4" ht="16.5" thickBot="1">
      <c r="A12" s="28" t="s">
        <v>32</v>
      </c>
      <c r="B12" s="28" t="s">
        <v>33</v>
      </c>
      <c r="C12" s="28" t="s">
        <v>34</v>
      </c>
      <c r="D12" s="28" t="s">
        <v>58</v>
      </c>
    </row>
    <row r="13" spans="1:4" ht="15.75">
      <c r="A13" s="29" t="s">
        <v>35</v>
      </c>
      <c r="B13" s="30" t="s">
        <v>46</v>
      </c>
      <c r="C13" s="30" t="s">
        <v>35</v>
      </c>
      <c r="D13" s="45">
        <v>44562</v>
      </c>
    </row>
    <row r="14" spans="1:4" ht="15.75">
      <c r="A14" s="29" t="s">
        <v>36</v>
      </c>
      <c r="B14" s="30" t="s">
        <v>44</v>
      </c>
      <c r="C14" s="30" t="s">
        <v>36</v>
      </c>
      <c r="D14" s="32" t="s">
        <v>132</v>
      </c>
    </row>
    <row r="15" spans="1:4" ht="15.75">
      <c r="A15" s="29" t="s">
        <v>37</v>
      </c>
      <c r="B15" s="30" t="s">
        <v>45</v>
      </c>
      <c r="C15" s="30" t="s">
        <v>37</v>
      </c>
      <c r="D15" s="31" t="s">
        <v>133</v>
      </c>
    </row>
    <row r="16" spans="1:4" ht="16.5" thickBot="1">
      <c r="A16" s="33"/>
      <c r="B16" s="34"/>
      <c r="C16" s="34"/>
      <c r="D16" s="34"/>
    </row>
    <row r="18" spans="1:2" ht="15.75">
      <c r="A18" s="25" t="s">
        <v>38</v>
      </c>
      <c r="B18" s="35"/>
    </row>
    <row r="19" spans="1:2" ht="15.75">
      <c r="A19" s="25" t="s">
        <v>39</v>
      </c>
      <c r="B19" s="35"/>
    </row>
    <row r="21" spans="1:2" ht="15.75">
      <c r="A21" s="25" t="s">
        <v>40</v>
      </c>
      <c r="B21" s="36" t="s">
        <v>47</v>
      </c>
    </row>
    <row r="22" spans="2:3" ht="15.75">
      <c r="B22" s="25" t="s">
        <v>41</v>
      </c>
      <c r="C22" s="37" t="s">
        <v>42</v>
      </c>
    </row>
    <row r="25" ht="15.75">
      <c r="B25" s="38" t="s">
        <v>43</v>
      </c>
    </row>
    <row r="26" spans="1:3" ht="18.75">
      <c r="A26" s="41" t="s">
        <v>49</v>
      </c>
      <c r="B26" s="42"/>
      <c r="C26" s="39"/>
    </row>
    <row r="27" spans="1:3" ht="15.75" customHeight="1">
      <c r="A27" s="85" t="s">
        <v>50</v>
      </c>
      <c r="B27" s="43"/>
      <c r="C27" s="24" t="s">
        <v>17</v>
      </c>
    </row>
    <row r="28" spans="1:3" ht="15.75" customHeight="1">
      <c r="A28" s="85"/>
      <c r="B28" s="82" t="s">
        <v>5</v>
      </c>
      <c r="C28" s="24" t="s">
        <v>25</v>
      </c>
    </row>
    <row r="29" spans="1:3" ht="15.75" customHeight="1">
      <c r="A29" s="85"/>
      <c r="B29" s="83"/>
      <c r="C29" s="24" t="s">
        <v>18</v>
      </c>
    </row>
    <row r="30" spans="1:3" ht="15.75" customHeight="1">
      <c r="A30" s="85"/>
      <c r="B30" s="84"/>
      <c r="C30" s="24" t="s">
        <v>3</v>
      </c>
    </row>
    <row r="31" spans="1:3" ht="15.75" customHeight="1">
      <c r="A31" s="85"/>
      <c r="B31" s="82" t="s">
        <v>48</v>
      </c>
      <c r="C31" s="24" t="s">
        <v>26</v>
      </c>
    </row>
    <row r="32" spans="1:3" ht="15.75" customHeight="1">
      <c r="A32" s="85"/>
      <c r="B32" s="83"/>
      <c r="C32" s="24" t="s">
        <v>27</v>
      </c>
    </row>
    <row r="33" spans="1:3" ht="15.75" customHeight="1">
      <c r="A33" s="85"/>
      <c r="B33" s="83"/>
      <c r="C33" s="24" t="s">
        <v>2</v>
      </c>
    </row>
    <row r="34" spans="1:3" ht="15.75" customHeight="1">
      <c r="A34" s="85"/>
      <c r="B34" s="83"/>
      <c r="C34" s="24" t="s">
        <v>19</v>
      </c>
    </row>
    <row r="35" spans="1:3" ht="15.75" customHeight="1">
      <c r="A35" s="85"/>
      <c r="B35" s="84"/>
      <c r="C35" s="24" t="s">
        <v>3</v>
      </c>
    </row>
    <row r="36" spans="1:3" ht="18.75">
      <c r="A36" s="41" t="s">
        <v>21</v>
      </c>
      <c r="B36" s="43"/>
      <c r="C36" s="40"/>
    </row>
    <row r="37" spans="1:3" ht="18.75">
      <c r="A37" s="41" t="s">
        <v>43</v>
      </c>
      <c r="B37" s="43"/>
      <c r="C37" s="40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</sheetData>
  <sheetProtection/>
  <mergeCells count="3">
    <mergeCell ref="B28:B30"/>
    <mergeCell ref="B31:B35"/>
    <mergeCell ref="A27:A35"/>
  </mergeCells>
  <hyperlinks>
    <hyperlink ref="A13" location="Mensuelle!A1" display="Mensuelle"/>
    <hyperlink ref="A14" location="Trimestrielle!A1" display="Trimestrielle"/>
    <hyperlink ref="A15" location="Annuelle!A1" display="Annuelle"/>
    <hyperlink ref="C22" r:id="rId1" display="http://www.brb.bi/fr/content/finances-publiques"/>
  </hyperlinks>
  <printOptions/>
  <pageMargins left="0.7" right="0.7" top="0.75" bottom="0.75" header="0.3" footer="0.3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215"/>
  <sheetViews>
    <sheetView tabSelected="1" zoomScalePageLayoutView="0" workbookViewId="0" topLeftCell="A1">
      <pane xSplit="1" ySplit="8" topLeftCell="E20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P213" sqref="P213"/>
    </sheetView>
  </sheetViews>
  <sheetFormatPr defaultColWidth="8.88671875" defaultRowHeight="15.75"/>
  <cols>
    <col min="1" max="1" width="23.10546875" style="0" customWidth="1"/>
    <col min="2" max="2" width="14.21484375" style="0" customWidth="1"/>
    <col min="3" max="3" width="8.88671875" style="0" bestFit="1" customWidth="1"/>
    <col min="4" max="4" width="13.5546875" style="0" customWidth="1"/>
    <col min="5" max="5" width="13.4453125" style="0" customWidth="1"/>
    <col min="6" max="6" width="9.3359375" style="0" bestFit="1" customWidth="1"/>
    <col min="7" max="7" width="11.5546875" style="0" customWidth="1"/>
    <col min="8" max="8" width="14.4453125" style="0" customWidth="1"/>
    <col min="9" max="9" width="20.6640625" style="0" bestFit="1" customWidth="1"/>
    <col min="10" max="10" width="9.99609375" style="0" customWidth="1"/>
    <col min="11" max="11" width="9.5546875" style="0" bestFit="1" customWidth="1"/>
    <col min="12" max="12" width="7.5546875" style="0" bestFit="1" customWidth="1"/>
    <col min="13" max="13" width="9.6640625" style="0" bestFit="1" customWidth="1"/>
    <col min="14" max="14" width="8.4453125" style="0" bestFit="1" customWidth="1"/>
    <col min="15" max="15" width="10.21484375" style="0" customWidth="1"/>
    <col min="16" max="16" width="8.88671875" style="0" customWidth="1"/>
    <col min="17" max="17" width="9.4453125" style="0" bestFit="1" customWidth="1"/>
  </cols>
  <sheetData>
    <row r="1" ht="15.75">
      <c r="A1" s="37" t="s">
        <v>52</v>
      </c>
    </row>
    <row r="3" spans="1:16" s="46" customFormat="1" ht="19.5">
      <c r="A3" s="94" t="s">
        <v>51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s="46" customFormat="1" ht="19.5">
      <c r="A4" s="47"/>
      <c r="B4" s="48"/>
      <c r="C4" s="48"/>
      <c r="D4" s="48"/>
      <c r="E4" s="55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</row>
    <row r="5" spans="1:16" s="46" customFormat="1" ht="19.5">
      <c r="A5" s="91" t="s">
        <v>59</v>
      </c>
      <c r="B5" s="89" t="s">
        <v>28</v>
      </c>
      <c r="C5" s="90" t="s">
        <v>29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 t="s">
        <v>21</v>
      </c>
      <c r="P5" s="90" t="s">
        <v>3</v>
      </c>
    </row>
    <row r="6" spans="1:16" s="46" customFormat="1" ht="19.5">
      <c r="A6" s="92"/>
      <c r="B6" s="89"/>
      <c r="C6" s="90" t="s">
        <v>5</v>
      </c>
      <c r="D6" s="90"/>
      <c r="E6" s="90"/>
      <c r="F6" s="90"/>
      <c r="G6" s="90"/>
      <c r="H6" s="90" t="s">
        <v>6</v>
      </c>
      <c r="I6" s="90"/>
      <c r="J6" s="90"/>
      <c r="K6" s="90"/>
      <c r="L6" s="90"/>
      <c r="M6" s="90"/>
      <c r="N6" s="86" t="s">
        <v>3</v>
      </c>
      <c r="O6" s="90"/>
      <c r="P6" s="90"/>
    </row>
    <row r="7" spans="1:16" s="46" customFormat="1" ht="19.5">
      <c r="A7" s="92"/>
      <c r="B7" s="89"/>
      <c r="C7" s="86" t="s">
        <v>17</v>
      </c>
      <c r="D7" s="86" t="s">
        <v>25</v>
      </c>
      <c r="E7" s="86" t="s">
        <v>61</v>
      </c>
      <c r="F7" s="86" t="s">
        <v>18</v>
      </c>
      <c r="G7" s="86" t="s">
        <v>3</v>
      </c>
      <c r="H7" s="86" t="s">
        <v>26</v>
      </c>
      <c r="I7" s="86" t="s">
        <v>27</v>
      </c>
      <c r="J7" s="90" t="s">
        <v>20</v>
      </c>
      <c r="K7" s="90"/>
      <c r="L7" s="90"/>
      <c r="M7" s="86" t="s">
        <v>3</v>
      </c>
      <c r="N7" s="88"/>
      <c r="O7" s="90"/>
      <c r="P7" s="90"/>
    </row>
    <row r="8" spans="1:16" s="46" customFormat="1" ht="75">
      <c r="A8" s="93"/>
      <c r="B8" s="89"/>
      <c r="C8" s="87"/>
      <c r="D8" s="87"/>
      <c r="E8" s="87"/>
      <c r="F8" s="87"/>
      <c r="G8" s="87"/>
      <c r="H8" s="87"/>
      <c r="I8" s="87"/>
      <c r="J8" s="53" t="s">
        <v>2</v>
      </c>
      <c r="K8" s="53" t="s">
        <v>19</v>
      </c>
      <c r="L8" s="53" t="s">
        <v>3</v>
      </c>
      <c r="M8" s="87"/>
      <c r="N8" s="87"/>
      <c r="O8" s="90"/>
      <c r="P8" s="90"/>
    </row>
    <row r="9" spans="1:16" ht="15.75">
      <c r="A9" s="49">
        <v>38353</v>
      </c>
      <c r="B9" s="12">
        <v>848.2</v>
      </c>
      <c r="C9" s="12">
        <v>-4501</v>
      </c>
      <c r="D9" s="12">
        <v>1143.5</v>
      </c>
      <c r="E9" s="12"/>
      <c r="F9" s="12">
        <v>-164.3</v>
      </c>
      <c r="G9" s="16">
        <f>+C9+D9+E9+F9</f>
        <v>-3521.8</v>
      </c>
      <c r="H9" s="12">
        <v>-384.6</v>
      </c>
      <c r="I9" s="12">
        <v>-1218.2</v>
      </c>
      <c r="J9" s="12">
        <v>0</v>
      </c>
      <c r="K9" s="12">
        <v>0</v>
      </c>
      <c r="L9" s="13">
        <f>+J9+K9</f>
        <v>0</v>
      </c>
      <c r="M9" s="17">
        <f aca="true" t="shared" si="0" ref="M9:M68">L9+I9+H9</f>
        <v>-1602.8000000000002</v>
      </c>
      <c r="N9" s="15">
        <f aca="true" t="shared" si="1" ref="N9:N72">+G9+M9</f>
        <v>-5124.6</v>
      </c>
      <c r="O9" s="12">
        <v>-6036.099999999999</v>
      </c>
      <c r="P9" s="54">
        <f aca="true" t="shared" si="2" ref="P9:P72">N9+O9+B9</f>
        <v>-10312.5</v>
      </c>
    </row>
    <row r="10" spans="1:16" ht="15.75">
      <c r="A10" s="50">
        <v>38384</v>
      </c>
      <c r="B10" s="12">
        <v>-594.5</v>
      </c>
      <c r="C10" s="12">
        <v>6172.2</v>
      </c>
      <c r="D10" s="12">
        <v>591.9</v>
      </c>
      <c r="E10" s="12"/>
      <c r="F10" s="12">
        <v>55.1</v>
      </c>
      <c r="G10" s="16">
        <f aca="true" t="shared" si="3" ref="G10:G73">+C10+D10+E10+F10</f>
        <v>6819.2</v>
      </c>
      <c r="H10" s="12">
        <v>-110</v>
      </c>
      <c r="I10" s="12">
        <v>-1210.7</v>
      </c>
      <c r="J10" s="12">
        <v>0</v>
      </c>
      <c r="K10" s="12">
        <v>0</v>
      </c>
      <c r="L10" s="13">
        <f aca="true" t="shared" si="4" ref="L10:L68">+J10+K10</f>
        <v>0</v>
      </c>
      <c r="M10" s="17">
        <f t="shared" si="0"/>
        <v>-1320.7</v>
      </c>
      <c r="N10" s="15">
        <f t="shared" si="1"/>
        <v>5498.5</v>
      </c>
      <c r="O10" s="12">
        <v>-2038.6999999999998</v>
      </c>
      <c r="P10" s="54">
        <f t="shared" si="2"/>
        <v>2865.3</v>
      </c>
    </row>
    <row r="11" spans="1:16" ht="15.75">
      <c r="A11" s="50">
        <v>38412</v>
      </c>
      <c r="B11" s="12">
        <v>-671.5</v>
      </c>
      <c r="C11" s="12">
        <v>-2858.1</v>
      </c>
      <c r="D11" s="12">
        <v>2180.7</v>
      </c>
      <c r="E11" s="12"/>
      <c r="F11" s="12">
        <v>81.6</v>
      </c>
      <c r="G11" s="16">
        <f t="shared" si="3"/>
        <v>-595.8000000000001</v>
      </c>
      <c r="H11" s="12">
        <v>-656.3</v>
      </c>
      <c r="I11" s="12">
        <v>-4320.1</v>
      </c>
      <c r="J11" s="12">
        <v>0</v>
      </c>
      <c r="K11" s="12">
        <v>0</v>
      </c>
      <c r="L11" s="13">
        <f t="shared" si="4"/>
        <v>0</v>
      </c>
      <c r="M11" s="17">
        <f t="shared" si="0"/>
        <v>-4976.400000000001</v>
      </c>
      <c r="N11" s="15">
        <f t="shared" si="1"/>
        <v>-5572.200000000001</v>
      </c>
      <c r="O11" s="12">
        <v>2303</v>
      </c>
      <c r="P11" s="54">
        <f t="shared" si="2"/>
        <v>-3940.7000000000007</v>
      </c>
    </row>
    <row r="12" spans="1:16" ht="15.75">
      <c r="A12" s="50">
        <v>38443</v>
      </c>
      <c r="B12" s="12">
        <v>-660.7</v>
      </c>
      <c r="C12" s="12">
        <v>5441.8</v>
      </c>
      <c r="D12" s="12">
        <v>-1306.1</v>
      </c>
      <c r="E12" s="12"/>
      <c r="F12" s="12">
        <v>674.8</v>
      </c>
      <c r="G12" s="16">
        <f t="shared" si="3"/>
        <v>4810.500000000001</v>
      </c>
      <c r="H12" s="12">
        <v>416</v>
      </c>
      <c r="I12" s="12">
        <v>1098.4</v>
      </c>
      <c r="J12" s="12">
        <v>0</v>
      </c>
      <c r="K12" s="12">
        <v>0</v>
      </c>
      <c r="L12" s="13">
        <f t="shared" si="4"/>
        <v>0</v>
      </c>
      <c r="M12" s="17">
        <f t="shared" si="0"/>
        <v>1514.4</v>
      </c>
      <c r="N12" s="15">
        <f t="shared" si="1"/>
        <v>6324.9000000000015</v>
      </c>
      <c r="O12" s="12">
        <v>-3589.7</v>
      </c>
      <c r="P12" s="54">
        <f t="shared" si="2"/>
        <v>2074.500000000002</v>
      </c>
    </row>
    <row r="13" spans="1:16" ht="15.75">
      <c r="A13" s="50">
        <v>38473</v>
      </c>
      <c r="B13" s="12">
        <v>-301.5</v>
      </c>
      <c r="C13" s="12">
        <v>4546</v>
      </c>
      <c r="D13" s="12">
        <v>3276.8</v>
      </c>
      <c r="E13" s="12"/>
      <c r="F13" s="12">
        <v>-325.2</v>
      </c>
      <c r="G13" s="16">
        <f t="shared" si="3"/>
        <v>7497.6</v>
      </c>
      <c r="H13" s="12">
        <v>-241.3</v>
      </c>
      <c r="I13" s="12">
        <v>-3327.3</v>
      </c>
      <c r="J13" s="12">
        <v>0</v>
      </c>
      <c r="K13" s="12">
        <v>0</v>
      </c>
      <c r="L13" s="13">
        <f t="shared" si="4"/>
        <v>0</v>
      </c>
      <c r="M13" s="17">
        <f t="shared" si="0"/>
        <v>-3568.6000000000004</v>
      </c>
      <c r="N13" s="15">
        <f t="shared" si="1"/>
        <v>3929</v>
      </c>
      <c r="O13" s="12">
        <v>-657.5999999999999</v>
      </c>
      <c r="P13" s="54">
        <f t="shared" si="2"/>
        <v>2969.9</v>
      </c>
    </row>
    <row r="14" spans="1:16" ht="15.75">
      <c r="A14" s="50">
        <v>38504</v>
      </c>
      <c r="B14" s="12">
        <v>503.4</v>
      </c>
      <c r="C14" s="12">
        <v>-1430</v>
      </c>
      <c r="D14" s="12">
        <v>-20.2</v>
      </c>
      <c r="E14" s="12"/>
      <c r="F14" s="12">
        <v>176.6</v>
      </c>
      <c r="G14" s="16">
        <f t="shared" si="3"/>
        <v>-1273.6000000000001</v>
      </c>
      <c r="H14" s="12">
        <v>0</v>
      </c>
      <c r="I14" s="12">
        <v>1052.6</v>
      </c>
      <c r="J14" s="12">
        <v>0</v>
      </c>
      <c r="K14" s="12">
        <v>0</v>
      </c>
      <c r="L14" s="13">
        <f t="shared" si="4"/>
        <v>0</v>
      </c>
      <c r="M14" s="17">
        <f t="shared" si="0"/>
        <v>1052.6</v>
      </c>
      <c r="N14" s="15">
        <f t="shared" si="1"/>
        <v>-221.00000000000023</v>
      </c>
      <c r="O14" s="12">
        <v>1379.1000000000001</v>
      </c>
      <c r="P14" s="54">
        <f t="shared" si="2"/>
        <v>1661.5</v>
      </c>
    </row>
    <row r="15" spans="1:16" ht="15.75">
      <c r="A15" s="50">
        <v>38534</v>
      </c>
      <c r="B15" s="12">
        <v>463</v>
      </c>
      <c r="C15" s="12">
        <v>7866.5</v>
      </c>
      <c r="D15" s="12">
        <v>-2482.9</v>
      </c>
      <c r="E15" s="12"/>
      <c r="F15" s="12">
        <v>745.8</v>
      </c>
      <c r="G15" s="16">
        <f t="shared" si="3"/>
        <v>6129.400000000001</v>
      </c>
      <c r="H15" s="12">
        <v>734.9</v>
      </c>
      <c r="I15" s="12">
        <v>-487.1</v>
      </c>
      <c r="J15" s="12">
        <v>0</v>
      </c>
      <c r="K15" s="12">
        <v>0</v>
      </c>
      <c r="L15" s="13">
        <f t="shared" si="4"/>
        <v>0</v>
      </c>
      <c r="M15" s="17">
        <f t="shared" si="0"/>
        <v>247.79999999999995</v>
      </c>
      <c r="N15" s="15">
        <f t="shared" si="1"/>
        <v>6377.200000000001</v>
      </c>
      <c r="O15" s="12">
        <v>-2028</v>
      </c>
      <c r="P15" s="54">
        <f t="shared" si="2"/>
        <v>4812.200000000001</v>
      </c>
    </row>
    <row r="16" spans="1:16" ht="15.75">
      <c r="A16" s="50">
        <v>38565</v>
      </c>
      <c r="B16" s="12">
        <v>10220.8</v>
      </c>
      <c r="C16" s="12">
        <v>-7471.6</v>
      </c>
      <c r="D16" s="12">
        <v>52.1</v>
      </c>
      <c r="E16" s="12"/>
      <c r="F16" s="12">
        <v>-886</v>
      </c>
      <c r="G16" s="16">
        <f t="shared" si="3"/>
        <v>-8305.5</v>
      </c>
      <c r="H16" s="12">
        <v>244</v>
      </c>
      <c r="I16" s="12">
        <v>1110.2</v>
      </c>
      <c r="J16" s="12">
        <v>0</v>
      </c>
      <c r="K16" s="12">
        <v>0</v>
      </c>
      <c r="L16" s="13">
        <f t="shared" si="4"/>
        <v>0</v>
      </c>
      <c r="M16" s="17">
        <f t="shared" si="0"/>
        <v>1354.2</v>
      </c>
      <c r="N16" s="15">
        <f t="shared" si="1"/>
        <v>-6951.3</v>
      </c>
      <c r="O16" s="12">
        <v>8775.3</v>
      </c>
      <c r="P16" s="54">
        <f t="shared" si="2"/>
        <v>12044.8</v>
      </c>
    </row>
    <row r="17" spans="1:16" ht="15.75">
      <c r="A17" s="50">
        <v>38596</v>
      </c>
      <c r="B17" s="12">
        <v>485.2</v>
      </c>
      <c r="C17" s="12">
        <v>3565.7</v>
      </c>
      <c r="D17" s="12">
        <v>-1524.5</v>
      </c>
      <c r="E17" s="12"/>
      <c r="F17" s="12">
        <v>-107.3</v>
      </c>
      <c r="G17" s="16">
        <f t="shared" si="3"/>
        <v>1933.8999999999999</v>
      </c>
      <c r="H17" s="12">
        <v>193.4</v>
      </c>
      <c r="I17" s="12">
        <v>-260.1</v>
      </c>
      <c r="J17" s="12">
        <v>0</v>
      </c>
      <c r="K17" s="12">
        <v>0</v>
      </c>
      <c r="L17" s="13">
        <f t="shared" si="4"/>
        <v>0</v>
      </c>
      <c r="M17" s="17">
        <f t="shared" si="0"/>
        <v>-66.70000000000002</v>
      </c>
      <c r="N17" s="15">
        <f t="shared" si="1"/>
        <v>1867.1999999999998</v>
      </c>
      <c r="O17" s="12">
        <v>-2919.8</v>
      </c>
      <c r="P17" s="54">
        <f t="shared" si="2"/>
        <v>-567.4000000000003</v>
      </c>
    </row>
    <row r="18" spans="1:16" ht="15.75">
      <c r="A18" s="50">
        <v>38626</v>
      </c>
      <c r="B18" s="12">
        <v>1284.5</v>
      </c>
      <c r="C18" s="12">
        <v>4392.2</v>
      </c>
      <c r="D18" s="12">
        <v>-4210.2</v>
      </c>
      <c r="E18" s="12"/>
      <c r="F18" s="12">
        <v>306.6</v>
      </c>
      <c r="G18" s="16">
        <f t="shared" si="3"/>
        <v>488.6</v>
      </c>
      <c r="H18" s="12">
        <v>141.6</v>
      </c>
      <c r="I18" s="12">
        <v>1456.9</v>
      </c>
      <c r="J18" s="12">
        <v>0</v>
      </c>
      <c r="K18" s="12">
        <v>0</v>
      </c>
      <c r="L18" s="13">
        <f t="shared" si="4"/>
        <v>0</v>
      </c>
      <c r="M18" s="17">
        <f t="shared" si="0"/>
        <v>1598.5</v>
      </c>
      <c r="N18" s="15">
        <f t="shared" si="1"/>
        <v>2087.1</v>
      </c>
      <c r="O18" s="12">
        <v>-16099.800000000001</v>
      </c>
      <c r="P18" s="54">
        <f t="shared" si="2"/>
        <v>-12728.2</v>
      </c>
    </row>
    <row r="19" spans="1:16" ht="15.75">
      <c r="A19" s="50">
        <v>38657</v>
      </c>
      <c r="B19" s="12">
        <v>-368.6</v>
      </c>
      <c r="C19" s="12">
        <v>-957.9</v>
      </c>
      <c r="D19" s="12">
        <v>6057.8</v>
      </c>
      <c r="E19" s="12"/>
      <c r="F19" s="12">
        <v>-3.7</v>
      </c>
      <c r="G19" s="16">
        <f t="shared" si="3"/>
        <v>5096.200000000001</v>
      </c>
      <c r="H19" s="12">
        <v>-1488.6</v>
      </c>
      <c r="I19" s="12">
        <v>-1988</v>
      </c>
      <c r="J19" s="12">
        <v>0</v>
      </c>
      <c r="K19" s="12">
        <v>0</v>
      </c>
      <c r="L19" s="13">
        <f t="shared" si="4"/>
        <v>0</v>
      </c>
      <c r="M19" s="17">
        <f t="shared" si="0"/>
        <v>-3476.6</v>
      </c>
      <c r="N19" s="15">
        <f t="shared" si="1"/>
        <v>1619.6000000000008</v>
      </c>
      <c r="O19" s="12">
        <v>4324.8</v>
      </c>
      <c r="P19" s="54">
        <f t="shared" si="2"/>
        <v>5575.800000000001</v>
      </c>
    </row>
    <row r="20" spans="1:16" ht="15.75">
      <c r="A20" s="50">
        <v>38687</v>
      </c>
      <c r="B20" s="12">
        <v>2860.6</v>
      </c>
      <c r="C20" s="12">
        <v>-7706.699999999999</v>
      </c>
      <c r="D20" s="12">
        <v>4266.7</v>
      </c>
      <c r="E20" s="12"/>
      <c r="F20" s="12">
        <v>727.4000000000001</v>
      </c>
      <c r="G20" s="16">
        <f t="shared" si="3"/>
        <v>-2712.599999999999</v>
      </c>
      <c r="H20" s="12">
        <v>0</v>
      </c>
      <c r="I20" s="12">
        <v>-985</v>
      </c>
      <c r="J20" s="12">
        <v>0</v>
      </c>
      <c r="K20" s="12">
        <v>-100</v>
      </c>
      <c r="L20" s="13">
        <f t="shared" si="4"/>
        <v>-100</v>
      </c>
      <c r="M20" s="17">
        <f t="shared" si="0"/>
        <v>-1085</v>
      </c>
      <c r="N20" s="15">
        <f t="shared" si="1"/>
        <v>-3797.599999999999</v>
      </c>
      <c r="O20" s="12">
        <v>25021.9</v>
      </c>
      <c r="P20" s="54">
        <f t="shared" si="2"/>
        <v>24084.9</v>
      </c>
    </row>
    <row r="21" spans="1:16" ht="15.75">
      <c r="A21" s="50">
        <v>38718</v>
      </c>
      <c r="B21" s="14">
        <v>3900.8</v>
      </c>
      <c r="C21" s="14">
        <v>-5666.6</v>
      </c>
      <c r="D21" s="14">
        <v>-525.2</v>
      </c>
      <c r="E21" s="14"/>
      <c r="F21" s="14">
        <v>-1161</v>
      </c>
      <c r="G21" s="16">
        <f t="shared" si="3"/>
        <v>-7352.8</v>
      </c>
      <c r="H21" s="14">
        <v>-456.6</v>
      </c>
      <c r="I21" s="14">
        <v>-2951.9</v>
      </c>
      <c r="J21" s="14">
        <v>0</v>
      </c>
      <c r="K21" s="14">
        <v>-2713.3</v>
      </c>
      <c r="L21" s="13">
        <f t="shared" si="4"/>
        <v>-2713.3</v>
      </c>
      <c r="M21" s="17">
        <f t="shared" si="0"/>
        <v>-6121.800000000001</v>
      </c>
      <c r="N21" s="15">
        <f t="shared" si="1"/>
        <v>-13474.600000000002</v>
      </c>
      <c r="O21" s="14">
        <v>16703.6</v>
      </c>
      <c r="P21" s="54">
        <f t="shared" si="2"/>
        <v>7129.7999999999965</v>
      </c>
    </row>
    <row r="22" spans="1:16" ht="15.75">
      <c r="A22" s="50">
        <v>38749</v>
      </c>
      <c r="B22" s="14">
        <v>-3108</v>
      </c>
      <c r="C22" s="14">
        <v>5766.7</v>
      </c>
      <c r="D22" s="14">
        <v>-4541.8</v>
      </c>
      <c r="E22" s="14"/>
      <c r="F22" s="14">
        <v>-55.9</v>
      </c>
      <c r="G22" s="16">
        <f t="shared" si="3"/>
        <v>1168.9999999999995</v>
      </c>
      <c r="H22" s="14">
        <v>0</v>
      </c>
      <c r="I22" s="14">
        <v>1328.8</v>
      </c>
      <c r="J22" s="14">
        <v>0</v>
      </c>
      <c r="K22" s="14">
        <v>3174.4</v>
      </c>
      <c r="L22" s="13">
        <f t="shared" si="4"/>
        <v>3174.4</v>
      </c>
      <c r="M22" s="17">
        <f t="shared" si="0"/>
        <v>4503.2</v>
      </c>
      <c r="N22" s="15">
        <f t="shared" si="1"/>
        <v>5672.199999999999</v>
      </c>
      <c r="O22" s="14">
        <v>9539</v>
      </c>
      <c r="P22" s="54">
        <f t="shared" si="2"/>
        <v>12103.199999999999</v>
      </c>
    </row>
    <row r="23" spans="1:16" ht="15.75">
      <c r="A23" s="50">
        <v>38777</v>
      </c>
      <c r="B23" s="14">
        <v>286.6</v>
      </c>
      <c r="C23" s="14">
        <v>9116.3</v>
      </c>
      <c r="D23" s="14">
        <v>319.1</v>
      </c>
      <c r="E23" s="14"/>
      <c r="F23" s="14">
        <v>192.3</v>
      </c>
      <c r="G23" s="16">
        <f t="shared" si="3"/>
        <v>9627.699999999999</v>
      </c>
      <c r="H23" s="14">
        <v>0</v>
      </c>
      <c r="I23" s="14">
        <v>1212.9</v>
      </c>
      <c r="J23" s="14">
        <v>0</v>
      </c>
      <c r="K23" s="14">
        <v>-3380.2</v>
      </c>
      <c r="L23" s="13">
        <f t="shared" si="4"/>
        <v>-3380.2</v>
      </c>
      <c r="M23" s="17">
        <f t="shared" si="0"/>
        <v>-2167.2999999999997</v>
      </c>
      <c r="N23" s="15">
        <f t="shared" si="1"/>
        <v>7460.4</v>
      </c>
      <c r="O23" s="14">
        <v>-5699.6</v>
      </c>
      <c r="P23" s="54">
        <f t="shared" si="2"/>
        <v>2047.3999999999992</v>
      </c>
    </row>
    <row r="24" spans="1:16" ht="15.75">
      <c r="A24" s="50">
        <v>38808</v>
      </c>
      <c r="B24" s="14">
        <v>2680.5</v>
      </c>
      <c r="C24" s="14">
        <v>4077.7</v>
      </c>
      <c r="D24" s="14">
        <v>-2133</v>
      </c>
      <c r="E24" s="14"/>
      <c r="F24" s="14">
        <v>703.2</v>
      </c>
      <c r="G24" s="16">
        <f t="shared" si="3"/>
        <v>2647.8999999999996</v>
      </c>
      <c r="H24" s="14">
        <v>119.3</v>
      </c>
      <c r="I24" s="14">
        <v>41.5</v>
      </c>
      <c r="J24" s="14">
        <v>0</v>
      </c>
      <c r="K24" s="14">
        <v>2151.7</v>
      </c>
      <c r="L24" s="13">
        <f t="shared" si="4"/>
        <v>2151.7</v>
      </c>
      <c r="M24" s="17">
        <f t="shared" si="0"/>
        <v>2312.5</v>
      </c>
      <c r="N24" s="15">
        <f t="shared" si="1"/>
        <v>4960.4</v>
      </c>
      <c r="O24" s="14">
        <v>3120.4</v>
      </c>
      <c r="P24" s="54">
        <f t="shared" si="2"/>
        <v>10761.3</v>
      </c>
    </row>
    <row r="25" spans="1:16" ht="15.75">
      <c r="A25" s="50">
        <v>38838</v>
      </c>
      <c r="B25" s="14">
        <v>1157.8</v>
      </c>
      <c r="C25" s="14">
        <v>2588.4</v>
      </c>
      <c r="D25" s="14">
        <v>3297.8</v>
      </c>
      <c r="E25" s="14"/>
      <c r="F25" s="14">
        <v>558.2</v>
      </c>
      <c r="G25" s="16">
        <f t="shared" si="3"/>
        <v>6444.400000000001</v>
      </c>
      <c r="H25" s="14">
        <v>0</v>
      </c>
      <c r="I25" s="14">
        <v>-801.4</v>
      </c>
      <c r="J25" s="14">
        <v>0</v>
      </c>
      <c r="K25" s="14">
        <v>3720.3</v>
      </c>
      <c r="L25" s="13">
        <f t="shared" si="4"/>
        <v>3720.3</v>
      </c>
      <c r="M25" s="17">
        <f t="shared" si="0"/>
        <v>2918.9</v>
      </c>
      <c r="N25" s="15">
        <f t="shared" si="1"/>
        <v>9363.300000000001</v>
      </c>
      <c r="O25" s="14">
        <v>-6821.5</v>
      </c>
      <c r="P25" s="54">
        <f t="shared" si="2"/>
        <v>3699.6000000000013</v>
      </c>
    </row>
    <row r="26" spans="1:16" ht="15.75">
      <c r="A26" s="50">
        <v>38869</v>
      </c>
      <c r="B26" s="14">
        <v>2470.6</v>
      </c>
      <c r="C26" s="14">
        <v>3494</v>
      </c>
      <c r="D26" s="14">
        <v>-1676.6</v>
      </c>
      <c r="E26" s="14"/>
      <c r="F26" s="14">
        <v>225</v>
      </c>
      <c r="G26" s="16">
        <f t="shared" si="3"/>
        <v>2042.4</v>
      </c>
      <c r="H26" s="14">
        <v>0.1</v>
      </c>
      <c r="I26" s="14">
        <v>-1090.9</v>
      </c>
      <c r="J26" s="14">
        <v>0</v>
      </c>
      <c r="K26" s="14">
        <v>-1600.3</v>
      </c>
      <c r="L26" s="13">
        <f t="shared" si="4"/>
        <v>-1600.3</v>
      </c>
      <c r="M26" s="17">
        <f t="shared" si="0"/>
        <v>-2691.1</v>
      </c>
      <c r="N26" s="15">
        <f t="shared" si="1"/>
        <v>-648.6999999999998</v>
      </c>
      <c r="O26" s="14">
        <v>-4275.2</v>
      </c>
      <c r="P26" s="54">
        <f t="shared" si="2"/>
        <v>-2453.2999999999997</v>
      </c>
    </row>
    <row r="27" spans="1:16" ht="15.75">
      <c r="A27" s="50">
        <v>38899</v>
      </c>
      <c r="B27" s="14">
        <v>1428.1</v>
      </c>
      <c r="C27" s="14">
        <v>1520.8</v>
      </c>
      <c r="D27" s="14">
        <v>-4342.8</v>
      </c>
      <c r="E27" s="14"/>
      <c r="F27" s="14">
        <v>-894.1</v>
      </c>
      <c r="G27" s="16">
        <f t="shared" si="3"/>
        <v>-3716.1</v>
      </c>
      <c r="H27" s="14">
        <v>-0.1</v>
      </c>
      <c r="I27" s="14">
        <v>-517.6</v>
      </c>
      <c r="J27" s="14">
        <v>0</v>
      </c>
      <c r="K27" s="14">
        <v>10844.8</v>
      </c>
      <c r="L27" s="13">
        <f t="shared" si="4"/>
        <v>10844.8</v>
      </c>
      <c r="M27" s="17">
        <f t="shared" si="0"/>
        <v>10327.099999999999</v>
      </c>
      <c r="N27" s="15">
        <f t="shared" si="1"/>
        <v>6610.999999999998</v>
      </c>
      <c r="O27" s="14">
        <v>4438.6</v>
      </c>
      <c r="P27" s="54">
        <f t="shared" si="2"/>
        <v>12477.699999999999</v>
      </c>
    </row>
    <row r="28" spans="1:16" ht="15.75">
      <c r="A28" s="50">
        <v>38930</v>
      </c>
      <c r="B28" s="14">
        <v>825.8</v>
      </c>
      <c r="C28" s="14">
        <v>6431.7</v>
      </c>
      <c r="D28" s="14">
        <v>-3701.1</v>
      </c>
      <c r="E28" s="14"/>
      <c r="F28" s="14">
        <v>-116.3</v>
      </c>
      <c r="G28" s="16">
        <f t="shared" si="3"/>
        <v>2614.2999999999997</v>
      </c>
      <c r="H28" s="14">
        <v>198.9</v>
      </c>
      <c r="I28" s="14">
        <v>-384.9</v>
      </c>
      <c r="J28" s="14">
        <v>0</v>
      </c>
      <c r="K28" s="14">
        <v>-704.4</v>
      </c>
      <c r="L28" s="13">
        <f t="shared" si="4"/>
        <v>-704.4</v>
      </c>
      <c r="M28" s="17">
        <f t="shared" si="0"/>
        <v>-890.4</v>
      </c>
      <c r="N28" s="15">
        <f t="shared" si="1"/>
        <v>1723.8999999999996</v>
      </c>
      <c r="O28" s="14">
        <v>5430.1</v>
      </c>
      <c r="P28" s="54">
        <f t="shared" si="2"/>
        <v>7979.8</v>
      </c>
    </row>
    <row r="29" spans="1:16" ht="15.75">
      <c r="A29" s="50">
        <v>38961</v>
      </c>
      <c r="B29" s="14">
        <v>2957.1</v>
      </c>
      <c r="C29" s="14">
        <v>11262.3</v>
      </c>
      <c r="D29" s="14">
        <v>82.9</v>
      </c>
      <c r="E29" s="14"/>
      <c r="F29" s="14">
        <v>-247.70000000000027</v>
      </c>
      <c r="G29" s="16">
        <f t="shared" si="3"/>
        <v>11097.499999999998</v>
      </c>
      <c r="H29" s="14">
        <v>0</v>
      </c>
      <c r="I29" s="14">
        <v>-844.5</v>
      </c>
      <c r="J29" s="14">
        <v>0</v>
      </c>
      <c r="K29" s="14">
        <v>2094.1</v>
      </c>
      <c r="L29" s="13">
        <f t="shared" si="4"/>
        <v>2094.1</v>
      </c>
      <c r="M29" s="17">
        <f t="shared" si="0"/>
        <v>1249.6</v>
      </c>
      <c r="N29" s="15">
        <f t="shared" si="1"/>
        <v>12347.099999999999</v>
      </c>
      <c r="O29" s="14">
        <v>-3170.3</v>
      </c>
      <c r="P29" s="54">
        <f t="shared" si="2"/>
        <v>12133.9</v>
      </c>
    </row>
    <row r="30" spans="1:16" ht="15.75">
      <c r="A30" s="50">
        <v>38991</v>
      </c>
      <c r="B30" s="14">
        <v>389.8</v>
      </c>
      <c r="C30" s="14">
        <v>8713.4</v>
      </c>
      <c r="D30" s="14">
        <v>1128.4</v>
      </c>
      <c r="E30" s="14"/>
      <c r="F30" s="14">
        <v>1053.9</v>
      </c>
      <c r="G30" s="16">
        <f t="shared" si="3"/>
        <v>10895.699999999999</v>
      </c>
      <c r="H30" s="14">
        <v>-0.1</v>
      </c>
      <c r="I30" s="14">
        <v>-47.1</v>
      </c>
      <c r="J30" s="14">
        <v>0</v>
      </c>
      <c r="K30" s="14">
        <v>4596.5</v>
      </c>
      <c r="L30" s="13">
        <f t="shared" si="4"/>
        <v>4596.5</v>
      </c>
      <c r="M30" s="17">
        <f t="shared" si="0"/>
        <v>4549.299999999999</v>
      </c>
      <c r="N30" s="15">
        <f t="shared" si="1"/>
        <v>15444.999999999998</v>
      </c>
      <c r="O30" s="14">
        <v>-11653.1</v>
      </c>
      <c r="P30" s="54">
        <f t="shared" si="2"/>
        <v>4181.699999999998</v>
      </c>
    </row>
    <row r="31" spans="1:16" ht="15.75">
      <c r="A31" s="50">
        <v>39022</v>
      </c>
      <c r="B31" s="14">
        <v>7051.9</v>
      </c>
      <c r="C31" s="14">
        <v>6549</v>
      </c>
      <c r="D31" s="14">
        <v>1975.7</v>
      </c>
      <c r="E31" s="14"/>
      <c r="F31" s="14">
        <v>12.300000000000182</v>
      </c>
      <c r="G31" s="16">
        <f t="shared" si="3"/>
        <v>8537</v>
      </c>
      <c r="H31" s="14">
        <v>0.1</v>
      </c>
      <c r="I31" s="14">
        <v>-131.9</v>
      </c>
      <c r="J31" s="14">
        <v>0</v>
      </c>
      <c r="K31" s="14">
        <v>7511.9</v>
      </c>
      <c r="L31" s="13">
        <f t="shared" si="4"/>
        <v>7511.9</v>
      </c>
      <c r="M31" s="17">
        <f t="shared" si="0"/>
        <v>7380.1</v>
      </c>
      <c r="N31" s="15">
        <f t="shared" si="1"/>
        <v>15917.1</v>
      </c>
      <c r="O31" s="14">
        <v>-1539.8</v>
      </c>
      <c r="P31" s="54">
        <f t="shared" si="2"/>
        <v>21429.2</v>
      </c>
    </row>
    <row r="32" spans="1:16" ht="15.75">
      <c r="A32" s="50">
        <v>39052</v>
      </c>
      <c r="B32" s="14">
        <v>-5149.8</v>
      </c>
      <c r="C32" s="14">
        <v>4677</v>
      </c>
      <c r="D32" s="14">
        <v>2462.9</v>
      </c>
      <c r="E32" s="14"/>
      <c r="F32" s="14">
        <v>0</v>
      </c>
      <c r="G32" s="16">
        <f t="shared" si="3"/>
        <v>7139.9</v>
      </c>
      <c r="H32" s="14">
        <v>0</v>
      </c>
      <c r="I32" s="14">
        <v>-70.2</v>
      </c>
      <c r="J32" s="14">
        <v>0</v>
      </c>
      <c r="K32" s="14">
        <v>-31554.5</v>
      </c>
      <c r="L32" s="13">
        <f t="shared" si="4"/>
        <v>-31554.5</v>
      </c>
      <c r="M32" s="17">
        <f t="shared" si="0"/>
        <v>-31624.7</v>
      </c>
      <c r="N32" s="15">
        <f t="shared" si="1"/>
        <v>-24484.800000000003</v>
      </c>
      <c r="O32" s="14">
        <v>-28463.6</v>
      </c>
      <c r="P32" s="54">
        <f t="shared" si="2"/>
        <v>-58098.200000000004</v>
      </c>
    </row>
    <row r="33" spans="1:16" ht="15.75">
      <c r="A33" s="51">
        <v>39083</v>
      </c>
      <c r="B33" s="15">
        <v>20071.7</v>
      </c>
      <c r="C33" s="15">
        <v>-45124.1</v>
      </c>
      <c r="D33" s="15">
        <v>10659</v>
      </c>
      <c r="E33" s="15"/>
      <c r="F33" s="15">
        <v>-92.2</v>
      </c>
      <c r="G33" s="16">
        <f t="shared" si="3"/>
        <v>-34557.299999999996</v>
      </c>
      <c r="H33" s="15">
        <v>-318.2</v>
      </c>
      <c r="I33" s="15">
        <v>-2286.5</v>
      </c>
      <c r="J33" s="15">
        <v>0</v>
      </c>
      <c r="K33" s="17">
        <v>6056.9</v>
      </c>
      <c r="L33" s="13">
        <f t="shared" si="4"/>
        <v>6056.9</v>
      </c>
      <c r="M33" s="17">
        <f t="shared" si="0"/>
        <v>3452.2</v>
      </c>
      <c r="N33" s="15">
        <f t="shared" si="1"/>
        <v>-31105.099999999995</v>
      </c>
      <c r="O33" s="15">
        <v>12687.5</v>
      </c>
      <c r="P33" s="54">
        <f t="shared" si="2"/>
        <v>1654.1000000000058</v>
      </c>
    </row>
    <row r="34" spans="1:16" ht="15.75">
      <c r="A34" s="51">
        <v>39114</v>
      </c>
      <c r="B34" s="15">
        <v>86</v>
      </c>
      <c r="C34" s="15">
        <v>-4843.8</v>
      </c>
      <c r="D34" s="15">
        <v>8413.3</v>
      </c>
      <c r="E34" s="15"/>
      <c r="F34" s="15">
        <v>26.8</v>
      </c>
      <c r="G34" s="16">
        <f t="shared" si="3"/>
        <v>3596.2999999999993</v>
      </c>
      <c r="H34" s="15">
        <v>293.7</v>
      </c>
      <c r="I34" s="15">
        <v>1225.8</v>
      </c>
      <c r="J34" s="15">
        <v>0</v>
      </c>
      <c r="K34" s="17">
        <v>7742</v>
      </c>
      <c r="L34" s="13">
        <f t="shared" si="4"/>
        <v>7742</v>
      </c>
      <c r="M34" s="17">
        <f t="shared" si="0"/>
        <v>9261.5</v>
      </c>
      <c r="N34" s="15">
        <f t="shared" si="1"/>
        <v>12857.8</v>
      </c>
      <c r="O34" s="15">
        <v>-6339.2</v>
      </c>
      <c r="P34" s="54">
        <f t="shared" si="2"/>
        <v>6604.599999999999</v>
      </c>
    </row>
    <row r="35" spans="1:16" ht="15.75">
      <c r="A35" s="51">
        <v>39142</v>
      </c>
      <c r="B35" s="15">
        <v>-5.3</v>
      </c>
      <c r="C35" s="15">
        <v>8399.7</v>
      </c>
      <c r="D35" s="15">
        <v>473.8</v>
      </c>
      <c r="E35" s="15"/>
      <c r="F35" s="15">
        <v>14.3</v>
      </c>
      <c r="G35" s="16">
        <f t="shared" si="3"/>
        <v>8887.8</v>
      </c>
      <c r="H35" s="15">
        <v>0</v>
      </c>
      <c r="I35" s="15">
        <v>-2207</v>
      </c>
      <c r="J35" s="15">
        <v>0</v>
      </c>
      <c r="K35" s="17">
        <v>-7931.3</v>
      </c>
      <c r="L35" s="13">
        <f t="shared" si="4"/>
        <v>-7931.3</v>
      </c>
      <c r="M35" s="17">
        <f t="shared" si="0"/>
        <v>-10138.3</v>
      </c>
      <c r="N35" s="15">
        <f t="shared" si="1"/>
        <v>-1250.5</v>
      </c>
      <c r="O35" s="15">
        <v>11028.8</v>
      </c>
      <c r="P35" s="54">
        <f t="shared" si="2"/>
        <v>9773</v>
      </c>
    </row>
    <row r="36" spans="1:16" ht="15.75">
      <c r="A36" s="51">
        <v>39173</v>
      </c>
      <c r="B36" s="15">
        <v>5732.9</v>
      </c>
      <c r="C36" s="15">
        <v>-4647.4</v>
      </c>
      <c r="D36" s="15">
        <v>8934.5</v>
      </c>
      <c r="E36" s="15"/>
      <c r="F36" s="15">
        <v>1536.7</v>
      </c>
      <c r="G36" s="16">
        <f t="shared" si="3"/>
        <v>5823.8</v>
      </c>
      <c r="H36" s="15">
        <v>0</v>
      </c>
      <c r="I36" s="15">
        <v>2936.9</v>
      </c>
      <c r="J36" s="15">
        <v>0</v>
      </c>
      <c r="K36" s="17">
        <v>11102.4</v>
      </c>
      <c r="L36" s="13">
        <f t="shared" si="4"/>
        <v>11102.4</v>
      </c>
      <c r="M36" s="17">
        <f t="shared" si="0"/>
        <v>14039.3</v>
      </c>
      <c r="N36" s="15">
        <f t="shared" si="1"/>
        <v>19863.1</v>
      </c>
      <c r="O36" s="15">
        <v>-32003.8</v>
      </c>
      <c r="P36" s="54">
        <f t="shared" si="2"/>
        <v>-6407.800000000001</v>
      </c>
    </row>
    <row r="37" spans="1:16" ht="15.75">
      <c r="A37" s="51">
        <v>39203</v>
      </c>
      <c r="B37" s="15">
        <v>6564.4</v>
      </c>
      <c r="C37" s="15">
        <v>13298</v>
      </c>
      <c r="D37" s="15">
        <v>2806.2</v>
      </c>
      <c r="E37" s="15"/>
      <c r="F37" s="15">
        <v>-674.8</v>
      </c>
      <c r="G37" s="16">
        <f t="shared" si="3"/>
        <v>15429.400000000001</v>
      </c>
      <c r="H37" s="15">
        <v>0</v>
      </c>
      <c r="I37" s="15">
        <v>-293.9</v>
      </c>
      <c r="J37" s="15">
        <v>0</v>
      </c>
      <c r="K37" s="17">
        <v>2537.5</v>
      </c>
      <c r="L37" s="13">
        <f t="shared" si="4"/>
        <v>2537.5</v>
      </c>
      <c r="M37" s="17">
        <f t="shared" si="0"/>
        <v>2243.6</v>
      </c>
      <c r="N37" s="15">
        <f t="shared" si="1"/>
        <v>17673</v>
      </c>
      <c r="O37" s="15">
        <v>-10513.6</v>
      </c>
      <c r="P37" s="54">
        <f t="shared" si="2"/>
        <v>13723.8</v>
      </c>
    </row>
    <row r="38" spans="1:16" ht="15.75">
      <c r="A38" s="51">
        <v>39234</v>
      </c>
      <c r="B38" s="15">
        <v>161</v>
      </c>
      <c r="C38" s="15">
        <v>12698.1</v>
      </c>
      <c r="D38" s="15">
        <v>2706.9</v>
      </c>
      <c r="E38" s="15"/>
      <c r="F38" s="15">
        <v>595.5</v>
      </c>
      <c r="G38" s="16">
        <f t="shared" si="3"/>
        <v>16000.5</v>
      </c>
      <c r="H38" s="15">
        <v>0</v>
      </c>
      <c r="I38" s="15">
        <v>977.2</v>
      </c>
      <c r="J38" s="15">
        <v>0</v>
      </c>
      <c r="K38" s="17">
        <v>-2510.2</v>
      </c>
      <c r="L38" s="13">
        <f t="shared" si="4"/>
        <v>-2510.2</v>
      </c>
      <c r="M38" s="17">
        <f t="shared" si="0"/>
        <v>-1532.9999999999998</v>
      </c>
      <c r="N38" s="15">
        <f t="shared" si="1"/>
        <v>14467.5</v>
      </c>
      <c r="O38" s="15">
        <v>-44.1</v>
      </c>
      <c r="P38" s="54">
        <f t="shared" si="2"/>
        <v>14584.4</v>
      </c>
    </row>
    <row r="39" spans="1:16" ht="15.75">
      <c r="A39" s="51">
        <v>39264</v>
      </c>
      <c r="B39" s="15">
        <v>4364.2</v>
      </c>
      <c r="C39" s="15">
        <v>2292.8</v>
      </c>
      <c r="D39" s="15">
        <v>-2335.8</v>
      </c>
      <c r="E39" s="15"/>
      <c r="F39" s="15">
        <v>-873.5</v>
      </c>
      <c r="G39" s="16">
        <f t="shared" si="3"/>
        <v>-916.5</v>
      </c>
      <c r="H39" s="15">
        <v>0</v>
      </c>
      <c r="I39" s="15">
        <v>993.2</v>
      </c>
      <c r="J39" s="15">
        <v>0</v>
      </c>
      <c r="K39" s="17">
        <v>3782.4</v>
      </c>
      <c r="L39" s="13">
        <f t="shared" si="4"/>
        <v>3782.4</v>
      </c>
      <c r="M39" s="17">
        <f t="shared" si="0"/>
        <v>4775.6</v>
      </c>
      <c r="N39" s="15">
        <f t="shared" si="1"/>
        <v>3859.1000000000004</v>
      </c>
      <c r="O39" s="15">
        <v>-810.2</v>
      </c>
      <c r="P39" s="54">
        <f t="shared" si="2"/>
        <v>7413.1</v>
      </c>
    </row>
    <row r="40" spans="1:16" ht="15.75">
      <c r="A40" s="51">
        <v>39295</v>
      </c>
      <c r="B40" s="15">
        <v>497.6</v>
      </c>
      <c r="C40" s="15">
        <v>3194.6</v>
      </c>
      <c r="D40" s="15">
        <v>-8811.8</v>
      </c>
      <c r="E40" s="15"/>
      <c r="F40" s="15">
        <v>-104.4</v>
      </c>
      <c r="G40" s="16">
        <f t="shared" si="3"/>
        <v>-5721.5999999999985</v>
      </c>
      <c r="H40" s="15">
        <v>0</v>
      </c>
      <c r="I40" s="15">
        <v>2045.9</v>
      </c>
      <c r="J40" s="15">
        <v>0</v>
      </c>
      <c r="K40" s="17">
        <v>-4262.9</v>
      </c>
      <c r="L40" s="13">
        <f t="shared" si="4"/>
        <v>-4262.9</v>
      </c>
      <c r="M40" s="17">
        <f t="shared" si="0"/>
        <v>-2216.9999999999995</v>
      </c>
      <c r="N40" s="15">
        <f t="shared" si="1"/>
        <v>-7938.5999999999985</v>
      </c>
      <c r="O40" s="15">
        <v>16081.3</v>
      </c>
      <c r="P40" s="54">
        <f t="shared" si="2"/>
        <v>8640.300000000001</v>
      </c>
    </row>
    <row r="41" spans="1:16" ht="15.75">
      <c r="A41" s="51">
        <v>39326</v>
      </c>
      <c r="B41" s="15">
        <v>17127.6</v>
      </c>
      <c r="C41" s="15">
        <v>187.7</v>
      </c>
      <c r="D41" s="15">
        <v>-440.8</v>
      </c>
      <c r="E41" s="15"/>
      <c r="F41" s="15">
        <v>-89.2</v>
      </c>
      <c r="G41" s="16">
        <f t="shared" si="3"/>
        <v>-342.3</v>
      </c>
      <c r="H41" s="15">
        <v>0</v>
      </c>
      <c r="I41" s="15">
        <v>552.1</v>
      </c>
      <c r="J41" s="15">
        <v>0</v>
      </c>
      <c r="K41" s="17">
        <v>7167.3</v>
      </c>
      <c r="L41" s="13">
        <f t="shared" si="4"/>
        <v>7167.3</v>
      </c>
      <c r="M41" s="17">
        <f t="shared" si="0"/>
        <v>7719.400000000001</v>
      </c>
      <c r="N41" s="15">
        <f t="shared" si="1"/>
        <v>7377.1</v>
      </c>
      <c r="O41" s="15">
        <v>-23517.2</v>
      </c>
      <c r="P41" s="54">
        <f t="shared" si="2"/>
        <v>987.4999999999982</v>
      </c>
    </row>
    <row r="42" spans="1:16" ht="15.75">
      <c r="A42" s="51">
        <v>39356</v>
      </c>
      <c r="B42" s="15">
        <v>507.4</v>
      </c>
      <c r="C42" s="15">
        <v>28355.7</v>
      </c>
      <c r="D42" s="15">
        <v>-14873.7</v>
      </c>
      <c r="E42" s="15"/>
      <c r="F42" s="15">
        <v>96.2</v>
      </c>
      <c r="G42" s="16">
        <f t="shared" si="3"/>
        <v>13578.2</v>
      </c>
      <c r="H42" s="15">
        <v>0</v>
      </c>
      <c r="I42" s="15">
        <v>2334.3</v>
      </c>
      <c r="J42" s="15">
        <v>0</v>
      </c>
      <c r="K42" s="17">
        <v>-6474.4</v>
      </c>
      <c r="L42" s="13">
        <f t="shared" si="4"/>
        <v>-6474.4</v>
      </c>
      <c r="M42" s="17">
        <f t="shared" si="0"/>
        <v>-4140.099999999999</v>
      </c>
      <c r="N42" s="15">
        <f t="shared" si="1"/>
        <v>9438.100000000002</v>
      </c>
      <c r="O42" s="15">
        <v>-5976.7</v>
      </c>
      <c r="P42" s="54">
        <f t="shared" si="2"/>
        <v>3968.8000000000025</v>
      </c>
    </row>
    <row r="43" spans="1:16" ht="15.75">
      <c r="A43" s="51">
        <v>39387</v>
      </c>
      <c r="B43" s="15">
        <v>9817.8</v>
      </c>
      <c r="C43" s="15">
        <v>3672.5</v>
      </c>
      <c r="D43" s="15">
        <v>6663</v>
      </c>
      <c r="E43" s="15"/>
      <c r="F43" s="15">
        <v>51.9</v>
      </c>
      <c r="G43" s="16">
        <f t="shared" si="3"/>
        <v>10387.4</v>
      </c>
      <c r="H43" s="15">
        <v>-293.7</v>
      </c>
      <c r="I43" s="15">
        <v>-202.5</v>
      </c>
      <c r="J43" s="15">
        <v>0</v>
      </c>
      <c r="K43" s="17">
        <v>11788.6</v>
      </c>
      <c r="L43" s="13">
        <f t="shared" si="4"/>
        <v>11788.6</v>
      </c>
      <c r="M43" s="17">
        <f t="shared" si="0"/>
        <v>11292.4</v>
      </c>
      <c r="N43" s="15">
        <f t="shared" si="1"/>
        <v>21679.8</v>
      </c>
      <c r="O43" s="15">
        <v>-6754.1</v>
      </c>
      <c r="P43" s="54">
        <f t="shared" si="2"/>
        <v>24743.5</v>
      </c>
    </row>
    <row r="44" spans="1:16" ht="15.75">
      <c r="A44" s="51">
        <v>39417</v>
      </c>
      <c r="B44" s="15">
        <v>-55592.6</v>
      </c>
      <c r="C44" s="15">
        <v>-44824.5</v>
      </c>
      <c r="D44" s="15">
        <v>6441.2</v>
      </c>
      <c r="E44" s="15"/>
      <c r="F44" s="15">
        <v>1015.2</v>
      </c>
      <c r="G44" s="16">
        <f t="shared" si="3"/>
        <v>-37368.100000000006</v>
      </c>
      <c r="H44" s="15">
        <v>0</v>
      </c>
      <c r="I44" s="15">
        <v>284.9</v>
      </c>
      <c r="J44" s="15">
        <v>0</v>
      </c>
      <c r="K44" s="17">
        <v>-24996.1</v>
      </c>
      <c r="L44" s="13">
        <f t="shared" si="4"/>
        <v>-24996.1</v>
      </c>
      <c r="M44" s="17">
        <f t="shared" si="0"/>
        <v>-24711.199999999997</v>
      </c>
      <c r="N44" s="15">
        <f t="shared" si="1"/>
        <v>-62079.3</v>
      </c>
      <c r="O44" s="15">
        <v>62723.3</v>
      </c>
      <c r="P44" s="54">
        <f t="shared" si="2"/>
        <v>-54948.6</v>
      </c>
    </row>
    <row r="45" spans="1:16" ht="15.75">
      <c r="A45" s="50">
        <v>39448</v>
      </c>
      <c r="B45" s="15">
        <v>14489.2</v>
      </c>
      <c r="C45" s="15">
        <v>-27170.7</v>
      </c>
      <c r="D45" s="15">
        <v>17059.9</v>
      </c>
      <c r="E45" s="15"/>
      <c r="F45" s="15">
        <v>-134.7</v>
      </c>
      <c r="G45" s="16">
        <f t="shared" si="3"/>
        <v>-10245.5</v>
      </c>
      <c r="H45" s="15">
        <v>506.8</v>
      </c>
      <c r="I45" s="15">
        <v>8373.7</v>
      </c>
      <c r="J45" s="15">
        <v>0</v>
      </c>
      <c r="K45" s="17">
        <v>11195.5</v>
      </c>
      <c r="L45" s="13">
        <f t="shared" si="4"/>
        <v>11195.5</v>
      </c>
      <c r="M45" s="17">
        <f t="shared" si="0"/>
        <v>20076</v>
      </c>
      <c r="N45" s="15">
        <f t="shared" si="1"/>
        <v>9830.5</v>
      </c>
      <c r="O45" s="15">
        <v>-31267.7</v>
      </c>
      <c r="P45" s="54">
        <f t="shared" si="2"/>
        <v>-6948</v>
      </c>
    </row>
    <row r="46" spans="1:16" ht="15.75">
      <c r="A46" s="50">
        <v>39479</v>
      </c>
      <c r="B46" s="15">
        <v>901.2</v>
      </c>
      <c r="C46" s="15">
        <v>9969.6</v>
      </c>
      <c r="D46" s="15">
        <v>3173.8</v>
      </c>
      <c r="E46" s="15"/>
      <c r="F46" s="15">
        <v>-315</v>
      </c>
      <c r="G46" s="16">
        <f t="shared" si="3"/>
        <v>12828.400000000001</v>
      </c>
      <c r="H46" s="15">
        <v>0</v>
      </c>
      <c r="I46" s="15">
        <v>2100</v>
      </c>
      <c r="J46" s="15">
        <v>0</v>
      </c>
      <c r="K46" s="17">
        <v>-2037.2</v>
      </c>
      <c r="L46" s="13">
        <f t="shared" si="4"/>
        <v>-2037.2</v>
      </c>
      <c r="M46" s="17">
        <f t="shared" si="0"/>
        <v>62.799999999999955</v>
      </c>
      <c r="N46" s="15">
        <f t="shared" si="1"/>
        <v>12891.2</v>
      </c>
      <c r="O46" s="15">
        <v>1888.8</v>
      </c>
      <c r="P46" s="54">
        <f t="shared" si="2"/>
        <v>15681.2</v>
      </c>
    </row>
    <row r="47" spans="1:16" ht="15.75">
      <c r="A47" s="50">
        <v>39508</v>
      </c>
      <c r="B47" s="15">
        <v>23806.1</v>
      </c>
      <c r="C47" s="15">
        <v>7615.5</v>
      </c>
      <c r="D47" s="15">
        <v>-336.9</v>
      </c>
      <c r="E47" s="15"/>
      <c r="F47" s="15">
        <v>46.4</v>
      </c>
      <c r="G47" s="16">
        <f t="shared" si="3"/>
        <v>7325</v>
      </c>
      <c r="H47" s="15">
        <v>0</v>
      </c>
      <c r="I47" s="15">
        <v>-200</v>
      </c>
      <c r="J47" s="15">
        <v>0</v>
      </c>
      <c r="K47" s="17">
        <v>6366</v>
      </c>
      <c r="L47" s="13">
        <f t="shared" si="4"/>
        <v>6366</v>
      </c>
      <c r="M47" s="17">
        <f t="shared" si="0"/>
        <v>6166</v>
      </c>
      <c r="N47" s="15">
        <f t="shared" si="1"/>
        <v>13491</v>
      </c>
      <c r="O47" s="15">
        <v>-36986</v>
      </c>
      <c r="P47" s="54">
        <f t="shared" si="2"/>
        <v>311.09999999999854</v>
      </c>
    </row>
    <row r="48" spans="1:16" ht="15.75">
      <c r="A48" s="50">
        <v>39539</v>
      </c>
      <c r="B48" s="15">
        <v>2044.8</v>
      </c>
      <c r="C48" s="15">
        <v>6965.8</v>
      </c>
      <c r="D48" s="15">
        <v>-1065.4</v>
      </c>
      <c r="E48" s="15"/>
      <c r="F48" s="15">
        <v>2428.3</v>
      </c>
      <c r="G48" s="16">
        <f t="shared" si="3"/>
        <v>8328.7</v>
      </c>
      <c r="H48" s="15">
        <v>0</v>
      </c>
      <c r="I48" s="15">
        <v>-100</v>
      </c>
      <c r="J48" s="15">
        <v>0</v>
      </c>
      <c r="K48" s="17">
        <v>2745</v>
      </c>
      <c r="L48" s="13">
        <f t="shared" si="4"/>
        <v>2745</v>
      </c>
      <c r="M48" s="17">
        <f t="shared" si="0"/>
        <v>2645</v>
      </c>
      <c r="N48" s="15">
        <f t="shared" si="1"/>
        <v>10973.7</v>
      </c>
      <c r="O48" s="15">
        <v>-461.7</v>
      </c>
      <c r="P48" s="54">
        <f t="shared" si="2"/>
        <v>12556.8</v>
      </c>
    </row>
    <row r="49" spans="1:16" ht="15.75">
      <c r="A49" s="50">
        <v>39569</v>
      </c>
      <c r="B49" s="15">
        <v>-687.5</v>
      </c>
      <c r="C49" s="15">
        <v>4529.1</v>
      </c>
      <c r="D49" s="15">
        <v>-4750</v>
      </c>
      <c r="E49" s="15"/>
      <c r="F49" s="15">
        <v>-3043.7</v>
      </c>
      <c r="G49" s="16">
        <f t="shared" si="3"/>
        <v>-3264.5999999999995</v>
      </c>
      <c r="H49" s="15">
        <v>0</v>
      </c>
      <c r="I49" s="15">
        <v>2700</v>
      </c>
      <c r="J49" s="15">
        <v>0</v>
      </c>
      <c r="K49" s="17">
        <v>-5677.4</v>
      </c>
      <c r="L49" s="13">
        <f t="shared" si="4"/>
        <v>-5677.4</v>
      </c>
      <c r="M49" s="17">
        <f t="shared" si="0"/>
        <v>-2977.3999999999996</v>
      </c>
      <c r="N49" s="15">
        <f t="shared" si="1"/>
        <v>-6241.999999999999</v>
      </c>
      <c r="O49" s="15">
        <v>15278.5</v>
      </c>
      <c r="P49" s="54">
        <f t="shared" si="2"/>
        <v>8349</v>
      </c>
    </row>
    <row r="50" spans="1:16" ht="15.75">
      <c r="A50" s="50">
        <v>39600</v>
      </c>
      <c r="B50" s="15">
        <v>-1013.3</v>
      </c>
      <c r="C50" s="15">
        <v>7035.2</v>
      </c>
      <c r="D50" s="15">
        <v>1294.3</v>
      </c>
      <c r="E50" s="15"/>
      <c r="F50" s="15">
        <v>2654.9</v>
      </c>
      <c r="G50" s="16">
        <f t="shared" si="3"/>
        <v>10984.4</v>
      </c>
      <c r="H50" s="15">
        <v>0</v>
      </c>
      <c r="I50" s="15">
        <v>200</v>
      </c>
      <c r="J50" s="15">
        <v>0</v>
      </c>
      <c r="K50" s="17">
        <v>14793.5</v>
      </c>
      <c r="L50" s="13">
        <f t="shared" si="4"/>
        <v>14793.5</v>
      </c>
      <c r="M50" s="17">
        <f t="shared" si="0"/>
        <v>14993.5</v>
      </c>
      <c r="N50" s="15">
        <f t="shared" si="1"/>
        <v>25977.9</v>
      </c>
      <c r="O50" s="15">
        <v>-18382.4</v>
      </c>
      <c r="P50" s="54">
        <f t="shared" si="2"/>
        <v>6582.2</v>
      </c>
    </row>
    <row r="51" spans="1:16" ht="15.75">
      <c r="A51" s="50">
        <v>39630</v>
      </c>
      <c r="B51" s="15">
        <v>301.7</v>
      </c>
      <c r="C51" s="15">
        <v>-2588.9</v>
      </c>
      <c r="D51" s="15">
        <v>-4986.6</v>
      </c>
      <c r="E51" s="15"/>
      <c r="F51" s="15">
        <v>-888</v>
      </c>
      <c r="G51" s="16">
        <f t="shared" si="3"/>
        <v>-8463.5</v>
      </c>
      <c r="H51" s="15">
        <v>327</v>
      </c>
      <c r="I51" s="15">
        <v>500</v>
      </c>
      <c r="J51" s="15">
        <v>0</v>
      </c>
      <c r="K51" s="17">
        <v>28655.7</v>
      </c>
      <c r="L51" s="13">
        <f t="shared" si="4"/>
        <v>28655.7</v>
      </c>
      <c r="M51" s="17">
        <f t="shared" si="0"/>
        <v>29482.7</v>
      </c>
      <c r="N51" s="15">
        <f t="shared" si="1"/>
        <v>21019.2</v>
      </c>
      <c r="O51" s="15">
        <v>-12507</v>
      </c>
      <c r="P51" s="54">
        <f t="shared" si="2"/>
        <v>8813.900000000001</v>
      </c>
    </row>
    <row r="52" spans="1:16" ht="15.75">
      <c r="A52" s="50">
        <v>39661</v>
      </c>
      <c r="B52" s="15">
        <v>-240.8</v>
      </c>
      <c r="C52" s="15">
        <v>4515.8</v>
      </c>
      <c r="D52" s="15">
        <v>-3321.3</v>
      </c>
      <c r="E52" s="15"/>
      <c r="F52" s="15">
        <v>-253</v>
      </c>
      <c r="G52" s="16">
        <f t="shared" si="3"/>
        <v>941.5</v>
      </c>
      <c r="H52" s="15">
        <v>0</v>
      </c>
      <c r="I52" s="15">
        <v>800</v>
      </c>
      <c r="J52" s="15">
        <v>0</v>
      </c>
      <c r="K52" s="17">
        <v>5332.8</v>
      </c>
      <c r="L52" s="13">
        <f t="shared" si="4"/>
        <v>5332.8</v>
      </c>
      <c r="M52" s="17">
        <f t="shared" si="0"/>
        <v>6132.8</v>
      </c>
      <c r="N52" s="15">
        <f t="shared" si="1"/>
        <v>7074.3</v>
      </c>
      <c r="O52" s="15">
        <v>-2556.7</v>
      </c>
      <c r="P52" s="54">
        <f t="shared" si="2"/>
        <v>4276.8</v>
      </c>
    </row>
    <row r="53" spans="1:16" ht="15.75">
      <c r="A53" s="50">
        <v>39692</v>
      </c>
      <c r="B53" s="15">
        <v>-1265.3</v>
      </c>
      <c r="C53" s="15">
        <v>-13514</v>
      </c>
      <c r="D53" s="15">
        <v>7965</v>
      </c>
      <c r="E53" s="15"/>
      <c r="F53" s="15">
        <v>1311.1</v>
      </c>
      <c r="G53" s="16">
        <f t="shared" si="3"/>
        <v>-4237.9</v>
      </c>
      <c r="H53" s="15">
        <v>0</v>
      </c>
      <c r="I53" s="15">
        <v>-1340</v>
      </c>
      <c r="J53" s="15">
        <v>0</v>
      </c>
      <c r="K53" s="17">
        <v>-10506.1</v>
      </c>
      <c r="L53" s="13">
        <f t="shared" si="4"/>
        <v>-10506.1</v>
      </c>
      <c r="M53" s="17">
        <f t="shared" si="0"/>
        <v>-11846.1</v>
      </c>
      <c r="N53" s="15">
        <f t="shared" si="1"/>
        <v>-16084</v>
      </c>
      <c r="O53" s="15">
        <v>13904.3</v>
      </c>
      <c r="P53" s="54">
        <f t="shared" si="2"/>
        <v>-3445.000000000001</v>
      </c>
    </row>
    <row r="54" spans="1:16" ht="15.75">
      <c r="A54" s="50">
        <v>39722</v>
      </c>
      <c r="B54" s="15">
        <v>-1034</v>
      </c>
      <c r="C54" s="15">
        <v>-12686.1</v>
      </c>
      <c r="D54" s="15">
        <v>-868.4</v>
      </c>
      <c r="E54" s="15"/>
      <c r="F54" s="15">
        <v>0</v>
      </c>
      <c r="G54" s="16">
        <f t="shared" si="3"/>
        <v>-13554.5</v>
      </c>
      <c r="H54" s="15">
        <v>0</v>
      </c>
      <c r="I54" s="15">
        <v>-1300</v>
      </c>
      <c r="J54" s="15">
        <v>0</v>
      </c>
      <c r="K54" s="17">
        <v>-10367.1</v>
      </c>
      <c r="L54" s="13">
        <f t="shared" si="4"/>
        <v>-10367.1</v>
      </c>
      <c r="M54" s="17">
        <f t="shared" si="0"/>
        <v>-11667.1</v>
      </c>
      <c r="N54" s="15">
        <f t="shared" si="1"/>
        <v>-25221.6</v>
      </c>
      <c r="O54" s="15">
        <v>6387.6</v>
      </c>
      <c r="P54" s="54">
        <f t="shared" si="2"/>
        <v>-19868</v>
      </c>
    </row>
    <row r="55" spans="1:16" ht="15.75">
      <c r="A55" s="50">
        <v>39753</v>
      </c>
      <c r="B55" s="15">
        <v>1306.9</v>
      </c>
      <c r="C55" s="15">
        <v>-16507.7</v>
      </c>
      <c r="D55" s="15">
        <v>5649</v>
      </c>
      <c r="E55" s="15"/>
      <c r="F55" s="15">
        <v>0</v>
      </c>
      <c r="G55" s="16">
        <f t="shared" si="3"/>
        <v>-10858.7</v>
      </c>
      <c r="H55" s="15">
        <v>0</v>
      </c>
      <c r="I55" s="15">
        <v>600</v>
      </c>
      <c r="J55" s="15">
        <v>0</v>
      </c>
      <c r="K55" s="17">
        <v>-2779.3</v>
      </c>
      <c r="L55" s="13">
        <f t="shared" si="4"/>
        <v>-2779.3</v>
      </c>
      <c r="M55" s="17">
        <f t="shared" si="0"/>
        <v>-2179.3</v>
      </c>
      <c r="N55" s="15">
        <f t="shared" si="1"/>
        <v>-13038</v>
      </c>
      <c r="O55" s="15">
        <v>8985</v>
      </c>
      <c r="P55" s="54">
        <f t="shared" si="2"/>
        <v>-2746.1</v>
      </c>
    </row>
    <row r="56" spans="1:16" ht="15.75">
      <c r="A56" s="50">
        <v>39783</v>
      </c>
      <c r="B56" s="15">
        <v>9917.2</v>
      </c>
      <c r="C56" s="15">
        <v>20124.7</v>
      </c>
      <c r="D56" s="15">
        <v>8380.1</v>
      </c>
      <c r="E56" s="15"/>
      <c r="F56" s="15">
        <v>0</v>
      </c>
      <c r="G56" s="16">
        <f t="shared" si="3"/>
        <v>28504.800000000003</v>
      </c>
      <c r="H56" s="15">
        <v>0</v>
      </c>
      <c r="I56" s="15">
        <v>-60</v>
      </c>
      <c r="J56" s="15">
        <v>0</v>
      </c>
      <c r="K56" s="17">
        <v>-37703</v>
      </c>
      <c r="L56" s="13">
        <f t="shared" si="4"/>
        <v>-37703</v>
      </c>
      <c r="M56" s="17">
        <f t="shared" si="0"/>
        <v>-37763</v>
      </c>
      <c r="N56" s="15">
        <f t="shared" si="1"/>
        <v>-9258.199999999997</v>
      </c>
      <c r="O56" s="15">
        <v>6027.6</v>
      </c>
      <c r="P56" s="54">
        <f t="shared" si="2"/>
        <v>6686.600000000004</v>
      </c>
    </row>
    <row r="57" spans="1:16" ht="15.75">
      <c r="A57" s="50">
        <v>39814</v>
      </c>
      <c r="B57" s="21">
        <v>7953.8</v>
      </c>
      <c r="C57" s="21">
        <v>-21425.2</v>
      </c>
      <c r="D57" s="21">
        <v>-3245.2</v>
      </c>
      <c r="E57" s="21"/>
      <c r="F57" s="21">
        <v>-2003.9</v>
      </c>
      <c r="G57" s="16">
        <f t="shared" si="3"/>
        <v>-26674.300000000003</v>
      </c>
      <c r="H57" s="14">
        <v>0</v>
      </c>
      <c r="I57" s="21">
        <v>-1300</v>
      </c>
      <c r="J57" s="14">
        <v>0</v>
      </c>
      <c r="K57" s="21">
        <v>6177.4</v>
      </c>
      <c r="L57" s="13">
        <f t="shared" si="4"/>
        <v>6177.4</v>
      </c>
      <c r="M57" s="17">
        <f t="shared" si="0"/>
        <v>4877.4</v>
      </c>
      <c r="N57" s="15">
        <f t="shared" si="1"/>
        <v>-21796.9</v>
      </c>
      <c r="O57" s="21">
        <v>6604.5</v>
      </c>
      <c r="P57" s="54">
        <f t="shared" si="2"/>
        <v>-7238.600000000001</v>
      </c>
    </row>
    <row r="58" spans="1:16" ht="15.75">
      <c r="A58" s="50">
        <v>39845</v>
      </c>
      <c r="B58" s="21">
        <v>-1005.5</v>
      </c>
      <c r="C58" s="21">
        <v>6245.3</v>
      </c>
      <c r="D58" s="21">
        <v>4890.7</v>
      </c>
      <c r="E58" s="21"/>
      <c r="F58" s="21">
        <v>-181.9</v>
      </c>
      <c r="G58" s="16">
        <f t="shared" si="3"/>
        <v>10954.1</v>
      </c>
      <c r="H58" s="14">
        <v>0</v>
      </c>
      <c r="I58" s="21">
        <v>-4300</v>
      </c>
      <c r="J58" s="14">
        <v>0</v>
      </c>
      <c r="K58" s="21">
        <v>-1856.2</v>
      </c>
      <c r="L58" s="13">
        <f t="shared" si="4"/>
        <v>-1856.2</v>
      </c>
      <c r="M58" s="17">
        <f t="shared" si="0"/>
        <v>-6156.2</v>
      </c>
      <c r="N58" s="15">
        <f t="shared" si="1"/>
        <v>4797.900000000001</v>
      </c>
      <c r="O58" s="21">
        <v>7599.1</v>
      </c>
      <c r="P58" s="54">
        <f t="shared" si="2"/>
        <v>11391.5</v>
      </c>
    </row>
    <row r="59" spans="1:16" ht="15.75">
      <c r="A59" s="50">
        <v>39873</v>
      </c>
      <c r="B59" s="21">
        <v>10305.7</v>
      </c>
      <c r="C59" s="21">
        <v>2808.2</v>
      </c>
      <c r="D59" s="21">
        <v>4682</v>
      </c>
      <c r="E59" s="21"/>
      <c r="F59" s="21">
        <v>-125.6</v>
      </c>
      <c r="G59" s="16">
        <f t="shared" si="3"/>
        <v>7364.599999999999</v>
      </c>
      <c r="H59" s="14">
        <v>0</v>
      </c>
      <c r="I59" s="21">
        <v>2400</v>
      </c>
      <c r="J59" s="14">
        <v>0</v>
      </c>
      <c r="K59" s="21">
        <v>5475.1</v>
      </c>
      <c r="L59" s="13">
        <f t="shared" si="4"/>
        <v>5475.1</v>
      </c>
      <c r="M59" s="17">
        <f t="shared" si="0"/>
        <v>7875.1</v>
      </c>
      <c r="N59" s="15">
        <f t="shared" si="1"/>
        <v>15239.7</v>
      </c>
      <c r="O59" s="21">
        <v>-21016.4</v>
      </c>
      <c r="P59" s="54">
        <f t="shared" si="2"/>
        <v>4529</v>
      </c>
    </row>
    <row r="60" spans="1:16" ht="15.75">
      <c r="A60" s="50">
        <v>39904</v>
      </c>
      <c r="B60" s="21">
        <v>-1656</v>
      </c>
      <c r="C60" s="21">
        <v>9392.5</v>
      </c>
      <c r="D60" s="21">
        <v>3281.9</v>
      </c>
      <c r="E60" s="21"/>
      <c r="F60" s="21">
        <v>2144.4</v>
      </c>
      <c r="G60" s="16">
        <f t="shared" si="3"/>
        <v>14818.8</v>
      </c>
      <c r="H60" s="14">
        <v>0</v>
      </c>
      <c r="I60" s="21">
        <v>-800</v>
      </c>
      <c r="J60" s="14">
        <v>0</v>
      </c>
      <c r="K60" s="21">
        <v>643.5</v>
      </c>
      <c r="L60" s="13">
        <f t="shared" si="4"/>
        <v>643.5</v>
      </c>
      <c r="M60" s="17">
        <f t="shared" si="0"/>
        <v>-156.5</v>
      </c>
      <c r="N60" s="15">
        <f t="shared" si="1"/>
        <v>14662.3</v>
      </c>
      <c r="O60" s="21">
        <v>3486.2</v>
      </c>
      <c r="P60" s="54">
        <f t="shared" si="2"/>
        <v>16492.5</v>
      </c>
    </row>
    <row r="61" spans="1:16" ht="15.75">
      <c r="A61" s="50">
        <v>39934</v>
      </c>
      <c r="B61" s="21">
        <v>28641.4</v>
      </c>
      <c r="C61" s="21">
        <v>-29923.3</v>
      </c>
      <c r="D61" s="21">
        <v>176.1</v>
      </c>
      <c r="E61" s="21"/>
      <c r="F61" s="21">
        <v>-2312</v>
      </c>
      <c r="G61" s="16">
        <f t="shared" si="3"/>
        <v>-32059.2</v>
      </c>
      <c r="H61" s="14">
        <v>0</v>
      </c>
      <c r="I61" s="21">
        <v>-700</v>
      </c>
      <c r="J61" s="14">
        <v>0</v>
      </c>
      <c r="K61" s="21">
        <v>1357.1</v>
      </c>
      <c r="L61" s="13">
        <f t="shared" si="4"/>
        <v>1357.1</v>
      </c>
      <c r="M61" s="17">
        <f t="shared" si="0"/>
        <v>657.0999999999999</v>
      </c>
      <c r="N61" s="15">
        <f t="shared" si="1"/>
        <v>-31402.100000000002</v>
      </c>
      <c r="O61" s="21">
        <v>7167</v>
      </c>
      <c r="P61" s="54">
        <f t="shared" si="2"/>
        <v>4406.299999999999</v>
      </c>
    </row>
    <row r="62" spans="1:16" ht="15.75">
      <c r="A62" s="50">
        <v>39965</v>
      </c>
      <c r="B62" s="21">
        <v>5150</v>
      </c>
      <c r="C62" s="21">
        <v>25160</v>
      </c>
      <c r="D62" s="21">
        <v>5966.2</v>
      </c>
      <c r="E62" s="21"/>
      <c r="F62" s="21">
        <v>2227</v>
      </c>
      <c r="G62" s="16">
        <f t="shared" si="3"/>
        <v>33353.2</v>
      </c>
      <c r="H62" s="14">
        <v>0</v>
      </c>
      <c r="I62" s="21">
        <v>1200</v>
      </c>
      <c r="J62" s="14">
        <v>0</v>
      </c>
      <c r="K62" s="21">
        <v>-8228.4</v>
      </c>
      <c r="L62" s="13">
        <f t="shared" si="4"/>
        <v>-8228.4</v>
      </c>
      <c r="M62" s="17">
        <f t="shared" si="0"/>
        <v>-7028.4</v>
      </c>
      <c r="N62" s="15">
        <f t="shared" si="1"/>
        <v>26324.799999999996</v>
      </c>
      <c r="O62" s="21">
        <v>-19961.1</v>
      </c>
      <c r="P62" s="54">
        <f t="shared" si="2"/>
        <v>11513.699999999997</v>
      </c>
    </row>
    <row r="63" spans="1:16" ht="15.75">
      <c r="A63" s="50">
        <v>39995</v>
      </c>
      <c r="B63" s="21">
        <v>760.4</v>
      </c>
      <c r="C63" s="21">
        <v>4815.2</v>
      </c>
      <c r="D63" s="21">
        <v>308.3</v>
      </c>
      <c r="E63" s="21"/>
      <c r="F63" s="21">
        <v>-2007.4</v>
      </c>
      <c r="G63" s="16">
        <f t="shared" si="3"/>
        <v>3116.1</v>
      </c>
      <c r="H63" s="14">
        <v>0</v>
      </c>
      <c r="I63" s="21">
        <v>2000</v>
      </c>
      <c r="J63" s="14">
        <v>0</v>
      </c>
      <c r="K63" s="21">
        <v>7267.3</v>
      </c>
      <c r="L63" s="13">
        <f t="shared" si="4"/>
        <v>7267.3</v>
      </c>
      <c r="M63" s="17">
        <f t="shared" si="0"/>
        <v>9267.3</v>
      </c>
      <c r="N63" s="15">
        <f t="shared" si="1"/>
        <v>12383.4</v>
      </c>
      <c r="O63" s="21">
        <v>7931.8</v>
      </c>
      <c r="P63" s="54">
        <f t="shared" si="2"/>
        <v>21075.600000000002</v>
      </c>
    </row>
    <row r="64" spans="1:16" ht="15.75">
      <c r="A64" s="50">
        <v>40026</v>
      </c>
      <c r="B64" s="21">
        <v>20524.9</v>
      </c>
      <c r="C64" s="21">
        <v>14118.3</v>
      </c>
      <c r="D64" s="21">
        <v>-1860.2</v>
      </c>
      <c r="E64" s="21"/>
      <c r="F64" s="21">
        <v>-231.7</v>
      </c>
      <c r="G64" s="16">
        <f t="shared" si="3"/>
        <v>12026.399999999998</v>
      </c>
      <c r="H64" s="14">
        <v>0</v>
      </c>
      <c r="I64" s="21">
        <v>0</v>
      </c>
      <c r="J64" s="14">
        <v>0</v>
      </c>
      <c r="K64" s="21">
        <v>-2747.5</v>
      </c>
      <c r="L64" s="13">
        <f t="shared" si="4"/>
        <v>-2747.5</v>
      </c>
      <c r="M64" s="17">
        <f t="shared" si="0"/>
        <v>-2747.5</v>
      </c>
      <c r="N64" s="15">
        <f t="shared" si="1"/>
        <v>9278.899999999998</v>
      </c>
      <c r="O64" s="21">
        <v>-22938.9</v>
      </c>
      <c r="P64" s="54">
        <f t="shared" si="2"/>
        <v>6864.899999999998</v>
      </c>
    </row>
    <row r="65" spans="1:16" ht="15.75">
      <c r="A65" s="50">
        <v>40057</v>
      </c>
      <c r="B65" s="21">
        <v>5972.1</v>
      </c>
      <c r="C65" s="21">
        <v>-16144.7</v>
      </c>
      <c r="D65" s="21">
        <v>6686.2</v>
      </c>
      <c r="E65" s="21"/>
      <c r="F65" s="21">
        <v>-2.3</v>
      </c>
      <c r="G65" s="16">
        <f t="shared" si="3"/>
        <v>-9460.8</v>
      </c>
      <c r="H65" s="14">
        <v>0</v>
      </c>
      <c r="I65" s="21">
        <v>-900</v>
      </c>
      <c r="J65" s="14">
        <v>0</v>
      </c>
      <c r="K65" s="21">
        <v>419.8</v>
      </c>
      <c r="L65" s="13">
        <f t="shared" si="4"/>
        <v>419.8</v>
      </c>
      <c r="M65" s="17">
        <f t="shared" si="0"/>
        <v>-480.2</v>
      </c>
      <c r="N65" s="15">
        <f t="shared" si="1"/>
        <v>-9941</v>
      </c>
      <c r="O65" s="21">
        <v>-5876.8</v>
      </c>
      <c r="P65" s="54">
        <f t="shared" si="2"/>
        <v>-9845.699999999999</v>
      </c>
    </row>
    <row r="66" spans="1:16" ht="15.75">
      <c r="A66" s="50">
        <v>40087</v>
      </c>
      <c r="B66" s="21">
        <v>349.32793633909637</v>
      </c>
      <c r="C66" s="21">
        <v>9840.500000000002</v>
      </c>
      <c r="D66" s="21">
        <v>1745.7999999999997</v>
      </c>
      <c r="E66" s="21"/>
      <c r="F66" s="21">
        <v>305.3</v>
      </c>
      <c r="G66" s="16">
        <f t="shared" si="3"/>
        <v>11891.6</v>
      </c>
      <c r="H66" s="14">
        <v>0</v>
      </c>
      <c r="I66" s="21">
        <v>-2400</v>
      </c>
      <c r="J66" s="14">
        <v>0</v>
      </c>
      <c r="K66" s="21">
        <v>11773.6</v>
      </c>
      <c r="L66" s="13">
        <f t="shared" si="4"/>
        <v>11773.6</v>
      </c>
      <c r="M66" s="17">
        <f t="shared" si="0"/>
        <v>9373.6</v>
      </c>
      <c r="N66" s="15">
        <f t="shared" si="1"/>
        <v>21265.2</v>
      </c>
      <c r="O66" s="21">
        <v>-5569.5</v>
      </c>
      <c r="P66" s="54">
        <f t="shared" si="2"/>
        <v>16045.027936339096</v>
      </c>
    </row>
    <row r="67" spans="1:16" ht="15.75">
      <c r="A67" s="50">
        <v>40118</v>
      </c>
      <c r="B67" s="21">
        <v>-1858.6</v>
      </c>
      <c r="C67" s="21">
        <v>21697.6</v>
      </c>
      <c r="D67" s="21">
        <v>-13598.5</v>
      </c>
      <c r="E67" s="21"/>
      <c r="F67" s="21">
        <v>-30.5</v>
      </c>
      <c r="G67" s="16">
        <f t="shared" si="3"/>
        <v>8068.5999999999985</v>
      </c>
      <c r="H67" s="14">
        <v>0</v>
      </c>
      <c r="I67" s="21">
        <v>-1700</v>
      </c>
      <c r="J67" s="14">
        <v>0</v>
      </c>
      <c r="K67" s="21">
        <v>-2951.8</v>
      </c>
      <c r="L67" s="13">
        <f t="shared" si="4"/>
        <v>-2951.8</v>
      </c>
      <c r="M67" s="17">
        <f t="shared" si="0"/>
        <v>-4651.8</v>
      </c>
      <c r="N67" s="15">
        <f t="shared" si="1"/>
        <v>3416.7999999999984</v>
      </c>
      <c r="O67" s="21">
        <v>15424.5</v>
      </c>
      <c r="P67" s="54">
        <f t="shared" si="2"/>
        <v>16982.7</v>
      </c>
    </row>
    <row r="68" spans="1:16" ht="15.75">
      <c r="A68" s="50">
        <v>40148</v>
      </c>
      <c r="B68" s="21">
        <v>2470.9</v>
      </c>
      <c r="C68" s="21">
        <v>43699.2</v>
      </c>
      <c r="D68" s="21">
        <v>-793.8</v>
      </c>
      <c r="E68" s="21"/>
      <c r="F68" s="21">
        <v>4878.4</v>
      </c>
      <c r="G68" s="16">
        <f t="shared" si="3"/>
        <v>47783.799999999996</v>
      </c>
      <c r="H68" s="14">
        <v>0</v>
      </c>
      <c r="I68" s="21">
        <v>-700</v>
      </c>
      <c r="J68" s="14">
        <v>0</v>
      </c>
      <c r="K68" s="21">
        <v>-5517.3</v>
      </c>
      <c r="L68" s="13">
        <f t="shared" si="4"/>
        <v>-5517.3</v>
      </c>
      <c r="M68" s="17">
        <f t="shared" si="0"/>
        <v>-6217.3</v>
      </c>
      <c r="N68" s="15">
        <f t="shared" si="1"/>
        <v>41566.49999999999</v>
      </c>
      <c r="O68" s="21">
        <v>-13127.9</v>
      </c>
      <c r="P68" s="54">
        <f t="shared" si="2"/>
        <v>30909.499999999993</v>
      </c>
    </row>
    <row r="69" spans="1:16" ht="15.75">
      <c r="A69" s="50">
        <v>40179</v>
      </c>
      <c r="B69" s="21">
        <v>5085.0999999999985</v>
      </c>
      <c r="C69" s="21">
        <v>-47161.9</v>
      </c>
      <c r="D69" s="21">
        <v>-382.99999999999943</v>
      </c>
      <c r="E69" s="21"/>
      <c r="F69" s="21">
        <v>-1936</v>
      </c>
      <c r="G69" s="16">
        <f t="shared" si="3"/>
        <v>-49480.9</v>
      </c>
      <c r="H69" s="14">
        <v>0</v>
      </c>
      <c r="I69" s="21">
        <v>0</v>
      </c>
      <c r="J69" s="14">
        <v>0</v>
      </c>
      <c r="K69" s="21">
        <v>-4709</v>
      </c>
      <c r="L69" s="13">
        <v>-4709.03899999998</v>
      </c>
      <c r="M69" s="17">
        <f>L69+I69+H69</f>
        <v>-4709.03899999998</v>
      </c>
      <c r="N69" s="15">
        <f t="shared" si="1"/>
        <v>-54189.938999999984</v>
      </c>
      <c r="O69" s="21">
        <v>24755.180999999997</v>
      </c>
      <c r="P69" s="54">
        <f t="shared" si="2"/>
        <v>-24349.65799999999</v>
      </c>
    </row>
    <row r="70" spans="1:16" ht="15.75">
      <c r="A70" s="50">
        <v>40210</v>
      </c>
      <c r="B70" s="21">
        <v>1753.726397541834</v>
      </c>
      <c r="C70" s="21">
        <v>8126.899999999998</v>
      </c>
      <c r="D70" s="21">
        <v>-2831.5000000000005</v>
      </c>
      <c r="E70" s="21"/>
      <c r="F70" s="21">
        <v>-177</v>
      </c>
      <c r="G70" s="16">
        <f t="shared" si="3"/>
        <v>5118.399999999998</v>
      </c>
      <c r="H70" s="14">
        <v>0</v>
      </c>
      <c r="I70" s="21">
        <v>0</v>
      </c>
      <c r="J70" s="14">
        <v>0</v>
      </c>
      <c r="K70" s="21">
        <v>1896.3</v>
      </c>
      <c r="L70" s="13">
        <v>1896.2590000000055</v>
      </c>
      <c r="M70" s="17">
        <f aca="true" t="shared" si="5" ref="M70:M80">L70+I70+H70</f>
        <v>1896.2590000000055</v>
      </c>
      <c r="N70" s="15">
        <f t="shared" si="1"/>
        <v>7014.659000000003</v>
      </c>
      <c r="O70" s="21">
        <v>2667.5029999999942</v>
      </c>
      <c r="P70" s="54">
        <f t="shared" si="2"/>
        <v>11435.88839754183</v>
      </c>
    </row>
    <row r="71" spans="1:16" ht="15.75">
      <c r="A71" s="50">
        <v>40238</v>
      </c>
      <c r="B71" s="21">
        <v>7247.35391338685</v>
      </c>
      <c r="C71" s="21">
        <v>-1116.800000000001</v>
      </c>
      <c r="D71" s="21">
        <v>14737.900000000001</v>
      </c>
      <c r="E71" s="21"/>
      <c r="F71" s="21">
        <v>-403.3</v>
      </c>
      <c r="G71" s="16">
        <f t="shared" si="3"/>
        <v>13217.800000000001</v>
      </c>
      <c r="H71" s="14">
        <v>0</v>
      </c>
      <c r="I71" s="21">
        <v>-3400</v>
      </c>
      <c r="J71" s="14">
        <v>0</v>
      </c>
      <c r="K71" s="21">
        <v>-6498.3</v>
      </c>
      <c r="L71" s="13">
        <v>-6498.259000000009</v>
      </c>
      <c r="M71" s="17">
        <f t="shared" si="5"/>
        <v>-9898.25900000001</v>
      </c>
      <c r="N71" s="15">
        <f t="shared" si="1"/>
        <v>3319.540999999992</v>
      </c>
      <c r="O71" s="21">
        <v>-12150.687913386853</v>
      </c>
      <c r="P71" s="54">
        <f t="shared" si="2"/>
        <v>-1583.7930000000115</v>
      </c>
    </row>
    <row r="72" spans="1:16" ht="15.75">
      <c r="A72" s="50">
        <v>40269</v>
      </c>
      <c r="B72" s="21">
        <v>5269.3</v>
      </c>
      <c r="C72" s="21">
        <v>14506.400000000009</v>
      </c>
      <c r="D72" s="21">
        <v>-7210.000000000001</v>
      </c>
      <c r="E72" s="21"/>
      <c r="F72" s="21">
        <v>204</v>
      </c>
      <c r="G72" s="16">
        <f t="shared" si="3"/>
        <v>7500.400000000008</v>
      </c>
      <c r="H72" s="14">
        <v>0</v>
      </c>
      <c r="I72" s="21">
        <v>100</v>
      </c>
      <c r="J72" s="14">
        <v>0</v>
      </c>
      <c r="K72" s="21">
        <v>5606.5</v>
      </c>
      <c r="L72" s="13">
        <v>5606.490999999998</v>
      </c>
      <c r="M72" s="17">
        <f t="shared" si="5"/>
        <v>5706.490999999998</v>
      </c>
      <c r="N72" s="15">
        <f t="shared" si="1"/>
        <v>13206.891000000007</v>
      </c>
      <c r="O72" s="21">
        <v>-6514.783000000014</v>
      </c>
      <c r="P72" s="54">
        <f t="shared" si="2"/>
        <v>11961.407999999992</v>
      </c>
    </row>
    <row r="73" spans="1:16" ht="15.75">
      <c r="A73" s="50">
        <v>40299</v>
      </c>
      <c r="B73" s="21">
        <v>0</v>
      </c>
      <c r="C73" s="21">
        <v>-17429.899999999994</v>
      </c>
      <c r="D73" s="21">
        <v>14835.6</v>
      </c>
      <c r="E73" s="21"/>
      <c r="F73" s="21">
        <v>-736.9</v>
      </c>
      <c r="G73" s="16">
        <f t="shared" si="3"/>
        <v>-3331.199999999994</v>
      </c>
      <c r="H73" s="14">
        <v>0</v>
      </c>
      <c r="I73" s="21">
        <v>3300</v>
      </c>
      <c r="J73" s="14">
        <v>0</v>
      </c>
      <c r="K73" s="21">
        <v>2137.9</v>
      </c>
      <c r="L73" s="13">
        <v>2137.9159999999974</v>
      </c>
      <c r="M73" s="17">
        <f t="shared" si="5"/>
        <v>5437.915999999997</v>
      </c>
      <c r="N73" s="15">
        <f aca="true" t="shared" si="6" ref="N73:N80">+G73+M73</f>
        <v>2106.7160000000035</v>
      </c>
      <c r="O73" s="21">
        <v>6080.438</v>
      </c>
      <c r="P73" s="54">
        <f aca="true" t="shared" si="7" ref="P73:P80">N73+O73+B73</f>
        <v>8187.154000000004</v>
      </c>
    </row>
    <row r="74" spans="1:16" ht="15.75">
      <c r="A74" s="50">
        <v>40330</v>
      </c>
      <c r="B74" s="21">
        <v>768.9</v>
      </c>
      <c r="C74" s="21">
        <v>22190.3</v>
      </c>
      <c r="D74" s="21">
        <v>-9491.599999999999</v>
      </c>
      <c r="E74" s="21"/>
      <c r="F74" s="21">
        <v>1887.1</v>
      </c>
      <c r="G74" s="16">
        <f aca="true" t="shared" si="8" ref="G74:G80">+C74+D74+E74+F74</f>
        <v>14585.800000000001</v>
      </c>
      <c r="H74" s="14">
        <v>0</v>
      </c>
      <c r="I74" s="21">
        <v>3800</v>
      </c>
      <c r="J74" s="14">
        <v>0</v>
      </c>
      <c r="K74" s="21">
        <v>17725.341999999975</v>
      </c>
      <c r="L74" s="13">
        <v>17725.341999999975</v>
      </c>
      <c r="M74" s="17">
        <f t="shared" si="5"/>
        <v>21525.341999999975</v>
      </c>
      <c r="N74" s="15">
        <f t="shared" si="6"/>
        <v>36111.14199999998</v>
      </c>
      <c r="O74" s="21">
        <v>-9540.224999999997</v>
      </c>
      <c r="P74" s="54">
        <f t="shared" si="7"/>
        <v>27339.81699999998</v>
      </c>
    </row>
    <row r="75" spans="1:16" ht="15.75">
      <c r="A75" s="50">
        <v>40360</v>
      </c>
      <c r="B75" s="21">
        <v>0</v>
      </c>
      <c r="C75" s="21">
        <v>21148.999999999996</v>
      </c>
      <c r="D75" s="21">
        <v>-900.6000000000008</v>
      </c>
      <c r="E75" s="21"/>
      <c r="F75" s="21">
        <v>1247.8</v>
      </c>
      <c r="G75" s="16">
        <f t="shared" si="8"/>
        <v>21496.199999999993</v>
      </c>
      <c r="H75" s="14">
        <v>0</v>
      </c>
      <c r="I75" s="21">
        <v>-1700</v>
      </c>
      <c r="J75" s="14">
        <v>0</v>
      </c>
      <c r="K75" s="21">
        <v>11174.4</v>
      </c>
      <c r="L75" s="13">
        <v>11174.410999999993</v>
      </c>
      <c r="M75" s="17">
        <f t="shared" si="5"/>
        <v>9474.410999999993</v>
      </c>
      <c r="N75" s="15">
        <f t="shared" si="6"/>
        <v>30970.610999999986</v>
      </c>
      <c r="O75" s="21">
        <v>-28984.449999999983</v>
      </c>
      <c r="P75" s="54">
        <f t="shared" si="7"/>
        <v>1986.1610000000037</v>
      </c>
    </row>
    <row r="76" spans="1:16" ht="15.75">
      <c r="A76" s="50">
        <v>40391</v>
      </c>
      <c r="B76" s="21">
        <v>15092.699999999999</v>
      </c>
      <c r="C76" s="21">
        <v>-8352</v>
      </c>
      <c r="D76" s="21">
        <v>10524</v>
      </c>
      <c r="E76" s="21"/>
      <c r="F76" s="21">
        <v>-637.1</v>
      </c>
      <c r="G76" s="16">
        <f t="shared" si="8"/>
        <v>1534.9</v>
      </c>
      <c r="H76" s="14">
        <v>0</v>
      </c>
      <c r="I76" s="21">
        <v>4100</v>
      </c>
      <c r="J76" s="14">
        <v>0</v>
      </c>
      <c r="K76" s="21">
        <v>-11124.593999999983</v>
      </c>
      <c r="L76" s="13">
        <v>-11124.593999999983</v>
      </c>
      <c r="M76" s="17">
        <f t="shared" si="5"/>
        <v>-7024.593999999983</v>
      </c>
      <c r="N76" s="15">
        <f t="shared" si="6"/>
        <v>-5489.693999999983</v>
      </c>
      <c r="O76" s="21">
        <v>46103.66699999997</v>
      </c>
      <c r="P76" s="54">
        <f t="shared" si="7"/>
        <v>55706.67299999999</v>
      </c>
    </row>
    <row r="77" spans="1:16" ht="15.75">
      <c r="A77" s="50">
        <v>40422</v>
      </c>
      <c r="B77" s="21">
        <v>72.9</v>
      </c>
      <c r="C77" s="21">
        <v>8769.6</v>
      </c>
      <c r="D77" s="21">
        <v>10691.4</v>
      </c>
      <c r="E77" s="21"/>
      <c r="F77" s="21">
        <v>-647</v>
      </c>
      <c r="G77" s="16">
        <f t="shared" si="8"/>
        <v>18814</v>
      </c>
      <c r="H77" s="14">
        <v>0</v>
      </c>
      <c r="I77" s="21">
        <v>200</v>
      </c>
      <c r="J77" s="14">
        <v>0</v>
      </c>
      <c r="K77" s="21">
        <v>-4588.141000000003</v>
      </c>
      <c r="L77" s="13">
        <v>-4588.141000000003</v>
      </c>
      <c r="M77" s="17">
        <f t="shared" si="5"/>
        <v>-4388.141000000003</v>
      </c>
      <c r="N77" s="15">
        <f t="shared" si="6"/>
        <v>14425.858999999997</v>
      </c>
      <c r="O77" s="21">
        <v>-10082.368000000008</v>
      </c>
      <c r="P77" s="54">
        <f t="shared" si="7"/>
        <v>4416.390999999989</v>
      </c>
    </row>
    <row r="78" spans="1:16" ht="15.75">
      <c r="A78" s="50">
        <v>40452</v>
      </c>
      <c r="B78" s="21">
        <v>2920.3149999999996</v>
      </c>
      <c r="C78" s="21">
        <v>-12468.800000000008</v>
      </c>
      <c r="D78" s="21">
        <v>9062.400000000001</v>
      </c>
      <c r="E78" s="21"/>
      <c r="F78" s="21">
        <v>26.700000000000728</v>
      </c>
      <c r="G78" s="16">
        <f t="shared" si="8"/>
        <v>-3379.700000000006</v>
      </c>
      <c r="H78" s="14">
        <v>0</v>
      </c>
      <c r="I78" s="21">
        <v>800</v>
      </c>
      <c r="J78" s="14">
        <v>0</v>
      </c>
      <c r="K78" s="21">
        <v>11192.069000000076</v>
      </c>
      <c r="L78" s="13">
        <v>11192.069000000076</v>
      </c>
      <c r="M78" s="17">
        <f t="shared" si="5"/>
        <v>11992.069000000076</v>
      </c>
      <c r="N78" s="15">
        <f t="shared" si="6"/>
        <v>8612.36900000007</v>
      </c>
      <c r="O78" s="21">
        <v>-5761.176000000104</v>
      </c>
      <c r="P78" s="54">
        <f t="shared" si="7"/>
        <v>5771.507999999965</v>
      </c>
    </row>
    <row r="79" spans="1:16" ht="15.75">
      <c r="A79" s="50">
        <v>40483</v>
      </c>
      <c r="B79" s="21">
        <v>10054.3244100501</v>
      </c>
      <c r="C79" s="21">
        <v>13421.800000000003</v>
      </c>
      <c r="D79" s="21">
        <v>-847.1000000000015</v>
      </c>
      <c r="E79" s="21"/>
      <c r="F79" s="21">
        <v>770.5999999999985</v>
      </c>
      <c r="G79" s="16">
        <f t="shared" si="8"/>
        <v>13345.3</v>
      </c>
      <c r="H79" s="14">
        <v>0</v>
      </c>
      <c r="I79" s="21">
        <v>50</v>
      </c>
      <c r="J79" s="14">
        <v>0</v>
      </c>
      <c r="K79" s="21">
        <v>5950.211999999941</v>
      </c>
      <c r="L79" s="13">
        <v>5950.211999999941</v>
      </c>
      <c r="M79" s="17">
        <f t="shared" si="5"/>
        <v>6000.211999999941</v>
      </c>
      <c r="N79" s="15">
        <f t="shared" si="6"/>
        <v>19345.51199999994</v>
      </c>
      <c r="O79" s="21">
        <v>-9239.731481299932</v>
      </c>
      <c r="P79" s="54">
        <f t="shared" si="7"/>
        <v>20160.10492875011</v>
      </c>
    </row>
    <row r="80" spans="1:16" ht="15.75">
      <c r="A80" s="50">
        <v>40513</v>
      </c>
      <c r="B80" s="21">
        <v>41494.180279021224</v>
      </c>
      <c r="C80" s="21">
        <v>-9395.899999999998</v>
      </c>
      <c r="D80" s="21">
        <v>-342.1024669999955</v>
      </c>
      <c r="E80" s="21">
        <v>-497.3</v>
      </c>
      <c r="F80" s="21">
        <v>3802</v>
      </c>
      <c r="G80" s="16">
        <f t="shared" si="8"/>
        <v>-6433.302466999992</v>
      </c>
      <c r="H80" s="14">
        <v>0</v>
      </c>
      <c r="I80" s="21">
        <v>-1083.2999999999993</v>
      </c>
      <c r="J80" s="14">
        <v>0</v>
      </c>
      <c r="K80" s="21">
        <v>-28762.688000000006</v>
      </c>
      <c r="L80" s="13">
        <v>-28762.688000000006</v>
      </c>
      <c r="M80" s="17">
        <f t="shared" si="5"/>
        <v>-29845.988000000005</v>
      </c>
      <c r="N80" s="15">
        <f t="shared" si="6"/>
        <v>-36279.290467</v>
      </c>
      <c r="O80" s="21">
        <v>-83952.10081202116</v>
      </c>
      <c r="P80" s="54">
        <f t="shared" si="7"/>
        <v>-78737.21099999994</v>
      </c>
    </row>
    <row r="81" spans="1:16" ht="15.75">
      <c r="A81" s="50">
        <v>40544</v>
      </c>
      <c r="B81" s="73">
        <v>1675.9103335006266</v>
      </c>
      <c r="C81" s="73">
        <v>-22381.500000000004</v>
      </c>
      <c r="D81" s="74">
        <v>7369.902466999996</v>
      </c>
      <c r="E81" s="74">
        <v>24.616666666666674</v>
      </c>
      <c r="F81" s="75">
        <v>-3412.2999999999993</v>
      </c>
      <c r="G81" s="76">
        <f aca="true" t="shared" si="9" ref="G81:G137">+C81+D81+E81+F81</f>
        <v>-18399.28086633334</v>
      </c>
      <c r="H81" s="73">
        <v>0</v>
      </c>
      <c r="I81" s="75">
        <v>-960.1000000000022</v>
      </c>
      <c r="J81" s="73">
        <v>0</v>
      </c>
      <c r="K81" s="75">
        <v>-16933.3210000001</v>
      </c>
      <c r="L81" s="77">
        <f aca="true" t="shared" si="10" ref="L81:L137">+J81+K81</f>
        <v>-16933.3210000001</v>
      </c>
      <c r="M81" s="78">
        <f aca="true" t="shared" si="11" ref="M81:M136">L81+I81+H81</f>
        <v>-17893.421000000104</v>
      </c>
      <c r="N81" s="79">
        <f aca="true" t="shared" si="12" ref="N81:N136">+G81+M81</f>
        <v>-36292.701866333446</v>
      </c>
      <c r="O81" s="80">
        <v>34700.00286633341</v>
      </c>
      <c r="P81" s="81">
        <f aca="true" t="shared" si="13" ref="P81:P136">N81+O81+B81</f>
        <v>83.21133350058972</v>
      </c>
    </row>
    <row r="82" spans="1:16" ht="15.75">
      <c r="A82" s="50">
        <v>40575</v>
      </c>
      <c r="B82" s="14">
        <v>1851.6173822558176</v>
      </c>
      <c r="C82" s="14">
        <v>-45612.49999999997</v>
      </c>
      <c r="D82" s="18">
        <v>11427.100000000002</v>
      </c>
      <c r="E82" s="18">
        <v>24.616666666666674</v>
      </c>
      <c r="F82" s="20">
        <v>-479.2000000000007</v>
      </c>
      <c r="G82" s="16">
        <f t="shared" si="9"/>
        <v>-34639.98333333329</v>
      </c>
      <c r="H82" s="14">
        <v>0</v>
      </c>
      <c r="I82" s="20">
        <v>-3831.7999999999993</v>
      </c>
      <c r="J82" s="14">
        <v>0</v>
      </c>
      <c r="K82" s="20">
        <v>3493.1490000000013</v>
      </c>
      <c r="L82" s="13">
        <f t="shared" si="10"/>
        <v>3493.1490000000013</v>
      </c>
      <c r="M82" s="17">
        <f t="shared" si="11"/>
        <v>-338.650999999998</v>
      </c>
      <c r="N82" s="15">
        <f t="shared" si="12"/>
        <v>-34978.63433333329</v>
      </c>
      <c r="O82" s="11">
        <v>18808.19395107748</v>
      </c>
      <c r="P82" s="54">
        <f t="shared" si="13"/>
        <v>-14318.822999999995</v>
      </c>
    </row>
    <row r="83" spans="1:16" ht="15.75">
      <c r="A83" s="50">
        <v>40603</v>
      </c>
      <c r="B83" s="14">
        <v>3700.532757168775</v>
      </c>
      <c r="C83" s="14">
        <v>25627.29999999999</v>
      </c>
      <c r="D83" s="18">
        <v>-11332.599999999999</v>
      </c>
      <c r="E83" s="18">
        <v>24.616666666666674</v>
      </c>
      <c r="F83" s="20">
        <v>1712.7000000000007</v>
      </c>
      <c r="G83" s="16">
        <f t="shared" si="9"/>
        <v>16032.016666666657</v>
      </c>
      <c r="H83" s="14">
        <v>0</v>
      </c>
      <c r="I83" s="20">
        <v>3720</v>
      </c>
      <c r="J83" s="14">
        <v>0</v>
      </c>
      <c r="K83" s="20">
        <v>8841.417000000016</v>
      </c>
      <c r="L83" s="13">
        <f t="shared" si="10"/>
        <v>8841.417000000016</v>
      </c>
      <c r="M83" s="17">
        <f t="shared" si="11"/>
        <v>12561.417000000016</v>
      </c>
      <c r="N83" s="15">
        <f t="shared" si="12"/>
        <v>28593.43366666667</v>
      </c>
      <c r="O83" s="11">
        <v>-33636.66066666666</v>
      </c>
      <c r="P83" s="54">
        <f t="shared" si="13"/>
        <v>-1342.6942428312168</v>
      </c>
    </row>
    <row r="84" spans="1:16" ht="15.75">
      <c r="A84" s="50">
        <v>40634</v>
      </c>
      <c r="B84" s="14">
        <v>10432.418952737</v>
      </c>
      <c r="C84" s="14">
        <v>-4853.10000000002</v>
      </c>
      <c r="D84" s="18">
        <v>5096.9000000000015</v>
      </c>
      <c r="E84" s="18">
        <v>24.616666666666617</v>
      </c>
      <c r="F84" s="20">
        <v>2914.1000000000004</v>
      </c>
      <c r="G84" s="16">
        <f t="shared" si="9"/>
        <v>3182.5166666666482</v>
      </c>
      <c r="H84" s="14">
        <v>0</v>
      </c>
      <c r="I84" s="20">
        <v>800</v>
      </c>
      <c r="J84" s="14">
        <v>0</v>
      </c>
      <c r="K84" s="20">
        <v>3475.9459999999817</v>
      </c>
      <c r="L84" s="13">
        <f t="shared" si="10"/>
        <v>3475.9459999999817</v>
      </c>
      <c r="M84" s="17">
        <f t="shared" si="11"/>
        <v>4275.945999999982</v>
      </c>
      <c r="N84" s="15">
        <f t="shared" si="12"/>
        <v>7458.46266666663</v>
      </c>
      <c r="O84" s="11">
        <v>2442.634333333368</v>
      </c>
      <c r="P84" s="54">
        <f t="shared" si="13"/>
        <v>20333.515952736998</v>
      </c>
    </row>
    <row r="85" spans="1:16" ht="15.75">
      <c r="A85" s="50">
        <v>40664</v>
      </c>
      <c r="B85" s="14">
        <v>6628.999345609151</v>
      </c>
      <c r="C85" s="14">
        <v>13837.499999999982</v>
      </c>
      <c r="D85" s="18">
        <v>2409.999999999992</v>
      </c>
      <c r="E85" s="18">
        <v>24.616666666666674</v>
      </c>
      <c r="F85" s="20">
        <v>1790.800000000001</v>
      </c>
      <c r="G85" s="16">
        <f t="shared" si="9"/>
        <v>18062.916666666642</v>
      </c>
      <c r="H85" s="14">
        <v>0</v>
      </c>
      <c r="I85" s="20">
        <v>-18.200000000000728</v>
      </c>
      <c r="J85" s="14">
        <v>0</v>
      </c>
      <c r="K85" s="20">
        <v>7384.0370000000075</v>
      </c>
      <c r="L85" s="13">
        <f t="shared" si="10"/>
        <v>7384.0370000000075</v>
      </c>
      <c r="M85" s="17">
        <f t="shared" si="11"/>
        <v>7365.837000000007</v>
      </c>
      <c r="N85" s="15">
        <f t="shared" si="12"/>
        <v>25428.75366666665</v>
      </c>
      <c r="O85" s="11">
        <v>-19627.85766666664</v>
      </c>
      <c r="P85" s="54">
        <f t="shared" si="13"/>
        <v>12429.895345609159</v>
      </c>
    </row>
    <row r="86" spans="1:16" ht="15.75">
      <c r="A86" s="50">
        <v>40695</v>
      </c>
      <c r="B86" s="14">
        <v>659.7093980146701</v>
      </c>
      <c r="C86" s="14">
        <v>7807.500000000029</v>
      </c>
      <c r="D86" s="18">
        <v>-4514.800000000004</v>
      </c>
      <c r="E86" s="18">
        <v>24.616666666666674</v>
      </c>
      <c r="F86" s="20">
        <v>-1335.9000000000015</v>
      </c>
      <c r="G86" s="16">
        <f t="shared" si="9"/>
        <v>1981.4166666666906</v>
      </c>
      <c r="H86" s="14">
        <v>0</v>
      </c>
      <c r="I86" s="20">
        <v>1243.5</v>
      </c>
      <c r="J86" s="14">
        <v>0</v>
      </c>
      <c r="K86" s="20">
        <v>-23724.550000000003</v>
      </c>
      <c r="L86" s="13">
        <f t="shared" si="10"/>
        <v>-23724.550000000003</v>
      </c>
      <c r="M86" s="17">
        <f t="shared" si="11"/>
        <v>-22481.050000000003</v>
      </c>
      <c r="N86" s="15">
        <f t="shared" si="12"/>
        <v>-20499.633333333313</v>
      </c>
      <c r="O86" s="11">
        <v>31007.04187041147</v>
      </c>
      <c r="P86" s="54">
        <f t="shared" si="13"/>
        <v>11167.117935092829</v>
      </c>
    </row>
    <row r="87" spans="1:16" ht="15.75">
      <c r="A87" s="50">
        <v>40725</v>
      </c>
      <c r="B87" s="14">
        <v>6783.3</v>
      </c>
      <c r="C87" s="14">
        <v>16879.600000000006</v>
      </c>
      <c r="D87" s="18">
        <v>153.60000000000082</v>
      </c>
      <c r="E87" s="18">
        <v>-84.34999999999997</v>
      </c>
      <c r="F87" s="20">
        <v>-1696.3999999999996</v>
      </c>
      <c r="G87" s="16">
        <f t="shared" si="9"/>
        <v>15252.45000000001</v>
      </c>
      <c r="H87" s="14">
        <v>0</v>
      </c>
      <c r="I87" s="20">
        <v>9700</v>
      </c>
      <c r="J87" s="14">
        <v>0</v>
      </c>
      <c r="K87" s="20">
        <v>53292.949000000015</v>
      </c>
      <c r="L87" s="13">
        <f t="shared" si="10"/>
        <v>53292.949000000015</v>
      </c>
      <c r="M87" s="17">
        <f t="shared" si="11"/>
        <v>62992.949000000015</v>
      </c>
      <c r="N87" s="15">
        <f t="shared" si="12"/>
        <v>78245.39900000002</v>
      </c>
      <c r="O87" s="11">
        <v>-49144.49800000005</v>
      </c>
      <c r="P87" s="54">
        <f t="shared" si="13"/>
        <v>35884.20099999997</v>
      </c>
    </row>
    <row r="88" spans="1:16" ht="15.75">
      <c r="A88" s="50">
        <v>40756</v>
      </c>
      <c r="B88" s="14">
        <v>1161.32824274568</v>
      </c>
      <c r="C88" s="14">
        <v>8573.099999999993</v>
      </c>
      <c r="D88" s="18">
        <v>-13719.5</v>
      </c>
      <c r="E88" s="18">
        <v>-84.34999999999997</v>
      </c>
      <c r="F88" s="20">
        <v>-2361.8999999999996</v>
      </c>
      <c r="G88" s="16">
        <f t="shared" si="9"/>
        <v>-7592.650000000007</v>
      </c>
      <c r="H88" s="14">
        <v>0</v>
      </c>
      <c r="I88" s="20">
        <v>456.5</v>
      </c>
      <c r="J88" s="14">
        <v>0</v>
      </c>
      <c r="K88" s="20">
        <v>-25946.675000000017</v>
      </c>
      <c r="L88" s="13">
        <f t="shared" si="10"/>
        <v>-25946.675000000017</v>
      </c>
      <c r="M88" s="17">
        <f t="shared" si="11"/>
        <v>-25490.175000000017</v>
      </c>
      <c r="N88" s="15">
        <f t="shared" si="12"/>
        <v>-33082.825000000026</v>
      </c>
      <c r="O88" s="11">
        <v>27188.687757254334</v>
      </c>
      <c r="P88" s="54">
        <f t="shared" si="13"/>
        <v>-4732.809000000012</v>
      </c>
    </row>
    <row r="89" spans="1:16" ht="15.75">
      <c r="A89" s="50">
        <v>40787</v>
      </c>
      <c r="B89" s="14">
        <v>1341.8127357718054</v>
      </c>
      <c r="C89" s="14">
        <v>4559.400000000012</v>
      </c>
      <c r="D89" s="18">
        <v>2213.0000000000014</v>
      </c>
      <c r="E89" s="18">
        <v>-84.35000000000014</v>
      </c>
      <c r="F89" s="20">
        <v>-844.3000000000011</v>
      </c>
      <c r="G89" s="16">
        <f t="shared" si="9"/>
        <v>5843.750000000013</v>
      </c>
      <c r="H89" s="14">
        <v>0</v>
      </c>
      <c r="I89" s="20">
        <v>4100</v>
      </c>
      <c r="J89" s="14">
        <v>0</v>
      </c>
      <c r="K89" s="20">
        <v>8377.576000000001</v>
      </c>
      <c r="L89" s="13">
        <f t="shared" si="10"/>
        <v>8377.576000000001</v>
      </c>
      <c r="M89" s="17">
        <f t="shared" si="11"/>
        <v>12477.576000000001</v>
      </c>
      <c r="N89" s="15">
        <f t="shared" si="12"/>
        <v>18321.326000000015</v>
      </c>
      <c r="O89" s="11">
        <v>-5819.113999999987</v>
      </c>
      <c r="P89" s="54">
        <f t="shared" si="13"/>
        <v>13844.024735771834</v>
      </c>
    </row>
    <row r="90" spans="1:16" ht="15.75">
      <c r="A90" s="50">
        <v>40817</v>
      </c>
      <c r="B90" s="14">
        <v>4783.65864390247</v>
      </c>
      <c r="C90" s="14">
        <v>19655.500000000004</v>
      </c>
      <c r="D90" s="18">
        <v>-6370.700000000002</v>
      </c>
      <c r="E90" s="18">
        <v>-84.34999999999991</v>
      </c>
      <c r="F90" s="20">
        <v>1079.1000000000004</v>
      </c>
      <c r="G90" s="16">
        <f t="shared" si="9"/>
        <v>14279.550000000003</v>
      </c>
      <c r="H90" s="14">
        <v>0</v>
      </c>
      <c r="I90" s="20">
        <v>-2100</v>
      </c>
      <c r="J90" s="14">
        <v>0</v>
      </c>
      <c r="K90" s="20">
        <v>21086.814000000006</v>
      </c>
      <c r="L90" s="13">
        <f t="shared" si="10"/>
        <v>21086.814000000006</v>
      </c>
      <c r="M90" s="17">
        <f t="shared" si="11"/>
        <v>18986.814000000006</v>
      </c>
      <c r="N90" s="15">
        <f t="shared" si="12"/>
        <v>33266.36400000001</v>
      </c>
      <c r="O90" s="11">
        <v>-22384.446000000036</v>
      </c>
      <c r="P90" s="54">
        <f t="shared" si="13"/>
        <v>15665.576643902443</v>
      </c>
    </row>
    <row r="91" spans="1:16" ht="15.75">
      <c r="A91" s="50">
        <v>40848</v>
      </c>
      <c r="B91" s="14">
        <v>-396.7</v>
      </c>
      <c r="C91" s="14">
        <v>-9409.000000000007</v>
      </c>
      <c r="D91" s="18">
        <v>-12736.799999999992</v>
      </c>
      <c r="E91" s="18">
        <v>-84.35000000000002</v>
      </c>
      <c r="F91" s="20">
        <v>398</v>
      </c>
      <c r="G91" s="16">
        <f t="shared" si="9"/>
        <v>-21832.149999999998</v>
      </c>
      <c r="H91" s="14">
        <v>0</v>
      </c>
      <c r="I91" s="22">
        <v>5200</v>
      </c>
      <c r="J91" s="14">
        <v>0</v>
      </c>
      <c r="K91" s="22">
        <v>1039.5689999999595</v>
      </c>
      <c r="L91" s="13">
        <f t="shared" si="10"/>
        <v>1039.5689999999595</v>
      </c>
      <c r="M91" s="17">
        <f t="shared" si="11"/>
        <v>6239.5689999999595</v>
      </c>
      <c r="N91" s="15">
        <f t="shared" si="12"/>
        <v>-15592.581000000038</v>
      </c>
      <c r="O91" s="23">
        <v>9649.541000000065</v>
      </c>
      <c r="P91" s="54">
        <f t="shared" si="13"/>
        <v>-6339.739999999973</v>
      </c>
    </row>
    <row r="92" spans="1:16" ht="15.75">
      <c r="A92" s="50">
        <v>40878</v>
      </c>
      <c r="B92" s="14">
        <v>15413.595999999998</v>
      </c>
      <c r="C92" s="14">
        <v>68062.09999999998</v>
      </c>
      <c r="D92" s="18">
        <v>-6156.300000000008</v>
      </c>
      <c r="E92" s="18">
        <v>-89.94999999999993</v>
      </c>
      <c r="F92" s="20">
        <v>2379.5</v>
      </c>
      <c r="G92" s="16">
        <f t="shared" si="9"/>
        <v>64195.34999999997</v>
      </c>
      <c r="H92" s="14">
        <v>0</v>
      </c>
      <c r="I92" s="22">
        <v>60</v>
      </c>
      <c r="J92" s="14">
        <v>0</v>
      </c>
      <c r="K92" s="20">
        <v>-18947.50299999996</v>
      </c>
      <c r="L92" s="13">
        <f t="shared" si="10"/>
        <v>-18947.50299999996</v>
      </c>
      <c r="M92" s="17">
        <f t="shared" si="11"/>
        <v>-18887.50299999996</v>
      </c>
      <c r="N92" s="15">
        <f t="shared" si="12"/>
        <v>45307.84700000001</v>
      </c>
      <c r="O92" s="11">
        <v>-53321.94699999998</v>
      </c>
      <c r="P92" s="54">
        <f t="shared" si="13"/>
        <v>7399.496000000028</v>
      </c>
    </row>
    <row r="93" spans="1:16" ht="15.75">
      <c r="A93" s="50">
        <v>40909</v>
      </c>
      <c r="B93" s="20">
        <v>3029.48806509202</v>
      </c>
      <c r="C93" s="14">
        <v>-70851.19999999998</v>
      </c>
      <c r="D93" s="18">
        <v>989.6999999999989</v>
      </c>
      <c r="E93" s="18">
        <v>-112.75</v>
      </c>
      <c r="F93" s="18">
        <v>-1530.6000000000004</v>
      </c>
      <c r="G93" s="16">
        <f t="shared" si="9"/>
        <v>-71504.84999999999</v>
      </c>
      <c r="H93" s="19">
        <v>0</v>
      </c>
      <c r="I93" s="20">
        <v>-2066.699999999997</v>
      </c>
      <c r="J93" s="19">
        <v>0</v>
      </c>
      <c r="K93" s="20">
        <v>11644.849994999997</v>
      </c>
      <c r="L93" s="13">
        <f t="shared" si="10"/>
        <v>11644.849994999997</v>
      </c>
      <c r="M93" s="17">
        <f t="shared" si="11"/>
        <v>9578.149995</v>
      </c>
      <c r="N93" s="15">
        <f t="shared" si="12"/>
        <v>-61926.70000499999</v>
      </c>
      <c r="O93" s="11">
        <v>8885.077352198132</v>
      </c>
      <c r="P93" s="54">
        <f t="shared" si="13"/>
        <v>-50012.13458770984</v>
      </c>
    </row>
    <row r="94" spans="1:16" ht="15.75">
      <c r="A94" s="50">
        <v>40940</v>
      </c>
      <c r="B94" s="20">
        <v>592.42908241671</v>
      </c>
      <c r="C94" s="14">
        <v>-6502.500000000011</v>
      </c>
      <c r="D94" s="18">
        <v>-6407.299999999989</v>
      </c>
      <c r="E94" s="18">
        <v>-112.75</v>
      </c>
      <c r="F94" s="18">
        <v>-47.399999999999636</v>
      </c>
      <c r="G94" s="16">
        <f t="shared" si="9"/>
        <v>-13069.949999999999</v>
      </c>
      <c r="H94" s="19">
        <v>0</v>
      </c>
      <c r="I94" s="20">
        <v>-1460</v>
      </c>
      <c r="J94" s="19">
        <v>0</v>
      </c>
      <c r="K94" s="20">
        <v>-7523.777262999996</v>
      </c>
      <c r="L94" s="13">
        <f t="shared" si="10"/>
        <v>-7523.777262999996</v>
      </c>
      <c r="M94" s="17">
        <f t="shared" si="11"/>
        <v>-8983.777262999996</v>
      </c>
      <c r="N94" s="15">
        <f t="shared" si="12"/>
        <v>-22053.727262999993</v>
      </c>
      <c r="O94" s="11">
        <v>35978.604577659455</v>
      </c>
      <c r="P94" s="54">
        <f t="shared" si="13"/>
        <v>14517.30639707617</v>
      </c>
    </row>
    <row r="95" spans="1:16" ht="15.75">
      <c r="A95" s="50">
        <v>40969</v>
      </c>
      <c r="B95" s="20">
        <v>1022.1110552929299</v>
      </c>
      <c r="C95" s="14">
        <v>24692.399999999987</v>
      </c>
      <c r="D95" s="18">
        <v>-23457.199999999997</v>
      </c>
      <c r="E95" s="18">
        <v>-112.75</v>
      </c>
      <c r="F95" s="18">
        <v>-633.5</v>
      </c>
      <c r="G95" s="16">
        <f t="shared" si="9"/>
        <v>488.9499999999898</v>
      </c>
      <c r="H95" s="19">
        <v>0</v>
      </c>
      <c r="I95" s="20">
        <v>3000</v>
      </c>
      <c r="J95" s="19">
        <v>0</v>
      </c>
      <c r="K95" s="20">
        <v>37641.237479999996</v>
      </c>
      <c r="L95" s="13">
        <f t="shared" si="10"/>
        <v>37641.237479999996</v>
      </c>
      <c r="M95" s="17">
        <f t="shared" si="11"/>
        <v>40641.237479999996</v>
      </c>
      <c r="N95" s="15">
        <f t="shared" si="12"/>
        <v>41130.187479999986</v>
      </c>
      <c r="O95" s="11">
        <v>-43400.62631662266</v>
      </c>
      <c r="P95" s="54">
        <f t="shared" si="13"/>
        <v>-1248.3277813297477</v>
      </c>
    </row>
    <row r="96" spans="1:16" ht="15.75">
      <c r="A96" s="50">
        <v>41000</v>
      </c>
      <c r="B96" s="20">
        <v>3034.6954622001526</v>
      </c>
      <c r="C96" s="14">
        <v>14323</v>
      </c>
      <c r="D96" s="18">
        <v>14227.59999999999</v>
      </c>
      <c r="E96" s="18">
        <v>-112.75</v>
      </c>
      <c r="F96" s="18">
        <v>2308.1000000000004</v>
      </c>
      <c r="G96" s="16">
        <f t="shared" si="9"/>
        <v>30745.94999999999</v>
      </c>
      <c r="H96" s="19">
        <v>0</v>
      </c>
      <c r="I96" s="20">
        <v>400</v>
      </c>
      <c r="J96" s="19">
        <v>0</v>
      </c>
      <c r="K96" s="20">
        <v>-15503.154488999993</v>
      </c>
      <c r="L96" s="13">
        <f t="shared" si="10"/>
        <v>-15503.154488999993</v>
      </c>
      <c r="M96" s="17">
        <f t="shared" si="11"/>
        <v>-15103.154488999993</v>
      </c>
      <c r="N96" s="15">
        <f t="shared" si="12"/>
        <v>15642.795510999997</v>
      </c>
      <c r="O96" s="11">
        <v>-5684.321393049795</v>
      </c>
      <c r="P96" s="54">
        <f t="shared" si="13"/>
        <v>12993.169580150354</v>
      </c>
    </row>
    <row r="97" spans="1:16" ht="15.75">
      <c r="A97" s="50">
        <v>41030</v>
      </c>
      <c r="B97" s="20">
        <v>4443.408322574099</v>
      </c>
      <c r="C97" s="14">
        <v>-20086.1</v>
      </c>
      <c r="D97" s="18">
        <v>208.6999999999971</v>
      </c>
      <c r="E97" s="18">
        <v>-112.74999999999977</v>
      </c>
      <c r="F97" s="18">
        <v>-1773.2000000000007</v>
      </c>
      <c r="G97" s="16">
        <f t="shared" si="9"/>
        <v>-21763.350000000002</v>
      </c>
      <c r="H97" s="19">
        <v>0</v>
      </c>
      <c r="I97" s="20">
        <v>8600</v>
      </c>
      <c r="J97" s="19">
        <v>0</v>
      </c>
      <c r="K97" s="20">
        <v>29710.461741000036</v>
      </c>
      <c r="L97" s="13">
        <f t="shared" si="10"/>
        <v>29710.461741000036</v>
      </c>
      <c r="M97" s="17">
        <f t="shared" si="11"/>
        <v>38310.461741000036</v>
      </c>
      <c r="N97" s="15">
        <f t="shared" si="12"/>
        <v>16547.111741000033</v>
      </c>
      <c r="O97" s="11">
        <v>-4424.602577787722</v>
      </c>
      <c r="P97" s="54">
        <f t="shared" si="13"/>
        <v>16565.91748578641</v>
      </c>
    </row>
    <row r="98" spans="1:16" ht="15.75">
      <c r="A98" s="50">
        <v>41061</v>
      </c>
      <c r="B98" s="20">
        <v>-267.2849067848</v>
      </c>
      <c r="C98" s="14">
        <v>20204.999999999993</v>
      </c>
      <c r="D98" s="18">
        <v>-4200.299999999993</v>
      </c>
      <c r="E98" s="18">
        <v>-112.75000000000023</v>
      </c>
      <c r="F98" s="18">
        <v>4242.699999999999</v>
      </c>
      <c r="G98" s="16">
        <f t="shared" si="9"/>
        <v>20134.65</v>
      </c>
      <c r="H98" s="19">
        <v>0</v>
      </c>
      <c r="I98" s="20">
        <v>2320</v>
      </c>
      <c r="J98" s="19">
        <v>0</v>
      </c>
      <c r="K98" s="20">
        <v>-13178.091678000084</v>
      </c>
      <c r="L98" s="13">
        <f t="shared" si="10"/>
        <v>-13178.091678000084</v>
      </c>
      <c r="M98" s="17">
        <f t="shared" si="11"/>
        <v>-10858.091678000084</v>
      </c>
      <c r="N98" s="15">
        <f t="shared" si="12"/>
        <v>9276.558321999917</v>
      </c>
      <c r="O98" s="11">
        <v>-552.2906264799237</v>
      </c>
      <c r="P98" s="54">
        <f t="shared" si="13"/>
        <v>8456.982788735193</v>
      </c>
    </row>
    <row r="99" spans="1:16" ht="15.75">
      <c r="A99" s="50">
        <v>41091</v>
      </c>
      <c r="B99" s="20">
        <v>11860.27891648023</v>
      </c>
      <c r="C99" s="14">
        <v>16097.400000000009</v>
      </c>
      <c r="D99" s="18">
        <v>-15278.199999999997</v>
      </c>
      <c r="E99" s="18">
        <v>68.75</v>
      </c>
      <c r="F99" s="18">
        <v>-1771.3999999999978</v>
      </c>
      <c r="G99" s="16">
        <f t="shared" si="9"/>
        <v>-883.4499999999862</v>
      </c>
      <c r="H99" s="19">
        <v>0</v>
      </c>
      <c r="I99" s="20">
        <v>-2123.300000000003</v>
      </c>
      <c r="J99" s="19">
        <v>0</v>
      </c>
      <c r="K99" s="20">
        <v>20664.674251000106</v>
      </c>
      <c r="L99" s="13">
        <f t="shared" si="10"/>
        <v>20664.674251000106</v>
      </c>
      <c r="M99" s="17">
        <f t="shared" si="11"/>
        <v>18541.374251000103</v>
      </c>
      <c r="N99" s="15">
        <f t="shared" si="12"/>
        <v>17657.924251000117</v>
      </c>
      <c r="O99" s="11">
        <v>-6396.703514268946</v>
      </c>
      <c r="P99" s="54">
        <f t="shared" si="13"/>
        <v>23121.499653211402</v>
      </c>
    </row>
    <row r="100" spans="1:16" ht="15.75">
      <c r="A100" s="50">
        <v>41122</v>
      </c>
      <c r="B100" s="20">
        <v>3190.411101270302</v>
      </c>
      <c r="C100" s="14">
        <v>12082</v>
      </c>
      <c r="D100" s="18">
        <v>-8953.400000000005</v>
      </c>
      <c r="E100" s="18">
        <v>68.75</v>
      </c>
      <c r="F100" s="18">
        <v>-2476.9000000000015</v>
      </c>
      <c r="G100" s="16">
        <f t="shared" si="9"/>
        <v>720.4499999999935</v>
      </c>
      <c r="H100" s="19">
        <v>0</v>
      </c>
      <c r="I100" s="20">
        <v>3709.2000000000044</v>
      </c>
      <c r="J100" s="19">
        <v>0</v>
      </c>
      <c r="K100" s="20">
        <v>15593.266799999983</v>
      </c>
      <c r="L100" s="13">
        <f t="shared" si="10"/>
        <v>15593.266799999983</v>
      </c>
      <c r="M100" s="17">
        <f t="shared" si="11"/>
        <v>19302.466799999987</v>
      </c>
      <c r="N100" s="15">
        <f t="shared" si="12"/>
        <v>20022.91679999998</v>
      </c>
      <c r="O100" s="11">
        <v>-7645.365087686694</v>
      </c>
      <c r="P100" s="54">
        <f t="shared" si="13"/>
        <v>15567.962813583588</v>
      </c>
    </row>
    <row r="101" spans="1:16" ht="15.75">
      <c r="A101" s="50">
        <v>41153</v>
      </c>
      <c r="B101" s="20">
        <v>10476.561392078489</v>
      </c>
      <c r="C101" s="14">
        <v>-25063.500000000007</v>
      </c>
      <c r="D101" s="18">
        <v>-6087.199999999995</v>
      </c>
      <c r="E101" s="18">
        <v>68.75</v>
      </c>
      <c r="F101" s="18">
        <v>-121.69999999999891</v>
      </c>
      <c r="G101" s="16">
        <f t="shared" si="9"/>
        <v>-31203.65</v>
      </c>
      <c r="H101" s="19">
        <v>0</v>
      </c>
      <c r="I101" s="20">
        <v>11200</v>
      </c>
      <c r="J101" s="19">
        <v>0</v>
      </c>
      <c r="K101" s="20">
        <v>18720.045730000013</v>
      </c>
      <c r="L101" s="13">
        <f t="shared" si="10"/>
        <v>18720.045730000013</v>
      </c>
      <c r="M101" s="17">
        <f t="shared" si="11"/>
        <v>29920.045730000013</v>
      </c>
      <c r="N101" s="15">
        <f t="shared" si="12"/>
        <v>-1283.604269999989</v>
      </c>
      <c r="O101" s="11">
        <v>-6452.755700350521</v>
      </c>
      <c r="P101" s="54">
        <f t="shared" si="13"/>
        <v>2740.2014217279793</v>
      </c>
    </row>
    <row r="102" spans="1:16" ht="15.75">
      <c r="A102" s="50">
        <v>41183</v>
      </c>
      <c r="B102" s="20">
        <v>5006.426225105053</v>
      </c>
      <c r="C102" s="14">
        <v>25917.100000000013</v>
      </c>
      <c r="D102" s="18">
        <v>-18145.6</v>
      </c>
      <c r="E102" s="18">
        <v>68.75</v>
      </c>
      <c r="F102" s="19">
        <v>0</v>
      </c>
      <c r="G102" s="16">
        <f t="shared" si="9"/>
        <v>7840.250000000015</v>
      </c>
      <c r="H102" s="19">
        <v>0</v>
      </c>
      <c r="I102" s="20">
        <v>8500</v>
      </c>
      <c r="J102" s="19">
        <v>0</v>
      </c>
      <c r="K102" s="20">
        <v>5105.343557999877</v>
      </c>
      <c r="L102" s="13">
        <f t="shared" si="10"/>
        <v>5105.343557999877</v>
      </c>
      <c r="M102" s="17">
        <f t="shared" si="11"/>
        <v>13605.343557999877</v>
      </c>
      <c r="N102" s="15">
        <f t="shared" si="12"/>
        <v>21445.59355799989</v>
      </c>
      <c r="O102" s="11">
        <v>-23526.014777613105</v>
      </c>
      <c r="P102" s="54">
        <f t="shared" si="13"/>
        <v>2926.0050054918393</v>
      </c>
    </row>
    <row r="103" spans="1:16" ht="15.75">
      <c r="A103" s="50">
        <v>41214</v>
      </c>
      <c r="B103" s="20">
        <v>47493.99907409349</v>
      </c>
      <c r="C103" s="14">
        <v>20888.40000000001</v>
      </c>
      <c r="D103" s="18">
        <v>15490.6</v>
      </c>
      <c r="E103" s="18">
        <v>68.75</v>
      </c>
      <c r="F103" s="19">
        <v>0</v>
      </c>
      <c r="G103" s="16">
        <f t="shared" si="9"/>
        <v>36447.75000000001</v>
      </c>
      <c r="H103" s="19">
        <v>0</v>
      </c>
      <c r="I103" s="20">
        <v>-8450.631000000008</v>
      </c>
      <c r="J103" s="19">
        <v>0</v>
      </c>
      <c r="K103" s="20">
        <v>-7158.897435999825</v>
      </c>
      <c r="L103" s="13">
        <f t="shared" si="10"/>
        <v>-7158.897435999825</v>
      </c>
      <c r="M103" s="17">
        <f t="shared" si="11"/>
        <v>-15609.528435999833</v>
      </c>
      <c r="N103" s="15">
        <f t="shared" si="12"/>
        <v>20838.221564000174</v>
      </c>
      <c r="O103" s="11">
        <v>-8813.091250558187</v>
      </c>
      <c r="P103" s="54">
        <f t="shared" si="13"/>
        <v>59519.129387535475</v>
      </c>
    </row>
    <row r="104" spans="1:16" ht="15.75">
      <c r="A104" s="50">
        <v>41244</v>
      </c>
      <c r="B104" s="20">
        <v>9931.482925611099</v>
      </c>
      <c r="C104" s="14">
        <v>39637.5</v>
      </c>
      <c r="D104" s="18">
        <v>15106.499999999995</v>
      </c>
      <c r="E104" s="18">
        <v>68.75</v>
      </c>
      <c r="F104" s="19">
        <v>0</v>
      </c>
      <c r="G104" s="16">
        <f t="shared" si="9"/>
        <v>54812.74999999999</v>
      </c>
      <c r="H104" s="19">
        <v>0</v>
      </c>
      <c r="I104" s="20">
        <v>-2599.9999999999927</v>
      </c>
      <c r="J104" s="19">
        <v>0</v>
      </c>
      <c r="K104" s="20">
        <v>-28576.807443000027</v>
      </c>
      <c r="L104" s="13">
        <f t="shared" si="10"/>
        <v>-28576.807443000027</v>
      </c>
      <c r="M104" s="17">
        <f t="shared" si="11"/>
        <v>-31176.80744300002</v>
      </c>
      <c r="N104" s="15">
        <f t="shared" si="12"/>
        <v>23635.942556999973</v>
      </c>
      <c r="O104" s="11">
        <v>-18962.076075611076</v>
      </c>
      <c r="P104" s="54">
        <f t="shared" si="13"/>
        <v>14605.349406999996</v>
      </c>
    </row>
    <row r="105" spans="1:16" ht="15.75">
      <c r="A105" s="50">
        <v>41275</v>
      </c>
      <c r="B105" s="20">
        <v>914.41107190386</v>
      </c>
      <c r="C105" s="14">
        <v>-37968.98054699997</v>
      </c>
      <c r="D105" s="18">
        <v>699.3</v>
      </c>
      <c r="E105" s="18">
        <v>-179.16666666666674</v>
      </c>
      <c r="F105" s="19">
        <v>-3127.8999999999996</v>
      </c>
      <c r="G105" s="16">
        <f t="shared" si="9"/>
        <v>-40576.74721366663</v>
      </c>
      <c r="H105" s="19">
        <v>-506.79999999999995</v>
      </c>
      <c r="I105" s="20">
        <v>-3246.800000000003</v>
      </c>
      <c r="J105" s="19">
        <v>0</v>
      </c>
      <c r="K105" s="20">
        <v>11644.8</v>
      </c>
      <c r="L105" s="13">
        <f>+J105+K105</f>
        <v>11644.8</v>
      </c>
      <c r="M105" s="17">
        <f t="shared" si="11"/>
        <v>7891.199999999996</v>
      </c>
      <c r="N105" s="15">
        <f t="shared" si="12"/>
        <v>-32685.547213666636</v>
      </c>
      <c r="O105" s="11">
        <v>19107.731527264037</v>
      </c>
      <c r="P105" s="54">
        <f t="shared" si="13"/>
        <v>-12663.404614498739</v>
      </c>
    </row>
    <row r="106" spans="1:16" ht="15.75">
      <c r="A106" s="50">
        <v>41306</v>
      </c>
      <c r="B106" s="20">
        <v>1174.0520485133395</v>
      </c>
      <c r="C106" s="14">
        <v>-16322.219453000009</v>
      </c>
      <c r="D106" s="18">
        <v>5737.700000000003</v>
      </c>
      <c r="E106" s="18">
        <v>-179.16666666666674</v>
      </c>
      <c r="F106" s="19">
        <v>-71.39999999999964</v>
      </c>
      <c r="G106" s="16">
        <f t="shared" si="9"/>
        <v>-10835.086119666672</v>
      </c>
      <c r="H106" s="19">
        <v>0</v>
      </c>
      <c r="I106" s="20">
        <v>-2546.0999999999985</v>
      </c>
      <c r="J106" s="19">
        <v>0</v>
      </c>
      <c r="K106" s="20">
        <v>0</v>
      </c>
      <c r="L106" s="13">
        <f>+J106+K106</f>
        <v>0</v>
      </c>
      <c r="M106" s="17">
        <f t="shared" si="11"/>
        <v>-2546.0999999999985</v>
      </c>
      <c r="N106" s="15">
        <f t="shared" si="12"/>
        <v>-13381.18611966667</v>
      </c>
      <c r="O106" s="11">
        <v>-87.12454528410603</v>
      </c>
      <c r="P106" s="54">
        <f t="shared" si="13"/>
        <v>-12294.258616437437</v>
      </c>
    </row>
    <row r="107" spans="1:16" ht="15.75">
      <c r="A107" s="50">
        <v>41334</v>
      </c>
      <c r="B107" s="20">
        <v>754.2335457631402</v>
      </c>
      <c r="C107" s="14">
        <v>39409.800688</v>
      </c>
      <c r="D107" s="18">
        <v>-25106.499999999996</v>
      </c>
      <c r="E107" s="18">
        <v>-179.16666666666652</v>
      </c>
      <c r="F107" s="19">
        <v>2842.7999999999993</v>
      </c>
      <c r="G107" s="16">
        <f t="shared" si="9"/>
        <v>16966.93402133334</v>
      </c>
      <c r="H107" s="19">
        <v>0</v>
      </c>
      <c r="I107" s="20">
        <v>4400</v>
      </c>
      <c r="J107" s="19">
        <v>0</v>
      </c>
      <c r="K107" s="20">
        <v>0</v>
      </c>
      <c r="L107" s="13">
        <f>+J107+K107</f>
        <v>0</v>
      </c>
      <c r="M107" s="17">
        <f t="shared" si="11"/>
        <v>4400</v>
      </c>
      <c r="N107" s="15">
        <f t="shared" si="12"/>
        <v>21366.93402133334</v>
      </c>
      <c r="O107" s="11">
        <v>-9820.580998599351</v>
      </c>
      <c r="P107" s="54">
        <f t="shared" si="13"/>
        <v>12300.58656849713</v>
      </c>
    </row>
    <row r="108" spans="1:16" ht="15.75">
      <c r="A108" s="50">
        <v>41365</v>
      </c>
      <c r="B108" s="20">
        <v>-716.7408313828</v>
      </c>
      <c r="C108" s="14">
        <v>25462</v>
      </c>
      <c r="D108" s="18">
        <v>11366.399999999992</v>
      </c>
      <c r="E108" s="18">
        <v>-179.16666666666652</v>
      </c>
      <c r="F108" s="19">
        <v>1875.699999999999</v>
      </c>
      <c r="G108" s="16">
        <f t="shared" si="9"/>
        <v>38524.93333333333</v>
      </c>
      <c r="H108" s="19">
        <v>0</v>
      </c>
      <c r="I108" s="20">
        <v>361</v>
      </c>
      <c r="J108" s="19">
        <v>0</v>
      </c>
      <c r="K108" s="20">
        <v>0</v>
      </c>
      <c r="L108" s="13">
        <f>+J108+K108</f>
        <v>0</v>
      </c>
      <c r="M108" s="17">
        <f t="shared" si="11"/>
        <v>361</v>
      </c>
      <c r="N108" s="15">
        <f>+G108+M108</f>
        <v>38885.93333333333</v>
      </c>
      <c r="O108" s="11">
        <v>13620.789434355322</v>
      </c>
      <c r="P108" s="54">
        <f t="shared" si="13"/>
        <v>51789.98193630585</v>
      </c>
    </row>
    <row r="109" spans="1:16" ht="15.75">
      <c r="A109" s="50">
        <v>41395</v>
      </c>
      <c r="B109" s="20">
        <v>1812.0704415066</v>
      </c>
      <c r="C109" s="14">
        <v>-23927.099999999948</v>
      </c>
      <c r="D109" s="18">
        <v>20921.4</v>
      </c>
      <c r="E109" s="18">
        <v>-179.16666666666697</v>
      </c>
      <c r="F109" s="19">
        <v>-1190.9999999999982</v>
      </c>
      <c r="G109" s="16">
        <f t="shared" si="9"/>
        <v>-4375.866666666611</v>
      </c>
      <c r="H109" s="19">
        <v>0</v>
      </c>
      <c r="I109" s="20">
        <v>4296.799999999996</v>
      </c>
      <c r="J109" s="19">
        <v>0</v>
      </c>
      <c r="K109" s="20">
        <v>0</v>
      </c>
      <c r="L109" s="13">
        <f>+J109+K109</f>
        <v>0</v>
      </c>
      <c r="M109" s="17">
        <f t="shared" si="11"/>
        <v>4296.799999999996</v>
      </c>
      <c r="N109" s="15">
        <f t="shared" si="12"/>
        <v>-79.06666666661567</v>
      </c>
      <c r="O109" s="11">
        <v>-18287.31191033337</v>
      </c>
      <c r="P109" s="54">
        <f t="shared" si="13"/>
        <v>-16554.308135493386</v>
      </c>
    </row>
    <row r="110" spans="1:16" ht="15.75">
      <c r="A110" s="50">
        <v>41426</v>
      </c>
      <c r="B110" s="20">
        <v>-113.672671840232</v>
      </c>
      <c r="C110" s="14">
        <v>7806.299999999974</v>
      </c>
      <c r="D110" s="18">
        <v>-10767.299999999997</v>
      </c>
      <c r="E110" s="18">
        <v>-179.16666666666674</v>
      </c>
      <c r="F110" s="19">
        <v>1838.199999999999</v>
      </c>
      <c r="G110" s="16">
        <f t="shared" si="9"/>
        <v>-1301.9666666666917</v>
      </c>
      <c r="H110" s="19">
        <v>-327</v>
      </c>
      <c r="I110" s="20">
        <v>5311.100000000006</v>
      </c>
      <c r="J110" s="19">
        <v>0</v>
      </c>
      <c r="K110" s="20">
        <v>0</v>
      </c>
      <c r="L110" s="13">
        <f aca="true" t="shared" si="14" ref="L110:L115">+J110+K110</f>
        <v>0</v>
      </c>
      <c r="M110" s="17">
        <f t="shared" si="11"/>
        <v>4984.100000000006</v>
      </c>
      <c r="N110" s="15">
        <f t="shared" si="12"/>
        <v>3682.133333333314</v>
      </c>
      <c r="O110" s="11">
        <v>-4391.486316472075</v>
      </c>
      <c r="P110" s="54">
        <f t="shared" si="13"/>
        <v>-823.0256549789924</v>
      </c>
    </row>
    <row r="111" spans="1:16" ht="15.75">
      <c r="A111" s="50">
        <v>41456</v>
      </c>
      <c r="B111" s="20">
        <v>1810.9421475654217</v>
      </c>
      <c r="C111" s="14">
        <v>-37492.49999999997</v>
      </c>
      <c r="D111" s="18">
        <v>39200.7</v>
      </c>
      <c r="E111" s="18">
        <v>124.80000000000018</v>
      </c>
      <c r="F111" s="19">
        <v>-612.7999999999993</v>
      </c>
      <c r="G111" s="16">
        <f t="shared" si="9"/>
        <v>1220.200000000027</v>
      </c>
      <c r="H111" s="19">
        <v>0</v>
      </c>
      <c r="I111" s="20">
        <v>1914</v>
      </c>
      <c r="J111" s="19">
        <v>0</v>
      </c>
      <c r="K111" s="20">
        <v>0</v>
      </c>
      <c r="L111" s="13">
        <f t="shared" si="14"/>
        <v>0</v>
      </c>
      <c r="M111" s="17">
        <f t="shared" si="11"/>
        <v>1914</v>
      </c>
      <c r="N111" s="15">
        <f t="shared" si="12"/>
        <v>3134.200000000027</v>
      </c>
      <c r="O111" s="11">
        <v>24178.364724999963</v>
      </c>
      <c r="P111" s="54">
        <f t="shared" si="13"/>
        <v>29123.506872565413</v>
      </c>
    </row>
    <row r="112" spans="1:16" ht="15.75">
      <c r="A112" s="50">
        <v>41487</v>
      </c>
      <c r="B112" s="20">
        <v>380.1</v>
      </c>
      <c r="C112" s="14">
        <v>34410.6</v>
      </c>
      <c r="D112" s="18">
        <v>-3050</v>
      </c>
      <c r="E112" s="18">
        <v>124.80000000000018</v>
      </c>
      <c r="F112" s="19">
        <v>7158.4000000000015</v>
      </c>
      <c r="G112" s="16">
        <f t="shared" si="9"/>
        <v>38643.8</v>
      </c>
      <c r="H112" s="19">
        <v>0</v>
      </c>
      <c r="I112" s="20">
        <v>-238.8</v>
      </c>
      <c r="J112" s="19">
        <v>0</v>
      </c>
      <c r="K112" s="20">
        <v>0</v>
      </c>
      <c r="L112" s="13">
        <f t="shared" si="14"/>
        <v>0</v>
      </c>
      <c r="M112" s="17">
        <f t="shared" si="11"/>
        <v>-238.8</v>
      </c>
      <c r="N112" s="15">
        <f t="shared" si="12"/>
        <v>38405</v>
      </c>
      <c r="O112" s="11">
        <v>-20304.25384904076</v>
      </c>
      <c r="P112" s="54">
        <f t="shared" si="13"/>
        <v>18480.846150959238</v>
      </c>
    </row>
    <row r="113" spans="1:16" ht="15.75">
      <c r="A113" s="50">
        <v>41518</v>
      </c>
      <c r="B113" s="20">
        <v>-210.5999999999999</v>
      </c>
      <c r="C113" s="14">
        <v>-4071.0999999999767</v>
      </c>
      <c r="D113" s="18">
        <v>-3032.400000000004</v>
      </c>
      <c r="E113" s="18">
        <v>124.80000000000018</v>
      </c>
      <c r="F113" s="19">
        <v>-2132.2000000000007</v>
      </c>
      <c r="G113" s="16">
        <f t="shared" si="9"/>
        <v>-9110.899999999981</v>
      </c>
      <c r="H113" s="19">
        <v>0</v>
      </c>
      <c r="I113" s="20">
        <v>-4100</v>
      </c>
      <c r="J113" s="19">
        <v>0</v>
      </c>
      <c r="K113" s="20">
        <v>0</v>
      </c>
      <c r="L113" s="13">
        <f t="shared" si="14"/>
        <v>0</v>
      </c>
      <c r="M113" s="17">
        <f t="shared" si="11"/>
        <v>-4100</v>
      </c>
      <c r="N113" s="15">
        <f t="shared" si="12"/>
        <v>-13210.899999999981</v>
      </c>
      <c r="O113" s="11">
        <v>14619.99743699998</v>
      </c>
      <c r="P113" s="54">
        <f t="shared" si="13"/>
        <v>1198.4974369999986</v>
      </c>
    </row>
    <row r="114" spans="1:16" ht="15.75">
      <c r="A114" s="50">
        <v>41548</v>
      </c>
      <c r="B114" s="20">
        <v>-345.60000000000014</v>
      </c>
      <c r="C114" s="14">
        <v>9318.399999999965</v>
      </c>
      <c r="D114" s="18">
        <v>20089.700000000004</v>
      </c>
      <c r="E114" s="18">
        <v>124.79999999999973</v>
      </c>
      <c r="F114" s="19">
        <v>-4973.299999999999</v>
      </c>
      <c r="G114" s="16">
        <f t="shared" si="9"/>
        <v>24559.59999999997</v>
      </c>
      <c r="H114" s="19">
        <v>0</v>
      </c>
      <c r="I114" s="20">
        <v>7075</v>
      </c>
      <c r="J114" s="19">
        <v>0</v>
      </c>
      <c r="K114" s="20">
        <v>0</v>
      </c>
      <c r="L114" s="13">
        <f t="shared" si="14"/>
        <v>0</v>
      </c>
      <c r="M114" s="17">
        <f t="shared" si="11"/>
        <v>7075</v>
      </c>
      <c r="N114" s="15">
        <f t="shared" si="12"/>
        <v>31634.59999999997</v>
      </c>
      <c r="O114" s="11">
        <v>-16189.792780999987</v>
      </c>
      <c r="P114" s="54">
        <f t="shared" si="13"/>
        <v>15099.207218999982</v>
      </c>
    </row>
    <row r="115" spans="1:16" ht="15.75">
      <c r="A115" s="50">
        <v>41579</v>
      </c>
      <c r="B115" s="20">
        <v>-677.6</v>
      </c>
      <c r="C115" s="14">
        <v>25211.1</v>
      </c>
      <c r="D115" s="18">
        <v>-4119.6</v>
      </c>
      <c r="E115" s="18">
        <v>124.79999999999995</v>
      </c>
      <c r="F115" s="19">
        <v>4628.799999999999</v>
      </c>
      <c r="G115" s="16">
        <f t="shared" si="9"/>
        <v>25845.1</v>
      </c>
      <c r="H115" s="19">
        <v>0</v>
      </c>
      <c r="I115" s="20">
        <v>-242.1</v>
      </c>
      <c r="J115" s="19">
        <v>0</v>
      </c>
      <c r="K115" s="20">
        <v>0</v>
      </c>
      <c r="L115" s="13">
        <f t="shared" si="14"/>
        <v>0</v>
      </c>
      <c r="M115" s="17">
        <f t="shared" si="11"/>
        <v>-242.1</v>
      </c>
      <c r="N115" s="15">
        <f t="shared" si="12"/>
        <v>25603</v>
      </c>
      <c r="O115" s="11">
        <v>214.6481100000085</v>
      </c>
      <c r="P115" s="54">
        <f t="shared" si="13"/>
        <v>25140.04811000001</v>
      </c>
    </row>
    <row r="116" spans="1:16" ht="15.75">
      <c r="A116" s="50">
        <v>41609</v>
      </c>
      <c r="B116" s="20">
        <f>205.8-476.9</f>
        <v>-271.09999999999997</v>
      </c>
      <c r="C116" s="14">
        <v>-18457.40000000001</v>
      </c>
      <c r="D116" s="18">
        <v>-11445.400000000009</v>
      </c>
      <c r="E116" s="18">
        <v>124.79999999999995</v>
      </c>
      <c r="F116" s="19">
        <v>-3576.7999999999993</v>
      </c>
      <c r="G116" s="16">
        <f t="shared" si="9"/>
        <v>-33354.80000000002</v>
      </c>
      <c r="H116" s="19">
        <v>0</v>
      </c>
      <c r="I116" s="20">
        <v>-825.2999999999884</v>
      </c>
      <c r="J116" s="19">
        <v>0</v>
      </c>
      <c r="K116" s="20">
        <v>0</v>
      </c>
      <c r="L116" s="13">
        <v>38000</v>
      </c>
      <c r="M116" s="17">
        <f>L116+I116+H116</f>
        <v>37174.70000000001</v>
      </c>
      <c r="N116" s="15">
        <f t="shared" si="12"/>
        <v>3819.899999999994</v>
      </c>
      <c r="O116" s="11">
        <v>-2978.720618000011</v>
      </c>
      <c r="P116" s="54">
        <f t="shared" si="13"/>
        <v>570.0793819999831</v>
      </c>
    </row>
    <row r="117" spans="1:16" ht="15.75">
      <c r="A117" s="50">
        <v>41640</v>
      </c>
      <c r="B117" s="20">
        <v>11941.238397357713</v>
      </c>
      <c r="C117" s="14">
        <v>-20955.4</v>
      </c>
      <c r="D117" s="18">
        <v>11113.200000000006</v>
      </c>
      <c r="E117" s="18">
        <v>110.92499999999995</v>
      </c>
      <c r="F117" s="19">
        <v>-3167.800000000001</v>
      </c>
      <c r="G117" s="16">
        <f t="shared" si="9"/>
        <v>-12899.074999999997</v>
      </c>
      <c r="H117" s="19">
        <v>0</v>
      </c>
      <c r="I117" s="20">
        <v>-3000</v>
      </c>
      <c r="J117" s="19">
        <v>0</v>
      </c>
      <c r="K117" s="20">
        <v>0</v>
      </c>
      <c r="L117" s="13">
        <f t="shared" si="10"/>
        <v>0</v>
      </c>
      <c r="M117" s="17">
        <f t="shared" si="11"/>
        <v>-3000</v>
      </c>
      <c r="N117" s="15">
        <f t="shared" si="12"/>
        <v>-15899.074999999997</v>
      </c>
      <c r="O117" s="11">
        <v>3430.8639419999845</v>
      </c>
      <c r="P117" s="54">
        <f t="shared" si="13"/>
        <v>-526.9726606422992</v>
      </c>
    </row>
    <row r="118" spans="1:16" ht="15.75">
      <c r="A118" s="50">
        <v>41671</v>
      </c>
      <c r="B118" s="20">
        <v>17133.07726144094</v>
      </c>
      <c r="C118" s="14">
        <v>10643.200000000012</v>
      </c>
      <c r="D118" s="18">
        <v>3335.7999999999997</v>
      </c>
      <c r="E118" s="18">
        <v>110.92499999999995</v>
      </c>
      <c r="F118" s="19">
        <v>1689.3999999999996</v>
      </c>
      <c r="G118" s="16">
        <f t="shared" si="9"/>
        <v>15779.32500000001</v>
      </c>
      <c r="H118" s="19">
        <v>0</v>
      </c>
      <c r="I118" s="20">
        <v>2062.0999999999913</v>
      </c>
      <c r="J118" s="19">
        <v>0</v>
      </c>
      <c r="K118" s="20">
        <v>0</v>
      </c>
      <c r="L118" s="13">
        <f t="shared" si="10"/>
        <v>0</v>
      </c>
      <c r="M118" s="17">
        <f t="shared" si="11"/>
        <v>2062.0999999999913</v>
      </c>
      <c r="N118" s="15">
        <f t="shared" si="12"/>
        <v>17841.425000000003</v>
      </c>
      <c r="O118" s="11">
        <v>19057.390935000007</v>
      </c>
      <c r="P118" s="54">
        <f t="shared" si="13"/>
        <v>54031.89319644094</v>
      </c>
    </row>
    <row r="119" spans="1:16" ht="15.75">
      <c r="A119" s="50">
        <v>41699</v>
      </c>
      <c r="B119" s="20">
        <v>3526.9198865713147</v>
      </c>
      <c r="C119" s="14">
        <v>17685.1</v>
      </c>
      <c r="D119" s="18">
        <v>-9089.700000000006</v>
      </c>
      <c r="E119" s="18">
        <v>110.92500000000018</v>
      </c>
      <c r="F119" s="19">
        <v>-4428.4</v>
      </c>
      <c r="G119" s="16">
        <f t="shared" si="9"/>
        <v>4277.924999999994</v>
      </c>
      <c r="H119" s="19">
        <v>0</v>
      </c>
      <c r="I119" s="20">
        <v>4283.900000000009</v>
      </c>
      <c r="J119" s="19">
        <v>0</v>
      </c>
      <c r="K119" s="20">
        <v>0</v>
      </c>
      <c r="L119" s="13">
        <f t="shared" si="10"/>
        <v>0</v>
      </c>
      <c r="M119" s="17">
        <f t="shared" si="11"/>
        <v>4283.900000000009</v>
      </c>
      <c r="N119" s="15">
        <f t="shared" si="12"/>
        <v>8561.825000000003</v>
      </c>
      <c r="O119" s="11">
        <v>24867.391597000005</v>
      </c>
      <c r="P119" s="54">
        <f t="shared" si="13"/>
        <v>36956.13648357132</v>
      </c>
    </row>
    <row r="120" spans="1:16" ht="15.75">
      <c r="A120" s="50">
        <v>41730</v>
      </c>
      <c r="B120" s="20">
        <v>2437.4528749626843</v>
      </c>
      <c r="C120" s="14">
        <v>4937.499999999962</v>
      </c>
      <c r="D120" s="18">
        <v>36355.500000000015</v>
      </c>
      <c r="E120" s="18">
        <v>110.92500000000007</v>
      </c>
      <c r="F120" s="19">
        <v>3814</v>
      </c>
      <c r="G120" s="16">
        <f t="shared" si="9"/>
        <v>45217.92499999998</v>
      </c>
      <c r="H120" s="19">
        <v>0</v>
      </c>
      <c r="I120" s="20">
        <v>75</v>
      </c>
      <c r="J120" s="19">
        <v>0</v>
      </c>
      <c r="K120" s="20">
        <v>0</v>
      </c>
      <c r="L120" s="13">
        <f t="shared" si="10"/>
        <v>0</v>
      </c>
      <c r="M120" s="17">
        <f t="shared" si="11"/>
        <v>75</v>
      </c>
      <c r="N120" s="15">
        <f t="shared" si="12"/>
        <v>45292.92499999998</v>
      </c>
      <c r="O120" s="11">
        <v>-42490.66485599999</v>
      </c>
      <c r="P120" s="54">
        <f t="shared" si="13"/>
        <v>5239.713018962677</v>
      </c>
    </row>
    <row r="121" spans="1:16" ht="15.75">
      <c r="A121" s="50">
        <v>41760</v>
      </c>
      <c r="B121" s="20">
        <v>2268.5905789334042</v>
      </c>
      <c r="C121" s="14">
        <v>-6322.099999999986</v>
      </c>
      <c r="D121" s="18">
        <v>-7460.400000000018</v>
      </c>
      <c r="E121" s="18">
        <v>110.92499999999984</v>
      </c>
      <c r="F121" s="19">
        <v>-1346</v>
      </c>
      <c r="G121" s="16">
        <f t="shared" si="9"/>
        <v>-15017.575000000004</v>
      </c>
      <c r="H121" s="19">
        <v>0</v>
      </c>
      <c r="I121" s="20">
        <v>12070.619999999995</v>
      </c>
      <c r="J121" s="19">
        <v>0</v>
      </c>
      <c r="K121" s="20">
        <v>0</v>
      </c>
      <c r="L121" s="13">
        <f t="shared" si="10"/>
        <v>0</v>
      </c>
      <c r="M121" s="17">
        <f t="shared" si="11"/>
        <v>12070.619999999995</v>
      </c>
      <c r="N121" s="15">
        <f t="shared" si="12"/>
        <v>-2946.955000000009</v>
      </c>
      <c r="O121" s="11">
        <v>31296.45006100002</v>
      </c>
      <c r="P121" s="54">
        <f t="shared" si="13"/>
        <v>30618.085639933415</v>
      </c>
    </row>
    <row r="122" spans="1:16" ht="15.75">
      <c r="A122" s="50">
        <v>41791</v>
      </c>
      <c r="B122" s="20">
        <v>1965.8953956991277</v>
      </c>
      <c r="C122" s="14">
        <v>27332.499999999996</v>
      </c>
      <c r="D122" s="18">
        <v>-6161.399999999981</v>
      </c>
      <c r="E122" s="18">
        <v>110.92500000000018</v>
      </c>
      <c r="F122" s="19">
        <v>2896.800000000001</v>
      </c>
      <c r="G122" s="16">
        <f t="shared" si="9"/>
        <v>24178.82500000001</v>
      </c>
      <c r="H122" s="19">
        <v>0</v>
      </c>
      <c r="I122" s="20">
        <v>-3154.699999999997</v>
      </c>
      <c r="J122" s="19">
        <v>0</v>
      </c>
      <c r="K122" s="20">
        <v>0</v>
      </c>
      <c r="L122" s="13">
        <f t="shared" si="10"/>
        <v>0</v>
      </c>
      <c r="M122" s="17">
        <f t="shared" si="11"/>
        <v>-3154.699999999997</v>
      </c>
      <c r="N122" s="15">
        <f t="shared" si="12"/>
        <v>21024.125000000015</v>
      </c>
      <c r="O122" s="11">
        <v>-24737.395161400025</v>
      </c>
      <c r="P122" s="54">
        <f t="shared" si="13"/>
        <v>-1747.374765700883</v>
      </c>
    </row>
    <row r="123" spans="1:16" ht="15.75">
      <c r="A123" s="50">
        <v>41821</v>
      </c>
      <c r="B123" s="20">
        <v>324.1862038933998</v>
      </c>
      <c r="C123" s="14">
        <v>15677.300000000007</v>
      </c>
      <c r="D123" s="18">
        <v>13945.8</v>
      </c>
      <c r="E123" s="18">
        <v>-122.65833333333353</v>
      </c>
      <c r="F123" s="19">
        <v>0</v>
      </c>
      <c r="G123" s="16">
        <f t="shared" si="9"/>
        <v>29500.441666666673</v>
      </c>
      <c r="H123" s="19">
        <v>0</v>
      </c>
      <c r="I123" s="20">
        <v>1425</v>
      </c>
      <c r="J123" s="19">
        <v>0</v>
      </c>
      <c r="K123" s="20">
        <v>0</v>
      </c>
      <c r="L123" s="13">
        <f t="shared" si="10"/>
        <v>0</v>
      </c>
      <c r="M123" s="17">
        <f t="shared" si="11"/>
        <v>1425</v>
      </c>
      <c r="N123" s="15">
        <f t="shared" si="12"/>
        <v>30925.441666666673</v>
      </c>
      <c r="O123" s="11">
        <v>-2345.8781526666744</v>
      </c>
      <c r="P123" s="54">
        <f t="shared" si="13"/>
        <v>28903.7497178934</v>
      </c>
    </row>
    <row r="124" spans="1:16" ht="15.75">
      <c r="A124" s="50">
        <v>41852</v>
      </c>
      <c r="B124" s="20">
        <v>13078.23368041364</v>
      </c>
      <c r="C124" s="14">
        <v>-15629.300000000017</v>
      </c>
      <c r="D124" s="18">
        <v>18263.300000000003</v>
      </c>
      <c r="E124" s="18">
        <v>-99.00277777777785</v>
      </c>
      <c r="F124" s="19">
        <v>0</v>
      </c>
      <c r="G124" s="16">
        <f t="shared" si="9"/>
        <v>2534.9972222222077</v>
      </c>
      <c r="H124" s="19">
        <v>0</v>
      </c>
      <c r="I124" s="20">
        <v>-6381.199999999997</v>
      </c>
      <c r="J124" s="19">
        <v>0</v>
      </c>
      <c r="K124" s="20">
        <v>0</v>
      </c>
      <c r="L124" s="13">
        <f t="shared" si="10"/>
        <v>0</v>
      </c>
      <c r="M124" s="17">
        <f t="shared" si="11"/>
        <v>-6381.199999999997</v>
      </c>
      <c r="N124" s="15">
        <f t="shared" si="12"/>
        <v>-3846.2027777777894</v>
      </c>
      <c r="O124" s="11">
        <v>23956.743264777793</v>
      </c>
      <c r="P124" s="54">
        <f t="shared" si="13"/>
        <v>33188.77416741365</v>
      </c>
    </row>
    <row r="125" spans="1:16" ht="15.75">
      <c r="A125" s="50">
        <v>41883</v>
      </c>
      <c r="B125" s="20">
        <v>309.5066840815082</v>
      </c>
      <c r="C125" s="14">
        <v>-31998.499999999996</v>
      </c>
      <c r="D125" s="18">
        <v>-16636.900000000012</v>
      </c>
      <c r="E125" s="18">
        <v>-87.17499999999984</v>
      </c>
      <c r="F125" s="19">
        <v>0</v>
      </c>
      <c r="G125" s="16">
        <f t="shared" si="9"/>
        <v>-48722.57500000001</v>
      </c>
      <c r="H125" s="19">
        <v>0</v>
      </c>
      <c r="I125" s="20">
        <v>-4011.9000000000087</v>
      </c>
      <c r="J125" s="19">
        <v>0</v>
      </c>
      <c r="K125" s="20">
        <v>0</v>
      </c>
      <c r="L125" s="13">
        <f t="shared" si="10"/>
        <v>0</v>
      </c>
      <c r="M125" s="17">
        <f t="shared" si="11"/>
        <v>-4011.9000000000087</v>
      </c>
      <c r="N125" s="15">
        <f t="shared" si="12"/>
        <v>-52734.47500000002</v>
      </c>
      <c r="O125" s="11">
        <v>39878.694063197996</v>
      </c>
      <c r="P125" s="54">
        <f t="shared" si="13"/>
        <v>-12546.274252720516</v>
      </c>
    </row>
    <row r="126" spans="1:16" ht="15.75">
      <c r="A126" s="50">
        <v>41913</v>
      </c>
      <c r="B126" s="20">
        <v>-1047.9218096654968</v>
      </c>
      <c r="C126" s="14">
        <v>68103.29999999999</v>
      </c>
      <c r="D126" s="18">
        <v>5678.600000000011</v>
      </c>
      <c r="E126" s="18">
        <v>-79.28981481481514</v>
      </c>
      <c r="F126" s="19">
        <v>0</v>
      </c>
      <c r="G126" s="16">
        <f t="shared" si="9"/>
        <v>73702.61018518519</v>
      </c>
      <c r="H126" s="19">
        <v>0</v>
      </c>
      <c r="I126" s="20">
        <v>196.84000000001106</v>
      </c>
      <c r="J126" s="19">
        <v>0</v>
      </c>
      <c r="K126" s="20">
        <v>0</v>
      </c>
      <c r="L126" s="13">
        <f t="shared" si="10"/>
        <v>0</v>
      </c>
      <c r="M126" s="17">
        <f t="shared" si="11"/>
        <v>196.84000000001106</v>
      </c>
      <c r="N126" s="15">
        <f t="shared" si="12"/>
        <v>73899.4501851852</v>
      </c>
      <c r="O126" s="11">
        <v>-73858.24491818521</v>
      </c>
      <c r="P126" s="54">
        <f t="shared" si="13"/>
        <v>-1006.7165426655138</v>
      </c>
    </row>
    <row r="127" spans="1:16" ht="15.75">
      <c r="A127" s="50">
        <v>41944</v>
      </c>
      <c r="B127" s="20">
        <v>4305.556477479905</v>
      </c>
      <c r="C127" s="14">
        <v>-35585.50000000003</v>
      </c>
      <c r="D127" s="18">
        <v>6314.799999999997</v>
      </c>
      <c r="E127" s="18">
        <v>-74.0330246913577</v>
      </c>
      <c r="F127" s="19">
        <v>0</v>
      </c>
      <c r="G127" s="16">
        <f t="shared" si="9"/>
        <v>-29344.73302469139</v>
      </c>
      <c r="H127" s="19">
        <v>0</v>
      </c>
      <c r="I127" s="20">
        <v>-6033.940000000002</v>
      </c>
      <c r="J127" s="19">
        <v>0</v>
      </c>
      <c r="K127" s="20">
        <v>0</v>
      </c>
      <c r="L127" s="13">
        <f t="shared" si="10"/>
        <v>0</v>
      </c>
      <c r="M127" s="17">
        <f t="shared" si="11"/>
        <v>-6033.940000000002</v>
      </c>
      <c r="N127" s="15">
        <f t="shared" si="12"/>
        <v>-35378.673024691394</v>
      </c>
      <c r="O127" s="11">
        <v>40681.4801776914</v>
      </c>
      <c r="P127" s="54">
        <f t="shared" si="13"/>
        <v>9608.363630479915</v>
      </c>
    </row>
    <row r="128" spans="1:16" ht="15.75">
      <c r="A128" s="50">
        <v>41974</v>
      </c>
      <c r="B128" s="20">
        <v>3231.233630235</v>
      </c>
      <c r="C128" s="14">
        <v>35679.10000000004</v>
      </c>
      <c r="D128" s="18">
        <v>22339.200000000004</v>
      </c>
      <c r="E128" s="18">
        <v>-273.791049382716</v>
      </c>
      <c r="F128" s="19">
        <v>0</v>
      </c>
      <c r="G128" s="16">
        <f t="shared" si="9"/>
        <v>57744.50895061733</v>
      </c>
      <c r="H128" s="19">
        <v>0</v>
      </c>
      <c r="I128" s="20">
        <v>10591.660000000003</v>
      </c>
      <c r="J128" s="19">
        <v>0</v>
      </c>
      <c r="K128" s="20">
        <v>0</v>
      </c>
      <c r="L128" s="13">
        <f t="shared" si="10"/>
        <v>0</v>
      </c>
      <c r="M128" s="17">
        <f t="shared" si="11"/>
        <v>10591.660000000003</v>
      </c>
      <c r="N128" s="15">
        <f t="shared" si="12"/>
        <v>68336.16895061734</v>
      </c>
      <c r="O128" s="11">
        <v>-69905.88552761733</v>
      </c>
      <c r="P128" s="54">
        <f t="shared" si="13"/>
        <v>1661.5170532350153</v>
      </c>
    </row>
    <row r="129" spans="1:16" ht="15.75">
      <c r="A129" s="50">
        <v>42005</v>
      </c>
      <c r="B129" s="20">
        <v>-531.829775</v>
      </c>
      <c r="C129" s="14">
        <v>-44275.90000000001</v>
      </c>
      <c r="D129" s="18">
        <v>23302.69999999996</v>
      </c>
      <c r="E129" s="18">
        <v>-17.950000000000045</v>
      </c>
      <c r="F129" s="19">
        <v>731</v>
      </c>
      <c r="G129" s="16">
        <f t="shared" si="9"/>
        <v>-20260.15000000005</v>
      </c>
      <c r="H129" s="19">
        <v>0</v>
      </c>
      <c r="I129" s="20">
        <v>-4397.860000000001</v>
      </c>
      <c r="J129" s="19">
        <v>0</v>
      </c>
      <c r="K129" s="20">
        <v>0</v>
      </c>
      <c r="L129" s="13">
        <f t="shared" si="10"/>
        <v>0</v>
      </c>
      <c r="M129" s="17">
        <f t="shared" si="11"/>
        <v>-4397.860000000001</v>
      </c>
      <c r="N129" s="15">
        <f t="shared" si="12"/>
        <v>-24658.01000000005</v>
      </c>
      <c r="O129" s="11">
        <v>17048.324894000045</v>
      </c>
      <c r="P129" s="54">
        <f t="shared" si="13"/>
        <v>-8141.514881000005</v>
      </c>
    </row>
    <row r="130" spans="1:16" ht="15.75">
      <c r="A130" s="50">
        <v>42036</v>
      </c>
      <c r="B130" s="20">
        <v>32.099999999999994</v>
      </c>
      <c r="C130" s="14">
        <v>47391.700000000026</v>
      </c>
      <c r="D130" s="18">
        <v>-15928.899999999958</v>
      </c>
      <c r="E130" s="18">
        <v>-18.049999999999727</v>
      </c>
      <c r="F130" s="19">
        <v>1048.699999999999</v>
      </c>
      <c r="G130" s="16">
        <f t="shared" si="9"/>
        <v>32493.45000000007</v>
      </c>
      <c r="H130" s="19">
        <v>0</v>
      </c>
      <c r="I130" s="20">
        <v>8102.199999999997</v>
      </c>
      <c r="J130" s="19">
        <v>0</v>
      </c>
      <c r="K130" s="20">
        <v>0</v>
      </c>
      <c r="L130" s="13">
        <f t="shared" si="10"/>
        <v>0</v>
      </c>
      <c r="M130" s="17">
        <f t="shared" si="11"/>
        <v>8102.199999999997</v>
      </c>
      <c r="N130" s="15">
        <f t="shared" si="12"/>
        <v>40595.65000000007</v>
      </c>
      <c r="O130" s="11">
        <v>30781.342330999938</v>
      </c>
      <c r="P130" s="54">
        <f t="shared" si="13"/>
        <v>71409.092331</v>
      </c>
    </row>
    <row r="131" spans="1:16" ht="15.75">
      <c r="A131" s="50">
        <v>42064</v>
      </c>
      <c r="B131" s="20">
        <v>1624.2</v>
      </c>
      <c r="C131" s="14">
        <v>-51013.39999999999</v>
      </c>
      <c r="D131" s="18">
        <v>2101.299999999981</v>
      </c>
      <c r="E131" s="18">
        <v>-18.05000000000041</v>
      </c>
      <c r="F131" s="19">
        <v>-1979.699999999999</v>
      </c>
      <c r="G131" s="16">
        <f t="shared" si="9"/>
        <v>-50909.850000000006</v>
      </c>
      <c r="H131" s="19">
        <v>0</v>
      </c>
      <c r="I131" s="20">
        <v>-5885.300000000003</v>
      </c>
      <c r="J131" s="19">
        <v>0</v>
      </c>
      <c r="K131" s="20">
        <v>0</v>
      </c>
      <c r="L131" s="13">
        <f t="shared" si="10"/>
        <v>0</v>
      </c>
      <c r="M131" s="17">
        <f t="shared" si="11"/>
        <v>-5885.300000000003</v>
      </c>
      <c r="N131" s="15">
        <f t="shared" si="12"/>
        <v>-56795.15000000001</v>
      </c>
      <c r="O131" s="11">
        <v>23001.202276998836</v>
      </c>
      <c r="P131" s="54">
        <f t="shared" si="13"/>
        <v>-32169.74772300117</v>
      </c>
    </row>
    <row r="132" spans="1:16" ht="15.75">
      <c r="A132" s="50">
        <v>42095</v>
      </c>
      <c r="B132" s="20">
        <v>-135.7</v>
      </c>
      <c r="C132" s="14">
        <v>26368.899999999972</v>
      </c>
      <c r="D132" s="18">
        <v>10703.200000000004</v>
      </c>
      <c r="E132" s="18">
        <v>-18.049999999999955</v>
      </c>
      <c r="F132" s="19">
        <v>0</v>
      </c>
      <c r="G132" s="16">
        <f t="shared" si="9"/>
        <v>37054.049999999974</v>
      </c>
      <c r="H132" s="19">
        <v>0</v>
      </c>
      <c r="I132" s="20">
        <v>12166.300000000003</v>
      </c>
      <c r="J132" s="19">
        <v>0</v>
      </c>
      <c r="K132" s="20">
        <v>0</v>
      </c>
      <c r="L132" s="13">
        <f t="shared" si="10"/>
        <v>0</v>
      </c>
      <c r="M132" s="17">
        <f t="shared" si="11"/>
        <v>12166.300000000003</v>
      </c>
      <c r="N132" s="15">
        <f t="shared" si="12"/>
        <v>49220.34999999998</v>
      </c>
      <c r="O132" s="11">
        <v>-27477.6251689988</v>
      </c>
      <c r="P132" s="54">
        <f t="shared" si="13"/>
        <v>21607.024831001178</v>
      </c>
    </row>
    <row r="133" spans="1:16" ht="15.75">
      <c r="A133" s="50">
        <v>42125</v>
      </c>
      <c r="B133" s="20">
        <v>168.60000000000002</v>
      </c>
      <c r="C133" s="14">
        <v>16422.000000000015</v>
      </c>
      <c r="D133" s="18">
        <v>21843.79999999998</v>
      </c>
      <c r="E133" s="18">
        <v>-18.049999999999955</v>
      </c>
      <c r="F133" s="19">
        <v>0</v>
      </c>
      <c r="G133" s="16">
        <f t="shared" si="9"/>
        <v>38247.74999999999</v>
      </c>
      <c r="H133" s="19">
        <v>0</v>
      </c>
      <c r="I133" s="20">
        <v>2598.199999999997</v>
      </c>
      <c r="J133" s="19">
        <v>0</v>
      </c>
      <c r="K133" s="20">
        <v>0</v>
      </c>
      <c r="L133" s="13">
        <f t="shared" si="10"/>
        <v>0</v>
      </c>
      <c r="M133" s="17">
        <f t="shared" si="11"/>
        <v>2598.199999999997</v>
      </c>
      <c r="N133" s="15">
        <f t="shared" si="12"/>
        <v>40845.94999999999</v>
      </c>
      <c r="O133" s="11">
        <v>-9335.251291000004</v>
      </c>
      <c r="P133" s="54">
        <f t="shared" si="13"/>
        <v>31679.298708999984</v>
      </c>
    </row>
    <row r="134" spans="1:16" ht="15.75">
      <c r="A134" s="50">
        <v>42156</v>
      </c>
      <c r="B134" s="20">
        <v>-225.39999999999998</v>
      </c>
      <c r="C134" s="14">
        <v>59714.719417999964</v>
      </c>
      <c r="D134" s="18">
        <v>-16638.99999999997</v>
      </c>
      <c r="E134" s="18">
        <v>-18.050000000000182</v>
      </c>
      <c r="F134" s="19">
        <v>1514.7999999999993</v>
      </c>
      <c r="G134" s="16">
        <f t="shared" si="9"/>
        <v>44572.46941799999</v>
      </c>
      <c r="H134" s="19">
        <v>0</v>
      </c>
      <c r="I134" s="20">
        <v>0</v>
      </c>
      <c r="J134" s="19">
        <v>0</v>
      </c>
      <c r="K134" s="20">
        <v>0</v>
      </c>
      <c r="L134" s="13">
        <f t="shared" si="10"/>
        <v>0</v>
      </c>
      <c r="M134" s="17">
        <f t="shared" si="11"/>
        <v>0</v>
      </c>
      <c r="N134" s="15">
        <f t="shared" si="12"/>
        <v>44572.46941799999</v>
      </c>
      <c r="O134" s="11">
        <v>-7629.397547333337</v>
      </c>
      <c r="P134" s="54">
        <f t="shared" si="13"/>
        <v>36717.67187066666</v>
      </c>
    </row>
    <row r="135" spans="1:16" ht="15.75">
      <c r="A135" s="50">
        <v>42186</v>
      </c>
      <c r="B135" s="20">
        <v>-1090.9</v>
      </c>
      <c r="C135" s="14">
        <v>22559.68058200003</v>
      </c>
      <c r="D135" s="18">
        <v>8419.099999999984</v>
      </c>
      <c r="E135" s="18">
        <v>204.5333333333333</v>
      </c>
      <c r="F135" s="19">
        <v>-1887.699999999999</v>
      </c>
      <c r="G135" s="16">
        <f t="shared" si="9"/>
        <v>29295.61391533335</v>
      </c>
      <c r="H135" s="19">
        <v>0</v>
      </c>
      <c r="I135" s="20">
        <v>5200</v>
      </c>
      <c r="J135" s="19">
        <v>0</v>
      </c>
      <c r="K135" s="20">
        <v>0</v>
      </c>
      <c r="L135" s="13">
        <f t="shared" si="10"/>
        <v>0</v>
      </c>
      <c r="M135" s="17">
        <f t="shared" si="11"/>
        <v>5200</v>
      </c>
      <c r="N135" s="15">
        <f t="shared" si="12"/>
        <v>34495.61391533335</v>
      </c>
      <c r="O135" s="11">
        <v>8588.91821500002</v>
      </c>
      <c r="P135" s="54">
        <f t="shared" si="13"/>
        <v>41993.63213033337</v>
      </c>
    </row>
    <row r="136" spans="1:16" ht="15.75">
      <c r="A136" s="50">
        <v>42217</v>
      </c>
      <c r="B136" s="20">
        <v>-1091.901097</v>
      </c>
      <c r="C136" s="14">
        <v>36345.899999999965</v>
      </c>
      <c r="D136" s="18">
        <v>5720.69999999999</v>
      </c>
      <c r="E136" s="18">
        <v>200.43333333333362</v>
      </c>
      <c r="F136" s="19">
        <v>-27.899999999999636</v>
      </c>
      <c r="G136" s="16">
        <f t="shared" si="9"/>
        <v>42239.13333333329</v>
      </c>
      <c r="H136" s="19">
        <v>0</v>
      </c>
      <c r="I136" s="20">
        <v>-4485.199999999997</v>
      </c>
      <c r="J136" s="19">
        <v>0</v>
      </c>
      <c r="K136" s="20">
        <v>0</v>
      </c>
      <c r="L136" s="13">
        <f t="shared" si="10"/>
        <v>0</v>
      </c>
      <c r="M136" s="17">
        <f t="shared" si="11"/>
        <v>-4485.199999999997</v>
      </c>
      <c r="N136" s="15">
        <f t="shared" si="12"/>
        <v>37753.93333333329</v>
      </c>
      <c r="O136" s="11">
        <v>-33291.65648218831</v>
      </c>
      <c r="P136" s="54">
        <f t="shared" si="13"/>
        <v>3370.375754144983</v>
      </c>
    </row>
    <row r="137" spans="1:16" ht="15.75">
      <c r="A137" s="50">
        <v>42248</v>
      </c>
      <c r="B137" s="20">
        <v>-132</v>
      </c>
      <c r="C137" s="14">
        <v>22481.35422600001</v>
      </c>
      <c r="D137" s="18">
        <v>914.2000000000189</v>
      </c>
      <c r="E137" s="18">
        <v>198.3833333333332</v>
      </c>
      <c r="F137" s="19">
        <v>2690.6000000000004</v>
      </c>
      <c r="G137" s="16">
        <f t="shared" si="9"/>
        <v>26284.53755933336</v>
      </c>
      <c r="H137" s="19">
        <v>0</v>
      </c>
      <c r="I137" s="20">
        <v>5672.100000000006</v>
      </c>
      <c r="J137" s="19">
        <v>0</v>
      </c>
      <c r="K137" s="20">
        <v>0</v>
      </c>
      <c r="L137" s="13">
        <f t="shared" si="10"/>
        <v>0</v>
      </c>
      <c r="M137" s="17">
        <f aca="true" t="shared" si="15" ref="M137:M186">L137+I137+H137</f>
        <v>5672.100000000006</v>
      </c>
      <c r="N137" s="15">
        <f aca="true" t="shared" si="16" ref="N137:N200">+G137+M137</f>
        <v>31956.637559333365</v>
      </c>
      <c r="O137" s="11">
        <v>-24804.026325574363</v>
      </c>
      <c r="P137" s="54">
        <f aca="true" t="shared" si="17" ref="P137:P200">N137+O137+B137</f>
        <v>7020.611233759002</v>
      </c>
    </row>
    <row r="138" spans="1:16" ht="15.75">
      <c r="A138" s="50">
        <v>42278</v>
      </c>
      <c r="B138" s="20">
        <v>-781.4</v>
      </c>
      <c r="C138" s="14">
        <v>32410.200000000026</v>
      </c>
      <c r="D138" s="18">
        <v>23086.599999999973</v>
      </c>
      <c r="E138" s="18">
        <v>197.01666666666665</v>
      </c>
      <c r="F138" s="19">
        <v>3218.699999999997</v>
      </c>
      <c r="G138" s="16">
        <f aca="true" t="shared" si="18" ref="G138:G186">+C138+D138+E138+F138</f>
        <v>58912.51666666667</v>
      </c>
      <c r="H138" s="19">
        <v>0</v>
      </c>
      <c r="I138" s="20">
        <v>5125.199999999997</v>
      </c>
      <c r="J138" s="19">
        <v>0</v>
      </c>
      <c r="K138" s="20">
        <v>0</v>
      </c>
      <c r="L138" s="13">
        <f aca="true" t="shared" si="19" ref="L138:L179">+J138+K138</f>
        <v>0</v>
      </c>
      <c r="M138" s="17">
        <f t="shared" si="15"/>
        <v>5125.199999999997</v>
      </c>
      <c r="N138" s="15">
        <f t="shared" si="16"/>
        <v>64037.71666666667</v>
      </c>
      <c r="O138" s="11">
        <v>8426.468310453824</v>
      </c>
      <c r="P138" s="54">
        <f t="shared" si="17"/>
        <v>71682.7849771205</v>
      </c>
    </row>
    <row r="139" spans="1:16" ht="15.75">
      <c r="A139" s="50">
        <v>42309</v>
      </c>
      <c r="B139" s="20">
        <v>202.8</v>
      </c>
      <c r="C139" s="14">
        <v>7081.300000000003</v>
      </c>
      <c r="D139" s="18">
        <v>27282.600000000028</v>
      </c>
      <c r="E139" s="18">
        <v>196.1055555555556</v>
      </c>
      <c r="F139" s="19">
        <v>-4976.199999999999</v>
      </c>
      <c r="G139" s="16">
        <f t="shared" si="18"/>
        <v>29583.80555555559</v>
      </c>
      <c r="H139" s="19">
        <v>0</v>
      </c>
      <c r="I139" s="20">
        <v>1100</v>
      </c>
      <c r="J139" s="19">
        <v>0</v>
      </c>
      <c r="K139" s="20">
        <v>0</v>
      </c>
      <c r="L139" s="13">
        <f t="shared" si="19"/>
        <v>0</v>
      </c>
      <c r="M139" s="17">
        <f t="shared" si="15"/>
        <v>1100</v>
      </c>
      <c r="N139" s="15">
        <f t="shared" si="16"/>
        <v>30683.80555555559</v>
      </c>
      <c r="O139" s="11">
        <v>1465.216689444422</v>
      </c>
      <c r="P139" s="54">
        <f t="shared" si="17"/>
        <v>32351.822245000014</v>
      </c>
    </row>
    <row r="140" spans="1:16" ht="15.75">
      <c r="A140" s="50">
        <v>42339</v>
      </c>
      <c r="B140" s="20">
        <v>2265.2</v>
      </c>
      <c r="C140" s="14">
        <v>43077.371799999964</v>
      </c>
      <c r="D140" s="18">
        <v>32075</v>
      </c>
      <c r="E140" s="18">
        <v>230.72777777777776</v>
      </c>
      <c r="F140" s="19">
        <v>-238</v>
      </c>
      <c r="G140" s="16">
        <f t="shared" si="18"/>
        <v>75145.09957777774</v>
      </c>
      <c r="H140" s="19">
        <v>0</v>
      </c>
      <c r="I140" s="20">
        <v>4734.687187999996</v>
      </c>
      <c r="J140" s="19">
        <v>0</v>
      </c>
      <c r="K140" s="20">
        <v>0</v>
      </c>
      <c r="L140" s="13">
        <f t="shared" si="19"/>
        <v>0</v>
      </c>
      <c r="M140" s="17">
        <f t="shared" si="15"/>
        <v>4734.687187999996</v>
      </c>
      <c r="N140" s="15">
        <f t="shared" si="16"/>
        <v>79879.78676577774</v>
      </c>
      <c r="O140" s="11">
        <v>-104475.81816549822</v>
      </c>
      <c r="P140" s="54">
        <f t="shared" si="17"/>
        <v>-22330.83139972048</v>
      </c>
    </row>
    <row r="141" spans="1:16" ht="15.75">
      <c r="A141" s="50">
        <v>42370</v>
      </c>
      <c r="B141" s="20">
        <v>136.64001789382007</v>
      </c>
      <c r="C141" s="14">
        <v>-11590.930657999968</v>
      </c>
      <c r="D141" s="18">
        <v>15066.399999999989</v>
      </c>
      <c r="E141" s="18">
        <v>-476.00833333333344</v>
      </c>
      <c r="F141" s="19">
        <v>-35.69999999999891</v>
      </c>
      <c r="G141" s="16">
        <f t="shared" si="18"/>
        <v>2963.761008666688</v>
      </c>
      <c r="H141" s="19">
        <v>0</v>
      </c>
      <c r="I141" s="20">
        <v>9026.200000000012</v>
      </c>
      <c r="J141" s="19">
        <v>0</v>
      </c>
      <c r="K141" s="20">
        <v>0</v>
      </c>
      <c r="L141" s="13">
        <f t="shared" si="19"/>
        <v>0</v>
      </c>
      <c r="M141" s="17">
        <f t="shared" si="15"/>
        <v>9026.200000000012</v>
      </c>
      <c r="N141" s="15">
        <f t="shared" si="16"/>
        <v>11989.9610086667</v>
      </c>
      <c r="O141" s="11">
        <v>-593.5237589485021</v>
      </c>
      <c r="P141" s="54">
        <f t="shared" si="17"/>
        <v>11533.077267612018</v>
      </c>
    </row>
    <row r="142" spans="1:16" ht="15.75">
      <c r="A142" s="50">
        <v>42401</v>
      </c>
      <c r="B142" s="20">
        <v>1692.6757258849655</v>
      </c>
      <c r="C142" s="14">
        <v>27513.59999999999</v>
      </c>
      <c r="D142" s="18">
        <v>15942.900000000027</v>
      </c>
      <c r="E142" s="18">
        <v>-476.0083333333333</v>
      </c>
      <c r="F142" s="19">
        <v>4588.799999999999</v>
      </c>
      <c r="G142" s="16">
        <f t="shared" si="18"/>
        <v>47569.291666666686</v>
      </c>
      <c r="H142" s="19">
        <v>0</v>
      </c>
      <c r="I142" s="20">
        <v>-2135.800000000003</v>
      </c>
      <c r="J142" s="19">
        <v>0</v>
      </c>
      <c r="K142" s="20">
        <v>0</v>
      </c>
      <c r="L142" s="13">
        <f t="shared" si="19"/>
        <v>0</v>
      </c>
      <c r="M142" s="17">
        <f t="shared" si="15"/>
        <v>-2135.800000000003</v>
      </c>
      <c r="N142" s="15">
        <f t="shared" si="16"/>
        <v>45433.49166666668</v>
      </c>
      <c r="O142" s="11">
        <v>-33089.80196694122</v>
      </c>
      <c r="P142" s="54">
        <f t="shared" si="17"/>
        <v>14036.365425610431</v>
      </c>
    </row>
    <row r="143" spans="1:16" ht="15.75">
      <c r="A143" s="50">
        <v>42430</v>
      </c>
      <c r="B143" s="20">
        <v>18353.972444385865</v>
      </c>
      <c r="C143" s="14">
        <v>-14809.699999999968</v>
      </c>
      <c r="D143" s="18">
        <v>5469.899999999965</v>
      </c>
      <c r="E143" s="18">
        <v>-476.00833333333344</v>
      </c>
      <c r="F143" s="19">
        <v>-4772.5</v>
      </c>
      <c r="G143" s="16">
        <f t="shared" si="18"/>
        <v>-14588.308333333336</v>
      </c>
      <c r="H143" s="19">
        <v>0</v>
      </c>
      <c r="I143" s="20">
        <v>3090.0999999999913</v>
      </c>
      <c r="J143" s="19">
        <v>0</v>
      </c>
      <c r="K143" s="20">
        <v>0</v>
      </c>
      <c r="L143" s="13">
        <f t="shared" si="19"/>
        <v>0</v>
      </c>
      <c r="M143" s="17">
        <f t="shared" si="15"/>
        <v>3090.0999999999913</v>
      </c>
      <c r="N143" s="15">
        <f t="shared" si="16"/>
        <v>-11498.208333333345</v>
      </c>
      <c r="O143" s="11">
        <v>21722.635813245313</v>
      </c>
      <c r="P143" s="54">
        <f t="shared" si="17"/>
        <v>28578.39992429783</v>
      </c>
    </row>
    <row r="144" spans="1:16" ht="15.75">
      <c r="A144" s="50">
        <v>42461</v>
      </c>
      <c r="B144" s="20">
        <v>-469.26569325</v>
      </c>
      <c r="C144" s="14">
        <v>2349.6999999999825</v>
      </c>
      <c r="D144" s="18">
        <v>35116.50000000002</v>
      </c>
      <c r="E144" s="18">
        <v>-476.0083333333332</v>
      </c>
      <c r="F144" s="19">
        <v>1924.2999999999993</v>
      </c>
      <c r="G144" s="16">
        <f t="shared" si="18"/>
        <v>38914.49166666667</v>
      </c>
      <c r="H144" s="19">
        <v>0</v>
      </c>
      <c r="I144" s="20">
        <v>-1731.7999999999884</v>
      </c>
      <c r="J144" s="19"/>
      <c r="K144" s="20">
        <v>0</v>
      </c>
      <c r="L144" s="13">
        <f t="shared" si="19"/>
        <v>0</v>
      </c>
      <c r="M144" s="17">
        <f t="shared" si="15"/>
        <v>-1731.7999999999884</v>
      </c>
      <c r="N144" s="15">
        <f t="shared" si="16"/>
        <v>37182.69166666668</v>
      </c>
      <c r="O144" s="11">
        <v>1471.3466179637198</v>
      </c>
      <c r="P144" s="54">
        <f t="shared" si="17"/>
        <v>38184.772591380395</v>
      </c>
    </row>
    <row r="145" spans="1:16" ht="15.75">
      <c r="A145" s="50">
        <v>42491</v>
      </c>
      <c r="B145" s="20">
        <v>180.1531826032968</v>
      </c>
      <c r="C145" s="14">
        <v>18213.799999999974</v>
      </c>
      <c r="D145" s="18">
        <v>4820.399999999939</v>
      </c>
      <c r="E145" s="18">
        <v>-476.0083333333332</v>
      </c>
      <c r="F145" s="19">
        <v>-2964.8999999999996</v>
      </c>
      <c r="G145" s="16">
        <f t="shared" si="18"/>
        <v>19593.291666666577</v>
      </c>
      <c r="H145" s="19">
        <v>0</v>
      </c>
      <c r="I145" s="20">
        <v>13914.299999999988</v>
      </c>
      <c r="J145" s="19"/>
      <c r="K145" s="20">
        <v>0</v>
      </c>
      <c r="L145" s="13">
        <f t="shared" si="19"/>
        <v>0</v>
      </c>
      <c r="M145" s="17">
        <f t="shared" si="15"/>
        <v>13914.299999999988</v>
      </c>
      <c r="N145" s="15">
        <f t="shared" si="16"/>
        <v>33507.591666666565</v>
      </c>
      <c r="O145" s="11">
        <v>-4817.4017355021915</v>
      </c>
      <c r="P145" s="54">
        <f t="shared" si="17"/>
        <v>28870.343113767667</v>
      </c>
    </row>
    <row r="146" spans="1:16" ht="15.75">
      <c r="A146" s="50">
        <v>42522</v>
      </c>
      <c r="B146" s="20">
        <v>1967.8999999999999</v>
      </c>
      <c r="C146" s="14">
        <v>-17151.700000000026</v>
      </c>
      <c r="D146" s="18">
        <v>19492.200000000073</v>
      </c>
      <c r="E146" s="18">
        <v>-476.0083333333341</v>
      </c>
      <c r="F146" s="19">
        <v>3481.8999999999996</v>
      </c>
      <c r="G146" s="16">
        <f t="shared" si="18"/>
        <v>5346.391666666713</v>
      </c>
      <c r="H146" s="19">
        <v>0</v>
      </c>
      <c r="I146" s="20">
        <v>-6417.899999999994</v>
      </c>
      <c r="J146" s="19"/>
      <c r="K146" s="20">
        <v>0</v>
      </c>
      <c r="L146" s="13">
        <f t="shared" si="19"/>
        <v>0</v>
      </c>
      <c r="M146" s="17">
        <f t="shared" si="15"/>
        <v>-6417.899999999994</v>
      </c>
      <c r="N146" s="15">
        <f t="shared" si="16"/>
        <v>-1071.5083333332814</v>
      </c>
      <c r="O146" s="11">
        <v>4459.851527039104</v>
      </c>
      <c r="P146" s="54">
        <f t="shared" si="17"/>
        <v>5356.243193705823</v>
      </c>
    </row>
    <row r="147" spans="1:16" ht="15.75">
      <c r="A147" s="50">
        <v>42552</v>
      </c>
      <c r="B147" s="20">
        <v>-861.827419904319</v>
      </c>
      <c r="C147" s="14">
        <v>7027.400000000067</v>
      </c>
      <c r="D147" s="18">
        <v>11557.499999999978</v>
      </c>
      <c r="E147" s="18">
        <v>276.49166666666724</v>
      </c>
      <c r="F147" s="19">
        <v>742.5</v>
      </c>
      <c r="G147" s="16">
        <f t="shared" si="18"/>
        <v>19603.891666666714</v>
      </c>
      <c r="H147" s="19">
        <v>0</v>
      </c>
      <c r="I147" s="20">
        <v>982.1999999999971</v>
      </c>
      <c r="J147" s="19"/>
      <c r="K147" s="20">
        <v>0</v>
      </c>
      <c r="L147" s="13">
        <f t="shared" si="19"/>
        <v>0</v>
      </c>
      <c r="M147" s="17">
        <f t="shared" si="15"/>
        <v>982.1999999999971</v>
      </c>
      <c r="N147" s="15">
        <f t="shared" si="16"/>
        <v>20586.09166666671</v>
      </c>
      <c r="O147" s="11">
        <v>-1908.3215921850883</v>
      </c>
      <c r="P147" s="54">
        <f t="shared" si="17"/>
        <v>17815.942654577302</v>
      </c>
    </row>
    <row r="148" spans="1:16" ht="15.75">
      <c r="A148" s="50">
        <v>42583</v>
      </c>
      <c r="B148" s="20">
        <v>171.55132664852073</v>
      </c>
      <c r="C148" s="14">
        <v>531.6826429999801</v>
      </c>
      <c r="D148" s="18">
        <v>5351.599999999975</v>
      </c>
      <c r="E148" s="18">
        <v>276.4916666666668</v>
      </c>
      <c r="F148" s="19">
        <v>-1251.5999999999985</v>
      </c>
      <c r="G148" s="16">
        <f t="shared" si="18"/>
        <v>4908.174309666623</v>
      </c>
      <c r="H148" s="19">
        <v>0</v>
      </c>
      <c r="I148" s="20">
        <v>11368.900000000009</v>
      </c>
      <c r="J148" s="19"/>
      <c r="K148" s="20">
        <v>0</v>
      </c>
      <c r="L148" s="13">
        <f t="shared" si="19"/>
        <v>0</v>
      </c>
      <c r="M148" s="17">
        <f t="shared" si="15"/>
        <v>11368.900000000009</v>
      </c>
      <c r="N148" s="15">
        <f t="shared" si="16"/>
        <v>16277.074309666632</v>
      </c>
      <c r="O148" s="11">
        <v>-3170.257354956344</v>
      </c>
      <c r="P148" s="54">
        <f t="shared" si="17"/>
        <v>13278.36828135881</v>
      </c>
    </row>
    <row r="149" spans="1:16" ht="15.75">
      <c r="A149" s="50">
        <v>42614</v>
      </c>
      <c r="B149" s="20">
        <v>-1541.507120838356</v>
      </c>
      <c r="C149" s="14">
        <v>-6741.782642999988</v>
      </c>
      <c r="D149" s="18">
        <v>18346.600000000057</v>
      </c>
      <c r="E149" s="18">
        <v>276.49166666666633</v>
      </c>
      <c r="F149" s="19">
        <v>-1035.4000000000015</v>
      </c>
      <c r="G149" s="16">
        <f t="shared" si="18"/>
        <v>10845.909023666734</v>
      </c>
      <c r="H149" s="19">
        <v>0</v>
      </c>
      <c r="I149" s="20">
        <v>-1853.2000000000116</v>
      </c>
      <c r="J149" s="19"/>
      <c r="K149" s="20">
        <v>0</v>
      </c>
      <c r="L149" s="13">
        <f t="shared" si="19"/>
        <v>0</v>
      </c>
      <c r="M149" s="17">
        <f t="shared" si="15"/>
        <v>-1853.2000000000116</v>
      </c>
      <c r="N149" s="15">
        <f t="shared" si="16"/>
        <v>8992.709023666723</v>
      </c>
      <c r="O149" s="11">
        <v>19560.80318531499</v>
      </c>
      <c r="P149" s="54">
        <f t="shared" si="17"/>
        <v>27012.00508814336</v>
      </c>
    </row>
    <row r="150" spans="1:16" ht="15.75">
      <c r="A150" s="50">
        <v>42644</v>
      </c>
      <c r="B150" s="20">
        <v>-1825.25362498586</v>
      </c>
      <c r="C150" s="14">
        <v>12684.599999999951</v>
      </c>
      <c r="D150" s="18">
        <v>4918.700000000004</v>
      </c>
      <c r="E150" s="18">
        <v>46.32500000000073</v>
      </c>
      <c r="F150" s="19">
        <v>4149.299999999999</v>
      </c>
      <c r="G150" s="16">
        <f t="shared" si="18"/>
        <v>21798.924999999956</v>
      </c>
      <c r="H150" s="19">
        <v>0</v>
      </c>
      <c r="I150" s="20">
        <v>8225.540000000008</v>
      </c>
      <c r="J150" s="19"/>
      <c r="K150" s="20">
        <v>0</v>
      </c>
      <c r="L150" s="13">
        <f t="shared" si="19"/>
        <v>0</v>
      </c>
      <c r="M150" s="17">
        <f t="shared" si="15"/>
        <v>8225.540000000008</v>
      </c>
      <c r="N150" s="15">
        <f t="shared" si="16"/>
        <v>30024.464999999964</v>
      </c>
      <c r="O150" s="11">
        <v>14265.214051319239</v>
      </c>
      <c r="P150" s="54">
        <f t="shared" si="17"/>
        <v>42464.42542633334</v>
      </c>
    </row>
    <row r="151" spans="1:16" ht="15.75">
      <c r="A151" s="50">
        <v>42675</v>
      </c>
      <c r="B151" s="20">
        <v>112.4</v>
      </c>
      <c r="C151" s="14">
        <v>24134.900000000045</v>
      </c>
      <c r="D151" s="18">
        <v>11352.599999999973</v>
      </c>
      <c r="E151" s="18">
        <v>43.636111111110495</v>
      </c>
      <c r="F151" s="19">
        <v>1561.4000000000015</v>
      </c>
      <c r="G151" s="16">
        <f t="shared" si="18"/>
        <v>37092.53611111113</v>
      </c>
      <c r="H151" s="19">
        <v>0</v>
      </c>
      <c r="I151" s="20">
        <v>2192.6600000000035</v>
      </c>
      <c r="J151" s="19"/>
      <c r="K151" s="20">
        <v>0</v>
      </c>
      <c r="L151" s="13">
        <f t="shared" si="19"/>
        <v>0</v>
      </c>
      <c r="M151" s="17">
        <f t="shared" si="15"/>
        <v>2192.6600000000035</v>
      </c>
      <c r="N151" s="15">
        <f t="shared" si="16"/>
        <v>39285.19611111113</v>
      </c>
      <c r="O151" s="11">
        <v>-9370.0754462915</v>
      </c>
      <c r="P151" s="54">
        <f t="shared" si="17"/>
        <v>30027.520664819633</v>
      </c>
    </row>
    <row r="152" spans="1:16" ht="15.75">
      <c r="A152" s="50">
        <v>42705</v>
      </c>
      <c r="B152" s="20">
        <v>0</v>
      </c>
      <c r="C152" s="14">
        <v>14483.100000000006</v>
      </c>
      <c r="D152" s="18">
        <v>20670.69999999998</v>
      </c>
      <c r="E152" s="18">
        <v>49.01388888888914</v>
      </c>
      <c r="F152" s="19">
        <v>-6329.4000000000015</v>
      </c>
      <c r="G152" s="16">
        <f t="shared" si="18"/>
        <v>28873.413888888877</v>
      </c>
      <c r="H152" s="19">
        <v>0</v>
      </c>
      <c r="I152" s="20">
        <v>-800.3999999999942</v>
      </c>
      <c r="J152" s="19"/>
      <c r="K152" s="20">
        <v>0</v>
      </c>
      <c r="L152" s="13">
        <f t="shared" si="19"/>
        <v>0</v>
      </c>
      <c r="M152" s="17">
        <f t="shared" si="15"/>
        <v>-800.3999999999942</v>
      </c>
      <c r="N152" s="15">
        <f t="shared" si="16"/>
        <v>28073.013888888883</v>
      </c>
      <c r="O152" s="11">
        <v>1731.6983991028624</v>
      </c>
      <c r="P152" s="54">
        <f t="shared" si="17"/>
        <v>29804.712287991744</v>
      </c>
    </row>
    <row r="153" spans="1:16" ht="15.75">
      <c r="A153" s="50">
        <v>42736</v>
      </c>
      <c r="B153" s="20">
        <v>111.9999901943271</v>
      </c>
      <c r="C153" s="14">
        <v>-18654.10000000002</v>
      </c>
      <c r="D153" s="18">
        <v>24336.09999999988</v>
      </c>
      <c r="E153" s="18">
        <v>-55.90000000000009</v>
      </c>
      <c r="F153" s="19">
        <v>-690.1999999999989</v>
      </c>
      <c r="G153" s="16">
        <f t="shared" si="18"/>
        <v>4935.89999999986</v>
      </c>
      <c r="H153" s="19">
        <v>0</v>
      </c>
      <c r="I153" s="20">
        <v>2478.1999999999825</v>
      </c>
      <c r="J153" s="19">
        <v>0</v>
      </c>
      <c r="K153" s="20">
        <v>0</v>
      </c>
      <c r="L153" s="13">
        <f t="shared" si="19"/>
        <v>0</v>
      </c>
      <c r="M153" s="17">
        <f t="shared" si="15"/>
        <v>2478.1999999999825</v>
      </c>
      <c r="N153" s="15">
        <f t="shared" si="16"/>
        <v>7414.099999999842</v>
      </c>
      <c r="O153" s="11">
        <v>-4093.258020809109</v>
      </c>
      <c r="P153" s="54">
        <f t="shared" si="17"/>
        <v>3432.84196938506</v>
      </c>
    </row>
    <row r="154" spans="1:16" ht="15.75">
      <c r="A154" s="50">
        <v>42767</v>
      </c>
      <c r="B154" s="20">
        <v>1481.1989101478157</v>
      </c>
      <c r="C154" s="14">
        <v>-23582.39999999995</v>
      </c>
      <c r="D154" s="18">
        <v>35777.40000000002</v>
      </c>
      <c r="E154" s="18">
        <v>-55.90000000000009</v>
      </c>
      <c r="F154" s="19">
        <v>1706</v>
      </c>
      <c r="G154" s="16">
        <f t="shared" si="18"/>
        <v>13845.100000000073</v>
      </c>
      <c r="H154" s="19">
        <v>0</v>
      </c>
      <c r="I154" s="20">
        <v>1450.1000000000058</v>
      </c>
      <c r="J154" s="19">
        <v>0</v>
      </c>
      <c r="K154" s="20">
        <v>0</v>
      </c>
      <c r="L154" s="13">
        <f t="shared" si="19"/>
        <v>0</v>
      </c>
      <c r="M154" s="17">
        <f t="shared" si="15"/>
        <v>1450.1000000000058</v>
      </c>
      <c r="N154" s="15">
        <f t="shared" si="16"/>
        <v>15295.200000000079</v>
      </c>
      <c r="O154" s="11">
        <v>7565.612020217535</v>
      </c>
      <c r="P154" s="54">
        <f t="shared" si="17"/>
        <v>24342.01093036543</v>
      </c>
    </row>
    <row r="155" spans="1:16" ht="15.75">
      <c r="A155" s="50">
        <v>42795</v>
      </c>
      <c r="B155" s="20">
        <v>-1167.77279012233</v>
      </c>
      <c r="C155" s="14">
        <v>45302.49999999997</v>
      </c>
      <c r="D155" s="18">
        <v>-471.3000000000902</v>
      </c>
      <c r="E155" s="18">
        <v>-55.90000000000009</v>
      </c>
      <c r="F155" s="19">
        <v>5345.199999999999</v>
      </c>
      <c r="G155" s="16">
        <f t="shared" si="18"/>
        <v>50120.499999999876</v>
      </c>
      <c r="H155" s="19">
        <v>0</v>
      </c>
      <c r="I155" s="20">
        <v>2396.1699999999837</v>
      </c>
      <c r="J155" s="19">
        <v>0</v>
      </c>
      <c r="K155" s="20">
        <v>0</v>
      </c>
      <c r="L155" s="13">
        <f t="shared" si="19"/>
        <v>0</v>
      </c>
      <c r="M155" s="17">
        <f t="shared" si="15"/>
        <v>2396.1699999999837</v>
      </c>
      <c r="N155" s="15">
        <f t="shared" si="16"/>
        <v>52516.66999999986</v>
      </c>
      <c r="O155" s="11">
        <v>-49703.91972482534</v>
      </c>
      <c r="P155" s="54">
        <f t="shared" si="17"/>
        <v>1644.9774850521896</v>
      </c>
    </row>
    <row r="156" spans="1:16" ht="15.75">
      <c r="A156" s="50">
        <v>42826</v>
      </c>
      <c r="B156" s="20">
        <v>-1573.13467561425</v>
      </c>
      <c r="C156" s="14">
        <v>-18644.699999999997</v>
      </c>
      <c r="D156" s="18">
        <v>32941.10000000006</v>
      </c>
      <c r="E156" s="18">
        <v>-7448.333333333334</v>
      </c>
      <c r="F156" s="19">
        <v>-3959.399999999998</v>
      </c>
      <c r="G156" s="16">
        <f t="shared" si="18"/>
        <v>2888.666666666728</v>
      </c>
      <c r="H156" s="19">
        <v>0</v>
      </c>
      <c r="I156" s="20">
        <v>-2721.9199999999837</v>
      </c>
      <c r="J156" s="19">
        <v>0</v>
      </c>
      <c r="K156" s="20">
        <v>0</v>
      </c>
      <c r="L156" s="13">
        <f t="shared" si="19"/>
        <v>0</v>
      </c>
      <c r="M156" s="17">
        <f t="shared" si="15"/>
        <v>-2721.9199999999837</v>
      </c>
      <c r="N156" s="15">
        <f t="shared" si="16"/>
        <v>166.7466666667442</v>
      </c>
      <c r="O156" s="11">
        <v>38910.761746288634</v>
      </c>
      <c r="P156" s="54">
        <f t="shared" si="17"/>
        <v>37504.37373734113</v>
      </c>
    </row>
    <row r="157" spans="1:16" ht="15.75">
      <c r="A157" s="50">
        <v>42856</v>
      </c>
      <c r="B157" s="20">
        <v>-44.05752756</v>
      </c>
      <c r="C157" s="14">
        <v>-32756.599999999977</v>
      </c>
      <c r="D157" s="18">
        <v>14408.7</v>
      </c>
      <c r="E157" s="18">
        <v>-7448.333333333338</v>
      </c>
      <c r="F157" s="19">
        <v>1283.5999999999985</v>
      </c>
      <c r="G157" s="16">
        <f t="shared" si="18"/>
        <v>-24512.633333333317</v>
      </c>
      <c r="H157" s="19">
        <v>0</v>
      </c>
      <c r="I157" s="20">
        <v>-1900.3699999999953</v>
      </c>
      <c r="J157" s="19">
        <v>0</v>
      </c>
      <c r="K157" s="20">
        <v>0</v>
      </c>
      <c r="L157" s="13">
        <f t="shared" si="19"/>
        <v>0</v>
      </c>
      <c r="M157" s="17">
        <f t="shared" si="15"/>
        <v>-1900.3699999999953</v>
      </c>
      <c r="N157" s="15">
        <f t="shared" si="16"/>
        <v>-26413.003333333312</v>
      </c>
      <c r="O157" s="11">
        <v>50282.15596501923</v>
      </c>
      <c r="P157" s="54">
        <f t="shared" si="17"/>
        <v>23825.095104125918</v>
      </c>
    </row>
    <row r="158" spans="1:16" ht="15.75">
      <c r="A158" s="50">
        <v>42887</v>
      </c>
      <c r="B158" s="20">
        <v>2451.1262668128625</v>
      </c>
      <c r="C158" s="14">
        <v>39684.40000000004</v>
      </c>
      <c r="D158" s="18">
        <v>3412.100000000013</v>
      </c>
      <c r="E158" s="18">
        <v>-7448.333333333325</v>
      </c>
      <c r="F158" s="19">
        <v>-1169.2999999999993</v>
      </c>
      <c r="G158" s="16">
        <f t="shared" si="18"/>
        <v>34478.86666666673</v>
      </c>
      <c r="H158" s="19">
        <v>0</v>
      </c>
      <c r="I158" s="20">
        <v>7559.619999999995</v>
      </c>
      <c r="J158" s="19">
        <v>0</v>
      </c>
      <c r="K158" s="20">
        <v>0</v>
      </c>
      <c r="L158" s="13">
        <f t="shared" si="19"/>
        <v>0</v>
      </c>
      <c r="M158" s="17">
        <f t="shared" si="15"/>
        <v>7559.619999999995</v>
      </c>
      <c r="N158" s="15">
        <f t="shared" si="16"/>
        <v>42038.48666666672</v>
      </c>
      <c r="O158" s="11">
        <v>-40352.23345704458</v>
      </c>
      <c r="P158" s="54">
        <f t="shared" si="17"/>
        <v>4137.379476435002</v>
      </c>
    </row>
    <row r="159" spans="1:16" ht="15.75">
      <c r="A159" s="50">
        <v>42917</v>
      </c>
      <c r="B159" s="20">
        <v>-1367.9418099987</v>
      </c>
      <c r="C159" s="14">
        <v>4124.100000000006</v>
      </c>
      <c r="D159" s="18">
        <v>3264.6999999999643</v>
      </c>
      <c r="E159" s="18">
        <v>7225.883333333331</v>
      </c>
      <c r="F159" s="19">
        <v>273.8999999999978</v>
      </c>
      <c r="G159" s="16">
        <f t="shared" si="18"/>
        <v>14888.5833333333</v>
      </c>
      <c r="H159" s="19">
        <v>0</v>
      </c>
      <c r="I159" s="20">
        <v>3892.29999999999</v>
      </c>
      <c r="J159" s="19">
        <v>0</v>
      </c>
      <c r="K159" s="20">
        <v>0</v>
      </c>
      <c r="L159" s="13">
        <f t="shared" si="19"/>
        <v>0</v>
      </c>
      <c r="M159" s="17">
        <f t="shared" si="15"/>
        <v>3892.29999999999</v>
      </c>
      <c r="N159" s="15">
        <f t="shared" si="16"/>
        <v>18780.883333333288</v>
      </c>
      <c r="O159" s="11">
        <v>-8606.94698469192</v>
      </c>
      <c r="P159" s="54">
        <f t="shared" si="17"/>
        <v>8805.994538642668</v>
      </c>
    </row>
    <row r="160" spans="1:16" ht="15.75">
      <c r="A160" s="50">
        <v>42948</v>
      </c>
      <c r="B160" s="20">
        <v>2091.4713506644653</v>
      </c>
      <c r="C160" s="14">
        <v>9766.799999999952</v>
      </c>
      <c r="D160" s="18">
        <v>14893.999999999956</v>
      </c>
      <c r="E160" s="18">
        <v>7225.883333333333</v>
      </c>
      <c r="F160" s="19">
        <v>3223.100000000002</v>
      </c>
      <c r="G160" s="16">
        <f t="shared" si="18"/>
        <v>35109.78333333324</v>
      </c>
      <c r="H160" s="19">
        <v>0</v>
      </c>
      <c r="I160" s="20">
        <v>15650.4</v>
      </c>
      <c r="J160" s="19">
        <v>0</v>
      </c>
      <c r="K160" s="20">
        <v>0</v>
      </c>
      <c r="L160" s="13">
        <f t="shared" si="19"/>
        <v>0</v>
      </c>
      <c r="M160" s="17">
        <f t="shared" si="15"/>
        <v>15650.4</v>
      </c>
      <c r="N160" s="15">
        <f t="shared" si="16"/>
        <v>50760.18333333324</v>
      </c>
      <c r="O160" s="11">
        <v>-21071.188909910998</v>
      </c>
      <c r="P160" s="54">
        <f t="shared" si="17"/>
        <v>31780.465774086708</v>
      </c>
    </row>
    <row r="161" spans="1:16" ht="15.75">
      <c r="A161" s="50">
        <v>42979</v>
      </c>
      <c r="B161" s="20">
        <v>-913.04348800048</v>
      </c>
      <c r="C161" s="14">
        <v>-18066.300000000003</v>
      </c>
      <c r="D161" s="18">
        <v>17482.100000000126</v>
      </c>
      <c r="E161" s="18">
        <v>7225.883333333332</v>
      </c>
      <c r="F161" s="19">
        <v>-689.6000000000022</v>
      </c>
      <c r="G161" s="16">
        <f t="shared" si="18"/>
        <v>5952.083333333453</v>
      </c>
      <c r="H161" s="19">
        <v>0</v>
      </c>
      <c r="I161" s="20">
        <v>5070.473715999979</v>
      </c>
      <c r="J161" s="19">
        <v>0</v>
      </c>
      <c r="K161" s="20">
        <v>0</v>
      </c>
      <c r="L161" s="13">
        <f t="shared" si="19"/>
        <v>0</v>
      </c>
      <c r="M161" s="17">
        <f t="shared" si="15"/>
        <v>5070.473715999979</v>
      </c>
      <c r="N161" s="15">
        <f t="shared" si="16"/>
        <v>11022.55704933343</v>
      </c>
      <c r="O161" s="11">
        <v>-5456.78202910697</v>
      </c>
      <c r="P161" s="54">
        <f t="shared" si="17"/>
        <v>4652.73153222598</v>
      </c>
    </row>
    <row r="162" spans="1:16" ht="15.75">
      <c r="A162" s="50">
        <v>43009</v>
      </c>
      <c r="B162" s="20">
        <v>-770.4934569796796</v>
      </c>
      <c r="C162" s="14">
        <v>3503.50000000008</v>
      </c>
      <c r="D162" s="18">
        <v>-531.5000000000509</v>
      </c>
      <c r="E162" s="18">
        <v>-68.08333333333303</v>
      </c>
      <c r="F162" s="19">
        <v>-4128.699999999999</v>
      </c>
      <c r="G162" s="16">
        <f t="shared" si="18"/>
        <v>-1224.7833333333028</v>
      </c>
      <c r="H162" s="19">
        <v>0</v>
      </c>
      <c r="I162" s="20">
        <v>4323.190150000039</v>
      </c>
      <c r="J162" s="19">
        <v>0</v>
      </c>
      <c r="K162" s="20">
        <v>0</v>
      </c>
      <c r="L162" s="13">
        <f t="shared" si="19"/>
        <v>0</v>
      </c>
      <c r="M162" s="17">
        <f t="shared" si="15"/>
        <v>4323.190150000039</v>
      </c>
      <c r="N162" s="15">
        <f t="shared" si="16"/>
        <v>3098.4068166667357</v>
      </c>
      <c r="O162" s="11">
        <v>47576.80621943038</v>
      </c>
      <c r="P162" s="54">
        <f t="shared" si="17"/>
        <v>49904.71957911743</v>
      </c>
    </row>
    <row r="163" spans="1:16" ht="15.75">
      <c r="A163" s="50">
        <v>43040</v>
      </c>
      <c r="B163" s="20">
        <v>-2125.2692134622607</v>
      </c>
      <c r="C163" s="14">
        <v>-8330.900000000023</v>
      </c>
      <c r="D163" s="18">
        <v>18121.89999999998</v>
      </c>
      <c r="E163" s="18">
        <v>-68.08333333333394</v>
      </c>
      <c r="F163" s="19">
        <v>-1911.6000000000004</v>
      </c>
      <c r="G163" s="16">
        <f t="shared" si="18"/>
        <v>7811.316666666622</v>
      </c>
      <c r="H163" s="19">
        <v>0</v>
      </c>
      <c r="I163" s="20">
        <v>-6801.763866000023</v>
      </c>
      <c r="J163" s="19">
        <v>0</v>
      </c>
      <c r="K163" s="20">
        <v>0</v>
      </c>
      <c r="L163" s="13">
        <f t="shared" si="19"/>
        <v>0</v>
      </c>
      <c r="M163" s="17">
        <f t="shared" si="15"/>
        <v>-6801.763866000023</v>
      </c>
      <c r="N163" s="15">
        <f t="shared" si="16"/>
        <v>1009.5528006665991</v>
      </c>
      <c r="O163" s="11">
        <v>9520.932462351482</v>
      </c>
      <c r="P163" s="54">
        <f t="shared" si="17"/>
        <v>8405.21604955582</v>
      </c>
    </row>
    <row r="164" spans="1:16" ht="15.75">
      <c r="A164" s="50">
        <v>43070</v>
      </c>
      <c r="B164" s="20">
        <v>0</v>
      </c>
      <c r="C164" s="14">
        <v>26154.199999999903</v>
      </c>
      <c r="D164" s="18">
        <v>55583.6</v>
      </c>
      <c r="E164" s="18">
        <v>-68.08333333333258</v>
      </c>
      <c r="F164" s="19">
        <v>1779.800000000001</v>
      </c>
      <c r="G164" s="16">
        <f t="shared" si="18"/>
        <v>83449.51666666658</v>
      </c>
      <c r="H164" s="19">
        <v>0</v>
      </c>
      <c r="I164" s="20">
        <v>8211.199999999983</v>
      </c>
      <c r="J164" s="19">
        <v>0</v>
      </c>
      <c r="K164" s="20">
        <v>0</v>
      </c>
      <c r="L164" s="13">
        <f t="shared" si="19"/>
        <v>0</v>
      </c>
      <c r="M164" s="17">
        <f t="shared" si="15"/>
        <v>8211.199999999983</v>
      </c>
      <c r="N164" s="15">
        <f t="shared" si="16"/>
        <v>91660.71666666656</v>
      </c>
      <c r="O164" s="11">
        <v>-43276.128293387905</v>
      </c>
      <c r="P164" s="54">
        <f t="shared" si="17"/>
        <v>48384.58837327865</v>
      </c>
    </row>
    <row r="165" spans="1:16" ht="15.75">
      <c r="A165" s="50">
        <v>43101</v>
      </c>
      <c r="B165" s="20">
        <v>-848.29188915588</v>
      </c>
      <c r="C165" s="14">
        <v>-30965.69999999988</v>
      </c>
      <c r="D165" s="18">
        <v>33392.200000000055</v>
      </c>
      <c r="E165" s="18">
        <v>-117.96666666666715</v>
      </c>
      <c r="F165" s="19">
        <v>-1054.2999999999993</v>
      </c>
      <c r="G165" s="16">
        <f t="shared" si="18"/>
        <v>1254.2333333335082</v>
      </c>
      <c r="H165" s="19">
        <v>0</v>
      </c>
      <c r="I165" s="20">
        <v>-1870</v>
      </c>
      <c r="J165" s="19">
        <v>0</v>
      </c>
      <c r="K165" s="20">
        <v>0</v>
      </c>
      <c r="L165" s="13">
        <f t="shared" si="19"/>
        <v>0</v>
      </c>
      <c r="M165" s="17">
        <f t="shared" si="15"/>
        <v>-1870</v>
      </c>
      <c r="N165" s="15">
        <f t="shared" si="16"/>
        <v>-615.7666666664918</v>
      </c>
      <c r="O165" s="11">
        <v>1299.2824048223736</v>
      </c>
      <c r="P165" s="54">
        <f t="shared" si="17"/>
        <v>-164.7761509999982</v>
      </c>
    </row>
    <row r="166" spans="1:16" ht="15.75">
      <c r="A166" s="50">
        <v>43132</v>
      </c>
      <c r="B166" s="20">
        <v>-1425.38808478028</v>
      </c>
      <c r="C166" s="14">
        <v>-435.80000000002474</v>
      </c>
      <c r="D166" s="18">
        <v>25582.600000000024</v>
      </c>
      <c r="E166" s="18">
        <v>-259.2666666666664</v>
      </c>
      <c r="F166" s="19">
        <v>5352.700000000003</v>
      </c>
      <c r="G166" s="16">
        <f t="shared" si="18"/>
        <v>30240.233333333337</v>
      </c>
      <c r="H166" s="19">
        <v>0</v>
      </c>
      <c r="I166" s="20">
        <v>-6943.299999999988</v>
      </c>
      <c r="J166" s="19">
        <v>0</v>
      </c>
      <c r="K166" s="20">
        <v>0</v>
      </c>
      <c r="L166" s="13">
        <f t="shared" si="19"/>
        <v>0</v>
      </c>
      <c r="M166" s="17">
        <f t="shared" si="15"/>
        <v>-6943.299999999988</v>
      </c>
      <c r="N166" s="15">
        <f t="shared" si="16"/>
        <v>23296.93333333335</v>
      </c>
      <c r="O166" s="11">
        <v>23688.023878212378</v>
      </c>
      <c r="P166" s="54">
        <f t="shared" si="17"/>
        <v>45559.56912676545</v>
      </c>
    </row>
    <row r="167" spans="1:16" ht="15.75">
      <c r="A167" s="50">
        <v>43160</v>
      </c>
      <c r="B167" s="20">
        <v>4037.3352383206957</v>
      </c>
      <c r="C167" s="14">
        <v>-8847.300000000003</v>
      </c>
      <c r="D167" s="18">
        <v>9467.999999999854</v>
      </c>
      <c r="E167" s="18">
        <v>-8.866666666666788</v>
      </c>
      <c r="F167" s="19">
        <v>5982.099999999995</v>
      </c>
      <c r="G167" s="16">
        <f t="shared" si="18"/>
        <v>6593.93333333318</v>
      </c>
      <c r="H167" s="19">
        <v>3000</v>
      </c>
      <c r="I167" s="20">
        <v>2593.2999999999884</v>
      </c>
      <c r="J167" s="19">
        <v>0</v>
      </c>
      <c r="K167" s="20">
        <v>0</v>
      </c>
      <c r="L167" s="13">
        <f t="shared" si="19"/>
        <v>0</v>
      </c>
      <c r="M167" s="17">
        <f t="shared" si="15"/>
        <v>5593.299999999988</v>
      </c>
      <c r="N167" s="15">
        <f t="shared" si="16"/>
        <v>12187.233333333168</v>
      </c>
      <c r="O167" s="11">
        <v>-13009.612279554647</v>
      </c>
      <c r="P167" s="54">
        <f t="shared" si="17"/>
        <v>3214.9562920992166</v>
      </c>
    </row>
    <row r="168" spans="1:16" ht="15.75">
      <c r="A168" s="50">
        <v>43191</v>
      </c>
      <c r="B168" s="20">
        <v>14383.603034522777</v>
      </c>
      <c r="C168" s="14">
        <v>-38834.90000000005</v>
      </c>
      <c r="D168" s="18">
        <v>45906.30000000019</v>
      </c>
      <c r="E168" s="18">
        <v>291.8666666666668</v>
      </c>
      <c r="F168" s="19">
        <v>-8881.299999999996</v>
      </c>
      <c r="G168" s="16">
        <f t="shared" si="18"/>
        <v>-1518.0333333331891</v>
      </c>
      <c r="H168" s="19">
        <v>0</v>
      </c>
      <c r="I168" s="20">
        <v>-1860</v>
      </c>
      <c r="J168" s="19">
        <v>0</v>
      </c>
      <c r="K168" s="20">
        <v>0</v>
      </c>
      <c r="L168" s="13">
        <f t="shared" si="19"/>
        <v>0</v>
      </c>
      <c r="M168" s="17">
        <f t="shared" si="15"/>
        <v>-1860</v>
      </c>
      <c r="N168" s="15">
        <f t="shared" si="16"/>
        <v>-3378.033333333189</v>
      </c>
      <c r="O168" s="11">
        <v>9439.120725504365</v>
      </c>
      <c r="P168" s="54">
        <f t="shared" si="17"/>
        <v>20444.690426693953</v>
      </c>
    </row>
    <row r="169" spans="1:16" ht="15.75">
      <c r="A169" s="50">
        <v>43221</v>
      </c>
      <c r="B169" s="20">
        <v>-22.395874116320044</v>
      </c>
      <c r="C169" s="14">
        <v>-1621.8999999999578</v>
      </c>
      <c r="D169" s="18">
        <v>25893.499999999993</v>
      </c>
      <c r="E169" s="18">
        <v>291.86666666666633</v>
      </c>
      <c r="F169" s="19">
        <v>-838.8999999999996</v>
      </c>
      <c r="G169" s="16">
        <f t="shared" si="18"/>
        <v>23724.566666666702</v>
      </c>
      <c r="H169" s="19">
        <v>0</v>
      </c>
      <c r="I169" s="20">
        <v>-410</v>
      </c>
      <c r="J169" s="19">
        <v>0</v>
      </c>
      <c r="K169" s="20">
        <v>0</v>
      </c>
      <c r="L169" s="13">
        <f t="shared" si="19"/>
        <v>0</v>
      </c>
      <c r="M169" s="17">
        <f t="shared" si="15"/>
        <v>-410</v>
      </c>
      <c r="N169" s="15">
        <f t="shared" si="16"/>
        <v>23314.566666666702</v>
      </c>
      <c r="O169" s="11">
        <v>13983.654910311649</v>
      </c>
      <c r="P169" s="54">
        <f t="shared" si="17"/>
        <v>37275.82570286203</v>
      </c>
    </row>
    <row r="170" spans="1:16" ht="15.75">
      <c r="A170" s="50">
        <v>43252</v>
      </c>
      <c r="B170" s="20">
        <v>656.1650048502399</v>
      </c>
      <c r="C170" s="14">
        <v>-34412.20000000004</v>
      </c>
      <c r="D170" s="18">
        <v>55924.700000000055</v>
      </c>
      <c r="E170" s="18">
        <v>291.8666666666668</v>
      </c>
      <c r="F170" s="19">
        <v>-589.6999999999989</v>
      </c>
      <c r="G170" s="16">
        <f t="shared" si="18"/>
        <v>21214.666666666686</v>
      </c>
      <c r="H170" s="19">
        <v>500</v>
      </c>
      <c r="I170" s="20">
        <v>12680</v>
      </c>
      <c r="J170" s="19">
        <v>0</v>
      </c>
      <c r="K170" s="20">
        <v>0</v>
      </c>
      <c r="L170" s="13">
        <f t="shared" si="19"/>
        <v>0</v>
      </c>
      <c r="M170" s="17">
        <f t="shared" si="15"/>
        <v>13180</v>
      </c>
      <c r="N170" s="15">
        <f t="shared" si="16"/>
        <v>34394.666666666686</v>
      </c>
      <c r="O170" s="11">
        <v>21270.922859333317</v>
      </c>
      <c r="P170" s="54">
        <f t="shared" si="17"/>
        <v>56321.754530850245</v>
      </c>
    </row>
    <row r="171" spans="1:16" ht="15.75">
      <c r="A171" s="50">
        <v>43282</v>
      </c>
      <c r="B171" s="20">
        <v>3855.687037286565</v>
      </c>
      <c r="C171" s="14">
        <v>2691.6000000000495</v>
      </c>
      <c r="D171" s="18">
        <v>9739.800000000047</v>
      </c>
      <c r="E171" s="18">
        <v>83.40000000000009</v>
      </c>
      <c r="F171" s="19">
        <v>-2287.2000000000044</v>
      </c>
      <c r="G171" s="16">
        <f t="shared" si="18"/>
        <v>10227.600000000091</v>
      </c>
      <c r="H171" s="19">
        <v>2000</v>
      </c>
      <c r="I171" s="20">
        <v>4450</v>
      </c>
      <c r="J171" s="19">
        <v>0</v>
      </c>
      <c r="K171" s="20">
        <v>0</v>
      </c>
      <c r="L171" s="13">
        <f t="shared" si="19"/>
        <v>0</v>
      </c>
      <c r="M171" s="17">
        <f t="shared" si="15"/>
        <v>6450</v>
      </c>
      <c r="N171" s="15">
        <f t="shared" si="16"/>
        <v>16677.600000000093</v>
      </c>
      <c r="O171" s="11">
        <v>-13535.941205000094</v>
      </c>
      <c r="P171" s="54">
        <f t="shared" si="17"/>
        <v>6997.3458322865645</v>
      </c>
    </row>
    <row r="172" spans="1:16" ht="15.75">
      <c r="A172" s="50">
        <v>43313</v>
      </c>
      <c r="B172" s="20">
        <v>2722.121763032722</v>
      </c>
      <c r="C172" s="14">
        <v>-2455.5000000000364</v>
      </c>
      <c r="D172" s="18">
        <v>37000.299999999945</v>
      </c>
      <c r="E172" s="18">
        <v>83.40000000000009</v>
      </c>
      <c r="F172" s="19">
        <v>1166</v>
      </c>
      <c r="G172" s="16">
        <f t="shared" si="18"/>
        <v>35794.19999999991</v>
      </c>
      <c r="H172" s="19">
        <v>-500</v>
      </c>
      <c r="I172" s="20">
        <v>-9460</v>
      </c>
      <c r="J172" s="19">
        <v>0</v>
      </c>
      <c r="K172" s="20">
        <v>0</v>
      </c>
      <c r="L172" s="13">
        <f t="shared" si="19"/>
        <v>0</v>
      </c>
      <c r="M172" s="17">
        <f t="shared" si="15"/>
        <v>-9960</v>
      </c>
      <c r="N172" s="15">
        <f t="shared" si="16"/>
        <v>25834.19999999991</v>
      </c>
      <c r="O172" s="11">
        <v>-13460.470817615082</v>
      </c>
      <c r="P172" s="54">
        <f t="shared" si="17"/>
        <v>15095.850945417551</v>
      </c>
    </row>
    <row r="173" spans="1:16" ht="15.75">
      <c r="A173" s="50">
        <v>43345</v>
      </c>
      <c r="B173" s="20">
        <v>-1973.99567939592</v>
      </c>
      <c r="C173" s="14">
        <v>-2911.9999999999854</v>
      </c>
      <c r="D173" s="18">
        <v>17140.300000000032</v>
      </c>
      <c r="E173" s="18">
        <v>155.69999999999982</v>
      </c>
      <c r="F173" s="19">
        <v>2936.7000000000007</v>
      </c>
      <c r="G173" s="16">
        <f t="shared" si="18"/>
        <v>17320.700000000048</v>
      </c>
      <c r="H173" s="19">
        <v>-500</v>
      </c>
      <c r="I173" s="20">
        <v>-1260</v>
      </c>
      <c r="J173" s="19">
        <v>0</v>
      </c>
      <c r="K173" s="20">
        <v>0</v>
      </c>
      <c r="L173" s="13">
        <f t="shared" si="19"/>
        <v>0</v>
      </c>
      <c r="M173" s="17">
        <f t="shared" si="15"/>
        <v>-1760</v>
      </c>
      <c r="N173" s="15">
        <f t="shared" si="16"/>
        <v>15560.700000000048</v>
      </c>
      <c r="O173" s="11">
        <v>-7711.895341000025</v>
      </c>
      <c r="P173" s="54">
        <f t="shared" si="17"/>
        <v>5874.808979604103</v>
      </c>
    </row>
    <row r="174" spans="1:16" ht="15.75">
      <c r="A174" s="50">
        <v>43376</v>
      </c>
      <c r="B174" s="20">
        <v>2732.8013799477785</v>
      </c>
      <c r="C174" s="14">
        <v>4914.500000000015</v>
      </c>
      <c r="D174" s="18">
        <v>36110.599999999875</v>
      </c>
      <c r="E174" s="18">
        <v>345.6999999999998</v>
      </c>
      <c r="F174" s="19">
        <v>-1275.7000000000007</v>
      </c>
      <c r="G174" s="16">
        <f t="shared" si="18"/>
        <v>40095.09999999989</v>
      </c>
      <c r="H174" s="19">
        <v>0</v>
      </c>
      <c r="I174" s="20">
        <v>-3500</v>
      </c>
      <c r="J174" s="19">
        <v>0</v>
      </c>
      <c r="K174" s="20">
        <v>0</v>
      </c>
      <c r="L174" s="13">
        <f t="shared" si="19"/>
        <v>0</v>
      </c>
      <c r="M174" s="17">
        <f t="shared" si="15"/>
        <v>-3500</v>
      </c>
      <c r="N174" s="15">
        <f t="shared" si="16"/>
        <v>36595.09999999989</v>
      </c>
      <c r="O174" s="11">
        <v>-1589.1312589998852</v>
      </c>
      <c r="P174" s="54">
        <f t="shared" si="17"/>
        <v>37738.77012094778</v>
      </c>
    </row>
    <row r="175" spans="1:16" ht="15.75">
      <c r="A175" s="50">
        <v>43405</v>
      </c>
      <c r="B175" s="20">
        <v>2146.07292016023</v>
      </c>
      <c r="C175" s="14">
        <v>17621.299999999952</v>
      </c>
      <c r="D175" s="18">
        <v>15282.400000000023</v>
      </c>
      <c r="E175" s="18">
        <v>345.70000000000005</v>
      </c>
      <c r="F175" s="19">
        <v>-505.2999999999993</v>
      </c>
      <c r="G175" s="16">
        <f t="shared" si="18"/>
        <v>32744.099999999973</v>
      </c>
      <c r="H175" s="19">
        <v>1140</v>
      </c>
      <c r="I175" s="20">
        <v>-553.2999999999884</v>
      </c>
      <c r="J175" s="19">
        <v>0</v>
      </c>
      <c r="K175" s="20">
        <v>0</v>
      </c>
      <c r="L175" s="13">
        <f t="shared" si="19"/>
        <v>0</v>
      </c>
      <c r="M175" s="17">
        <f t="shared" si="15"/>
        <v>586.7000000000116</v>
      </c>
      <c r="N175" s="15">
        <f t="shared" si="16"/>
        <v>33330.79999999999</v>
      </c>
      <c r="O175" s="11">
        <v>-19672.19806010291</v>
      </c>
      <c r="P175" s="54">
        <f t="shared" si="17"/>
        <v>15804.674860057308</v>
      </c>
    </row>
    <row r="176" spans="1:16" ht="15.75">
      <c r="A176" s="50">
        <v>43436</v>
      </c>
      <c r="B176" s="20">
        <v>3046.258446224753</v>
      </c>
      <c r="C176" s="14">
        <v>30571.299999999996</v>
      </c>
      <c r="D176" s="18">
        <v>1349.5999999999985</v>
      </c>
      <c r="E176" s="18">
        <v>345.70000000000005</v>
      </c>
      <c r="F176" s="19">
        <v>277.10000000000036</v>
      </c>
      <c r="G176" s="16">
        <f t="shared" si="18"/>
        <v>32543.699999999997</v>
      </c>
      <c r="H176" s="19">
        <v>-500</v>
      </c>
      <c r="I176" s="20">
        <v>-10890</v>
      </c>
      <c r="J176" s="19">
        <v>0</v>
      </c>
      <c r="K176" s="20">
        <v>0</v>
      </c>
      <c r="L176" s="13">
        <f t="shared" si="19"/>
        <v>0</v>
      </c>
      <c r="M176" s="17">
        <f t="shared" si="15"/>
        <v>-11390</v>
      </c>
      <c r="N176" s="15">
        <f t="shared" si="16"/>
        <v>21153.699999999997</v>
      </c>
      <c r="O176" s="11">
        <v>-4149.796427999994</v>
      </c>
      <c r="P176" s="54">
        <f t="shared" si="17"/>
        <v>20050.162018224757</v>
      </c>
    </row>
    <row r="177" spans="1:16" ht="15.75">
      <c r="A177" s="50">
        <v>43466</v>
      </c>
      <c r="B177" s="20">
        <v>17957.898521143317</v>
      </c>
      <c r="C177" s="14">
        <v>-73942.9</v>
      </c>
      <c r="D177" s="18">
        <v>75379.3000000001</v>
      </c>
      <c r="E177" s="18">
        <v>-286.5333333333326</v>
      </c>
      <c r="F177" s="19">
        <v>-1770</v>
      </c>
      <c r="G177" s="16">
        <f t="shared" si="18"/>
        <v>-620.133333333222</v>
      </c>
      <c r="H177" s="19">
        <v>400</v>
      </c>
      <c r="I177" s="20">
        <v>9150</v>
      </c>
      <c r="J177" s="19"/>
      <c r="K177" s="20">
        <v>0</v>
      </c>
      <c r="L177" s="13">
        <f t="shared" si="19"/>
        <v>0</v>
      </c>
      <c r="M177" s="17">
        <f t="shared" si="15"/>
        <v>9550</v>
      </c>
      <c r="N177" s="15">
        <f t="shared" si="16"/>
        <v>8929.866666666778</v>
      </c>
      <c r="O177" s="11">
        <v>29360.751789791153</v>
      </c>
      <c r="P177" s="54">
        <f t="shared" si="17"/>
        <v>56248.51697760125</v>
      </c>
    </row>
    <row r="178" spans="1:16" ht="15.75">
      <c r="A178" s="50">
        <v>43497</v>
      </c>
      <c r="B178" s="20">
        <v>-3010.552409142891</v>
      </c>
      <c r="C178" s="14">
        <v>19367.700000000008</v>
      </c>
      <c r="D178" s="18">
        <v>26301.599999999904</v>
      </c>
      <c r="E178" s="18">
        <v>-286.53333333333353</v>
      </c>
      <c r="F178" s="19">
        <v>-2311.8999999999996</v>
      </c>
      <c r="G178" s="16">
        <f t="shared" si="18"/>
        <v>43070.86666666658</v>
      </c>
      <c r="H178" s="19">
        <v>1850</v>
      </c>
      <c r="I178" s="20">
        <v>450</v>
      </c>
      <c r="J178" s="19"/>
      <c r="K178" s="20">
        <v>0</v>
      </c>
      <c r="L178" s="13">
        <f t="shared" si="19"/>
        <v>0</v>
      </c>
      <c r="M178" s="17">
        <f t="shared" si="15"/>
        <v>2300</v>
      </c>
      <c r="N178" s="15">
        <f t="shared" si="16"/>
        <v>45370.86666666658</v>
      </c>
      <c r="O178" s="11">
        <v>-17237.142970092118</v>
      </c>
      <c r="P178" s="54">
        <f t="shared" si="17"/>
        <v>25123.17128743157</v>
      </c>
    </row>
    <row r="179" spans="1:16" ht="15.75">
      <c r="A179" s="50">
        <v>43525</v>
      </c>
      <c r="B179" s="20">
        <v>586.3584245767069</v>
      </c>
      <c r="C179" s="14">
        <v>14671.799999999967</v>
      </c>
      <c r="D179" s="18">
        <v>-31397.999999999985</v>
      </c>
      <c r="E179" s="18">
        <v>-286.5333333333333</v>
      </c>
      <c r="F179" s="19">
        <v>10223.2</v>
      </c>
      <c r="G179" s="16">
        <f t="shared" si="18"/>
        <v>-6789.533333333351</v>
      </c>
      <c r="H179" s="19">
        <v>0</v>
      </c>
      <c r="I179" s="20">
        <v>6660</v>
      </c>
      <c r="J179" s="19"/>
      <c r="K179" s="20">
        <v>0</v>
      </c>
      <c r="L179" s="13">
        <f t="shared" si="19"/>
        <v>0</v>
      </c>
      <c r="M179" s="17">
        <f t="shared" si="15"/>
        <v>6660</v>
      </c>
      <c r="N179" s="15">
        <f t="shared" si="16"/>
        <v>-129.53333333335104</v>
      </c>
      <c r="O179" s="11">
        <v>-21186.830808736177</v>
      </c>
      <c r="P179" s="54">
        <f t="shared" si="17"/>
        <v>-20730.005717492822</v>
      </c>
    </row>
    <row r="180" spans="1:16" ht="15.75">
      <c r="A180" s="50">
        <v>43556</v>
      </c>
      <c r="B180" s="20">
        <v>22296.561302950373</v>
      </c>
      <c r="C180" s="14">
        <v>-31285.69999999999</v>
      </c>
      <c r="D180" s="18">
        <v>67748.50000000017</v>
      </c>
      <c r="E180" s="18">
        <v>341.53333333333353</v>
      </c>
      <c r="F180" s="19">
        <v>4.5</v>
      </c>
      <c r="G180" s="16">
        <f t="shared" si="18"/>
        <v>36808.83333333352</v>
      </c>
      <c r="H180" s="19">
        <v>0</v>
      </c>
      <c r="I180" s="20">
        <v>-5000</v>
      </c>
      <c r="J180" s="19"/>
      <c r="K180" s="20">
        <v>0</v>
      </c>
      <c r="L180" s="13">
        <f>+J180+K180</f>
        <v>0</v>
      </c>
      <c r="M180" s="17">
        <f t="shared" si="15"/>
        <v>-5000</v>
      </c>
      <c r="N180" s="15">
        <f t="shared" si="16"/>
        <v>31808.833333333518</v>
      </c>
      <c r="O180" s="11">
        <v>2745.3130545396416</v>
      </c>
      <c r="P180" s="54">
        <f t="shared" si="17"/>
        <v>56850.70769082353</v>
      </c>
    </row>
    <row r="181" spans="1:16" ht="15.75">
      <c r="A181" s="50">
        <v>43586</v>
      </c>
      <c r="B181" s="20">
        <v>39319.45448101603</v>
      </c>
      <c r="C181" s="14">
        <v>-47744.60000000008</v>
      </c>
      <c r="D181" s="18">
        <v>44938.69999999991</v>
      </c>
      <c r="E181" s="18">
        <v>341.53333333333285</v>
      </c>
      <c r="F181" s="19">
        <v>-6026.600000000002</v>
      </c>
      <c r="G181" s="16">
        <f t="shared" si="18"/>
        <v>-8490.966666666838</v>
      </c>
      <c r="H181" s="19">
        <v>-1090</v>
      </c>
      <c r="I181" s="20">
        <v>4670</v>
      </c>
      <c r="J181" s="19"/>
      <c r="K181" s="20">
        <v>0</v>
      </c>
      <c r="L181" s="13">
        <f>+J181+K181</f>
        <v>0</v>
      </c>
      <c r="M181" s="17">
        <f t="shared" si="15"/>
        <v>3580</v>
      </c>
      <c r="N181" s="15">
        <f t="shared" si="16"/>
        <v>-4910.966666666838</v>
      </c>
      <c r="O181" s="11">
        <v>6074.507787427156</v>
      </c>
      <c r="P181" s="54">
        <f t="shared" si="17"/>
        <v>40482.99560177635</v>
      </c>
    </row>
    <row r="182" spans="1:16" ht="15.75">
      <c r="A182" s="50">
        <v>43617</v>
      </c>
      <c r="B182" s="20">
        <v>4859.021994240346</v>
      </c>
      <c r="C182" s="14">
        <v>41410.00000000004</v>
      </c>
      <c r="D182" s="18">
        <v>2054.9999999999054</v>
      </c>
      <c r="E182" s="18">
        <v>341.5333333333333</v>
      </c>
      <c r="F182" s="19">
        <v>2362.5</v>
      </c>
      <c r="G182" s="16">
        <f t="shared" si="18"/>
        <v>46169.033333333275</v>
      </c>
      <c r="H182" s="19">
        <v>0</v>
      </c>
      <c r="I182" s="20">
        <v>4640</v>
      </c>
      <c r="J182" s="19"/>
      <c r="K182" s="20">
        <v>0</v>
      </c>
      <c r="L182" s="13">
        <f>+J182+K182</f>
        <v>0</v>
      </c>
      <c r="M182" s="17">
        <f t="shared" si="15"/>
        <v>4640</v>
      </c>
      <c r="N182" s="15">
        <f t="shared" si="16"/>
        <v>50809.033333333275</v>
      </c>
      <c r="O182" s="11">
        <v>-70402.39281683657</v>
      </c>
      <c r="P182" s="54">
        <f t="shared" si="17"/>
        <v>-14734.337489262947</v>
      </c>
    </row>
    <row r="183" spans="1:16" ht="15.75">
      <c r="A183" s="50">
        <v>43647</v>
      </c>
      <c r="B183" s="20">
        <v>14421.495341525599</v>
      </c>
      <c r="C183" s="14">
        <v>-38859.200000000026</v>
      </c>
      <c r="D183" s="18">
        <v>51265.30000000009</v>
      </c>
      <c r="E183" s="18">
        <v>-220.60000000000014</v>
      </c>
      <c r="F183" s="19">
        <v>-4434.79329</v>
      </c>
      <c r="G183" s="16">
        <f t="shared" si="18"/>
        <v>7750.706710000064</v>
      </c>
      <c r="H183" s="19">
        <v>0</v>
      </c>
      <c r="I183" s="20">
        <v>-8760</v>
      </c>
      <c r="J183" s="19"/>
      <c r="K183" s="20">
        <v>0</v>
      </c>
      <c r="L183" s="13">
        <v>0</v>
      </c>
      <c r="M183" s="17">
        <f t="shared" si="15"/>
        <v>-8760</v>
      </c>
      <c r="N183" s="15">
        <f t="shared" si="16"/>
        <v>-1009.293289999936</v>
      </c>
      <c r="O183" s="11">
        <v>26816.948933933727</v>
      </c>
      <c r="P183" s="54">
        <f t="shared" si="17"/>
        <v>40229.15098545939</v>
      </c>
    </row>
    <row r="184" spans="1:16" ht="15.75">
      <c r="A184" s="50">
        <v>43679</v>
      </c>
      <c r="B184" s="20">
        <v>1610.30392262785</v>
      </c>
      <c r="C184" s="14">
        <v>-21556.79999999999</v>
      </c>
      <c r="D184" s="18">
        <v>38723.10000000003</v>
      </c>
      <c r="E184" s="18">
        <v>-220.5999999999999</v>
      </c>
      <c r="F184" s="19">
        <v>3905.0932900000025</v>
      </c>
      <c r="G184" s="16">
        <f t="shared" si="18"/>
        <v>20850.793290000045</v>
      </c>
      <c r="H184" s="19">
        <v>700</v>
      </c>
      <c r="I184" s="20">
        <v>-7400</v>
      </c>
      <c r="J184" s="19"/>
      <c r="K184" s="20">
        <v>0</v>
      </c>
      <c r="L184" s="13">
        <f>+J184+K184</f>
        <v>0</v>
      </c>
      <c r="M184" s="17">
        <f>L184+I184+H184</f>
        <v>-6700</v>
      </c>
      <c r="N184" s="15">
        <f>+G184+M184</f>
        <v>14150.793290000045</v>
      </c>
      <c r="O184" s="11">
        <v>-13502.463963368384</v>
      </c>
      <c r="P184" s="54">
        <f t="shared" si="17"/>
        <v>2258.633249259511</v>
      </c>
    </row>
    <row r="185" spans="1:16" ht="15.75">
      <c r="A185" s="50">
        <v>43711</v>
      </c>
      <c r="B185" s="20">
        <v>-3272.7168151358273</v>
      </c>
      <c r="C185" s="14">
        <v>-2525.2000000000808</v>
      </c>
      <c r="D185" s="18">
        <v>11370.500000000036</v>
      </c>
      <c r="E185" s="18">
        <v>-220.5999999999999</v>
      </c>
      <c r="F185" s="19">
        <v>-699.9000000000015</v>
      </c>
      <c r="G185" s="16">
        <f t="shared" si="18"/>
        <v>7924.799999999954</v>
      </c>
      <c r="H185" s="19">
        <v>500</v>
      </c>
      <c r="I185" s="20">
        <v>-5010</v>
      </c>
      <c r="J185" s="19"/>
      <c r="K185" s="20">
        <v>0</v>
      </c>
      <c r="L185" s="13">
        <f>+J185+K185</f>
        <v>0</v>
      </c>
      <c r="M185" s="17">
        <f t="shared" si="15"/>
        <v>-4510</v>
      </c>
      <c r="N185" s="15">
        <f t="shared" si="16"/>
        <v>3414.799999999954</v>
      </c>
      <c r="O185" s="11">
        <v>31510.564643193095</v>
      </c>
      <c r="P185" s="54">
        <f t="shared" si="17"/>
        <v>31652.64782805722</v>
      </c>
    </row>
    <row r="186" spans="1:16" ht="15.75">
      <c r="A186" s="50">
        <v>43743</v>
      </c>
      <c r="B186" s="20">
        <v>2545.480442291914</v>
      </c>
      <c r="C186" s="14">
        <v>-37462.19999999994</v>
      </c>
      <c r="D186" s="18">
        <v>59014.39999999997</v>
      </c>
      <c r="E186" s="18">
        <v>158.70000000000005</v>
      </c>
      <c r="F186" s="19">
        <v>-746.5</v>
      </c>
      <c r="G186" s="16">
        <f t="shared" si="18"/>
        <v>20964.400000000034</v>
      </c>
      <c r="H186" s="19">
        <v>1500</v>
      </c>
      <c r="I186" s="20">
        <v>-7840</v>
      </c>
      <c r="J186" s="19"/>
      <c r="K186" s="20">
        <v>0</v>
      </c>
      <c r="L186" s="13">
        <f>+J186+K186</f>
        <v>0</v>
      </c>
      <c r="M186" s="17">
        <f t="shared" si="15"/>
        <v>-6340</v>
      </c>
      <c r="N186" s="15">
        <f>+G186+M186</f>
        <v>14624.400000000034</v>
      </c>
      <c r="O186" s="11">
        <v>15109.24735145022</v>
      </c>
      <c r="P186" s="54">
        <f t="shared" si="17"/>
        <v>32279.12779374217</v>
      </c>
    </row>
    <row r="187" spans="1:16" ht="15.75">
      <c r="A187" s="50">
        <v>43775</v>
      </c>
      <c r="B187" s="20">
        <v>434.4985875931088</v>
      </c>
      <c r="C187" s="14">
        <v>19859.200000000044</v>
      </c>
      <c r="D187" s="18">
        <v>9211.50000000008</v>
      </c>
      <c r="E187" s="18">
        <v>158.70000000000005</v>
      </c>
      <c r="F187" s="19">
        <v>853.5999999999985</v>
      </c>
      <c r="G187" s="16">
        <f>+C187+D187+E187+F187</f>
        <v>30083.000000000124</v>
      </c>
      <c r="H187" s="19">
        <v>3000</v>
      </c>
      <c r="I187" s="20">
        <v>-1600</v>
      </c>
      <c r="J187" s="19"/>
      <c r="K187" s="20">
        <v>0</v>
      </c>
      <c r="L187" s="13">
        <f>+J187+K187</f>
        <v>0</v>
      </c>
      <c r="M187" s="17">
        <f>L187+I187+H187</f>
        <v>1400</v>
      </c>
      <c r="N187" s="15">
        <f t="shared" si="16"/>
        <v>31483.000000000124</v>
      </c>
      <c r="O187" s="11">
        <v>-2927.058357266942</v>
      </c>
      <c r="P187" s="54">
        <f t="shared" si="17"/>
        <v>28990.44023032629</v>
      </c>
    </row>
    <row r="188" spans="1:16" ht="15.75">
      <c r="A188" s="50">
        <v>43807</v>
      </c>
      <c r="B188" s="20">
        <v>1958.1526059207572</v>
      </c>
      <c r="C188" s="14">
        <v>52761.39999999989</v>
      </c>
      <c r="D188" s="18">
        <v>1382.1999999998661</v>
      </c>
      <c r="E188" s="18">
        <v>-15.699999999999363</v>
      </c>
      <c r="F188" s="19">
        <v>-1314.5999999999985</v>
      </c>
      <c r="G188" s="16">
        <f>+C188+D188+E188+F188</f>
        <v>52813.29999999976</v>
      </c>
      <c r="H188" s="19">
        <v>-500</v>
      </c>
      <c r="I188" s="20">
        <v>-14550</v>
      </c>
      <c r="J188" s="19"/>
      <c r="K188" s="20">
        <v>0</v>
      </c>
      <c r="L188" s="13">
        <f>+J188+K188</f>
        <v>0</v>
      </c>
      <c r="M188" s="17">
        <f>L188+I188+H188</f>
        <v>-15050</v>
      </c>
      <c r="N188" s="15">
        <f t="shared" si="16"/>
        <v>37763.29999999976</v>
      </c>
      <c r="O188" s="11">
        <v>-47851.067567999766</v>
      </c>
      <c r="P188" s="54">
        <f t="shared" si="17"/>
        <v>-8129.614962079246</v>
      </c>
    </row>
    <row r="189" spans="1:16" ht="15.75">
      <c r="A189" s="50">
        <v>43839</v>
      </c>
      <c r="B189" s="20">
        <v>6902.011718625207</v>
      </c>
      <c r="C189" s="14">
        <v>-25825.700000000037</v>
      </c>
      <c r="D189" s="18">
        <v>101853.59999999998</v>
      </c>
      <c r="E189" s="18">
        <v>-54.89999999999918</v>
      </c>
      <c r="F189" s="19">
        <v>2489.2999999999993</v>
      </c>
      <c r="G189" s="16">
        <f aca="true" t="shared" si="20" ref="G189:G211">+C189+D189+E189+F189</f>
        <v>78462.29999999994</v>
      </c>
      <c r="H189" s="19">
        <v>2500</v>
      </c>
      <c r="I189" s="20">
        <v>33350</v>
      </c>
      <c r="J189" s="19"/>
      <c r="K189" s="20">
        <v>0</v>
      </c>
      <c r="L189" s="13">
        <f aca="true" t="shared" si="21" ref="L189:L195">+J189+K189</f>
        <v>0</v>
      </c>
      <c r="M189" s="17">
        <f aca="true" t="shared" si="22" ref="M189:M211">L189+I189+H189</f>
        <v>35850</v>
      </c>
      <c r="N189" s="15">
        <f t="shared" si="16"/>
        <v>114312.29999999994</v>
      </c>
      <c r="O189" s="11">
        <v>-108576.72400998593</v>
      </c>
      <c r="P189" s="54">
        <f t="shared" si="17"/>
        <v>12637.587708639217</v>
      </c>
    </row>
    <row r="190" spans="1:16" ht="15.75">
      <c r="A190" s="50">
        <v>43871</v>
      </c>
      <c r="B190" s="20">
        <v>2857.2050735617554</v>
      </c>
      <c r="C190" s="14">
        <v>-11614.09999999993</v>
      </c>
      <c r="D190" s="18">
        <v>7458.80000000009</v>
      </c>
      <c r="E190" s="18">
        <v>-54.90000000000077</v>
      </c>
      <c r="F190" s="19">
        <v>212.10000000000582</v>
      </c>
      <c r="G190" s="16">
        <f t="shared" si="20"/>
        <v>-3998.099999999834</v>
      </c>
      <c r="H190" s="19">
        <v>-2000</v>
      </c>
      <c r="I190" s="20">
        <v>-27400</v>
      </c>
      <c r="J190" s="19"/>
      <c r="K190" s="20">
        <v>0</v>
      </c>
      <c r="L190" s="13">
        <f t="shared" si="21"/>
        <v>0</v>
      </c>
      <c r="M190" s="17">
        <f t="shared" si="22"/>
        <v>-29400</v>
      </c>
      <c r="N190" s="15">
        <f t="shared" si="16"/>
        <v>-33398.09999999983</v>
      </c>
      <c r="O190" s="11">
        <v>44471.8386554054</v>
      </c>
      <c r="P190" s="54">
        <f t="shared" si="17"/>
        <v>13930.943728967326</v>
      </c>
    </row>
    <row r="191" spans="1:16" ht="15.75">
      <c r="A191" s="50">
        <v>43903</v>
      </c>
      <c r="B191" s="20">
        <v>1235.4935216366853</v>
      </c>
      <c r="C191" s="14">
        <v>-15500.89999999993</v>
      </c>
      <c r="D191" s="18">
        <v>-40222.20000000032</v>
      </c>
      <c r="E191" s="18">
        <v>-57.29999999999927</v>
      </c>
      <c r="F191" s="19">
        <v>1621.383492999994</v>
      </c>
      <c r="G191" s="16">
        <f t="shared" si="20"/>
        <v>-54159.01650700025</v>
      </c>
      <c r="H191" s="19">
        <v>2300</v>
      </c>
      <c r="I191" s="20">
        <v>36840</v>
      </c>
      <c r="J191" s="19"/>
      <c r="K191" s="20">
        <v>0</v>
      </c>
      <c r="L191" s="13">
        <f t="shared" si="21"/>
        <v>0</v>
      </c>
      <c r="M191" s="17">
        <f t="shared" si="22"/>
        <v>39140</v>
      </c>
      <c r="N191" s="15">
        <f t="shared" si="16"/>
        <v>-15019.016507000248</v>
      </c>
      <c r="O191" s="11">
        <v>8688.037878020865</v>
      </c>
      <c r="P191" s="54">
        <f t="shared" si="17"/>
        <v>-5095.485107342698</v>
      </c>
    </row>
    <row r="192" spans="1:16" ht="15.75">
      <c r="A192" s="50">
        <v>43935</v>
      </c>
      <c r="B192" s="20">
        <v>-7.429802530457437</v>
      </c>
      <c r="C192" s="14">
        <v>464.5999999999076</v>
      </c>
      <c r="D192" s="18">
        <v>51710.300000000534</v>
      </c>
      <c r="E192" s="18">
        <v>0.4000000000003183</v>
      </c>
      <c r="F192" s="19">
        <v>-3880.1834930000005</v>
      </c>
      <c r="G192" s="16">
        <f t="shared" si="20"/>
        <v>48295.11650700045</v>
      </c>
      <c r="H192" s="19">
        <v>-1000</v>
      </c>
      <c r="I192" s="20">
        <v>-16620</v>
      </c>
      <c r="J192" s="19"/>
      <c r="K192" s="20">
        <v>0</v>
      </c>
      <c r="L192" s="13">
        <f t="shared" si="21"/>
        <v>0</v>
      </c>
      <c r="M192" s="17">
        <f t="shared" si="22"/>
        <v>-17620</v>
      </c>
      <c r="N192" s="15">
        <f t="shared" si="16"/>
        <v>30675.11650700045</v>
      </c>
      <c r="O192" s="11">
        <v>-20342.125952972</v>
      </c>
      <c r="P192" s="54">
        <f t="shared" si="17"/>
        <v>10325.560751497991</v>
      </c>
    </row>
    <row r="193" spans="1:16" ht="15.75">
      <c r="A193" s="50">
        <v>43967</v>
      </c>
      <c r="B193" s="20">
        <v>1317.9121831518303</v>
      </c>
      <c r="C193" s="14">
        <v>-6606.399999999977</v>
      </c>
      <c r="D193" s="18">
        <v>-8116.200000000004</v>
      </c>
      <c r="E193" s="18">
        <v>0.3999999999996362</v>
      </c>
      <c r="F193" s="19">
        <v>-666.0999999999985</v>
      </c>
      <c r="G193" s="16">
        <f t="shared" si="20"/>
        <v>-15388.29999999998</v>
      </c>
      <c r="H193" s="19">
        <v>1000</v>
      </c>
      <c r="I193" s="20">
        <v>25550</v>
      </c>
      <c r="J193" s="19"/>
      <c r="K193" s="20">
        <v>0</v>
      </c>
      <c r="L193" s="13">
        <f t="shared" si="21"/>
        <v>0</v>
      </c>
      <c r="M193" s="17">
        <f t="shared" si="22"/>
        <v>26550</v>
      </c>
      <c r="N193" s="15">
        <f t="shared" si="16"/>
        <v>11161.70000000002</v>
      </c>
      <c r="O193" s="11">
        <v>-4968.936416019405</v>
      </c>
      <c r="P193" s="54">
        <f t="shared" si="17"/>
        <v>7510.675767132446</v>
      </c>
    </row>
    <row r="194" spans="1:16" ht="15.75">
      <c r="A194" s="50">
        <v>43999</v>
      </c>
      <c r="B194" s="20">
        <v>1402.2338670554996</v>
      </c>
      <c r="C194" s="14">
        <v>30956.80000000009</v>
      </c>
      <c r="D194" s="18">
        <v>74739.89999999964</v>
      </c>
      <c r="E194" s="18">
        <v>0.40000000000009095</v>
      </c>
      <c r="F194" s="19">
        <v>397.0129080000006</v>
      </c>
      <c r="G194" s="16">
        <f t="shared" si="20"/>
        <v>106094.11290799973</v>
      </c>
      <c r="H194" s="19">
        <v>0</v>
      </c>
      <c r="I194" s="20">
        <v>-6200</v>
      </c>
      <c r="J194" s="19"/>
      <c r="K194" s="20">
        <v>0</v>
      </c>
      <c r="L194" s="13">
        <f t="shared" si="21"/>
        <v>0</v>
      </c>
      <c r="M194" s="17">
        <f>L194+I194+H194</f>
        <v>-6200</v>
      </c>
      <c r="N194" s="15">
        <f>+G194+M194</f>
        <v>99894.11290799973</v>
      </c>
      <c r="O194" s="11">
        <v>-99173.11243778531</v>
      </c>
      <c r="P194" s="54">
        <f t="shared" si="17"/>
        <v>2123.234337269921</v>
      </c>
    </row>
    <row r="195" spans="1:16" ht="15.75">
      <c r="A195" s="50">
        <v>44031</v>
      </c>
      <c r="B195" s="20">
        <v>2581.859112964171</v>
      </c>
      <c r="C195" s="14">
        <v>-51437.39999999999</v>
      </c>
      <c r="D195" s="18">
        <v>14491.10000000026</v>
      </c>
      <c r="E195" s="18">
        <v>-100.06666666666683</v>
      </c>
      <c r="F195" s="19">
        <v>5286.087091999998</v>
      </c>
      <c r="G195" s="16">
        <f t="shared" si="20"/>
        <v>-31760.279574666394</v>
      </c>
      <c r="H195" s="19">
        <v>0</v>
      </c>
      <c r="I195" s="20">
        <v>5210</v>
      </c>
      <c r="J195" s="19"/>
      <c r="K195" s="20">
        <v>0</v>
      </c>
      <c r="L195" s="13">
        <f t="shared" si="21"/>
        <v>0</v>
      </c>
      <c r="M195" s="17">
        <f t="shared" si="22"/>
        <v>5210</v>
      </c>
      <c r="N195" s="15">
        <f t="shared" si="16"/>
        <v>-26550.279574666394</v>
      </c>
      <c r="O195" s="11">
        <v>43993.71658114418</v>
      </c>
      <c r="P195" s="54">
        <f t="shared" si="17"/>
        <v>20025.29611944196</v>
      </c>
    </row>
    <row r="196" spans="1:16" ht="15.75">
      <c r="A196" s="50">
        <v>44063</v>
      </c>
      <c r="B196" s="20">
        <v>675.23362491192</v>
      </c>
      <c r="C196" s="14">
        <v>-54738.20000000016</v>
      </c>
      <c r="D196" s="18">
        <v>44358.49999999972</v>
      </c>
      <c r="E196" s="18">
        <v>-100.0666666666666</v>
      </c>
      <c r="F196" s="19">
        <v>-7982.999999999998</v>
      </c>
      <c r="G196" s="16">
        <f t="shared" si="20"/>
        <v>-18462.7666666671</v>
      </c>
      <c r="H196" s="19">
        <v>0</v>
      </c>
      <c r="I196" s="20">
        <v>-3400</v>
      </c>
      <c r="J196" s="19"/>
      <c r="K196" s="20">
        <v>0</v>
      </c>
      <c r="L196" s="13">
        <f>+J196+K196</f>
        <v>0</v>
      </c>
      <c r="M196" s="17">
        <f t="shared" si="22"/>
        <v>-3400</v>
      </c>
      <c r="N196" s="15">
        <f t="shared" si="16"/>
        <v>-21862.7666666671</v>
      </c>
      <c r="O196" s="11">
        <v>60397.21849999663</v>
      </c>
      <c r="P196" s="54">
        <f t="shared" si="17"/>
        <v>39209.685458241445</v>
      </c>
    </row>
    <row r="197" spans="1:16" ht="15.75">
      <c r="A197" s="50">
        <v>44075</v>
      </c>
      <c r="B197" s="20">
        <v>-2175.3458183300777</v>
      </c>
      <c r="C197" s="14">
        <v>245082.30000000002</v>
      </c>
      <c r="D197" s="18">
        <v>20768.60000000034</v>
      </c>
      <c r="E197" s="18">
        <v>-100.0666666666666</v>
      </c>
      <c r="F197" s="19">
        <v>6064.6</v>
      </c>
      <c r="G197" s="16">
        <f t="shared" si="20"/>
        <v>271815.4333333337</v>
      </c>
      <c r="H197" s="19">
        <v>0</v>
      </c>
      <c r="I197" s="20">
        <v>-480</v>
      </c>
      <c r="J197" s="19"/>
      <c r="K197" s="20">
        <v>0</v>
      </c>
      <c r="L197" s="13">
        <f>+J197+K197</f>
        <v>0</v>
      </c>
      <c r="M197" s="17">
        <f t="shared" si="22"/>
        <v>-480</v>
      </c>
      <c r="N197" s="15">
        <f t="shared" si="16"/>
        <v>271335.4333333337</v>
      </c>
      <c r="O197" s="11">
        <v>16502.44815718144</v>
      </c>
      <c r="P197" s="54">
        <f t="shared" si="17"/>
        <v>285662.53567218507</v>
      </c>
    </row>
    <row r="198" spans="1:16" ht="15.75">
      <c r="A198" s="50">
        <v>44117</v>
      </c>
      <c r="B198" s="20">
        <v>6269.846488342147</v>
      </c>
      <c r="C198" s="14">
        <v>-46758.68730099996</v>
      </c>
      <c r="D198" s="18">
        <v>41336.69999999981</v>
      </c>
      <c r="E198" s="18">
        <v>114.43333333333317</v>
      </c>
      <c r="F198" s="19">
        <v>-3444.1666520000017</v>
      </c>
      <c r="G198" s="16">
        <f t="shared" si="20"/>
        <v>-8751.720619666823</v>
      </c>
      <c r="H198" s="19">
        <v>0</v>
      </c>
      <c r="I198" s="20">
        <v>-4800</v>
      </c>
      <c r="J198" s="19"/>
      <c r="K198" s="20">
        <v>0</v>
      </c>
      <c r="L198" s="13">
        <f>+J198+K198</f>
        <v>0</v>
      </c>
      <c r="M198" s="17">
        <f t="shared" si="22"/>
        <v>-4800</v>
      </c>
      <c r="N198" s="15">
        <f t="shared" si="16"/>
        <v>-13551.720619666823</v>
      </c>
      <c r="O198" s="11">
        <v>15225.928880367665</v>
      </c>
      <c r="P198" s="54">
        <f t="shared" si="17"/>
        <v>7944.054749042988</v>
      </c>
    </row>
    <row r="199" spans="1:16" ht="15.75">
      <c r="A199" s="50">
        <v>44159</v>
      </c>
      <c r="B199" s="20">
        <v>3792.679088729883</v>
      </c>
      <c r="C199" s="14">
        <v>-8447.956992000083</v>
      </c>
      <c r="D199" s="18">
        <v>2161.700000000157</v>
      </c>
      <c r="E199" s="18">
        <v>114.4333333333334</v>
      </c>
      <c r="F199" s="19">
        <v>9479.466652000001</v>
      </c>
      <c r="G199" s="16">
        <f t="shared" si="20"/>
        <v>3307.6429933334084</v>
      </c>
      <c r="H199" s="19">
        <v>0</v>
      </c>
      <c r="I199" s="20">
        <v>2200</v>
      </c>
      <c r="J199" s="19"/>
      <c r="K199" s="20">
        <v>0</v>
      </c>
      <c r="L199" s="13">
        <f>+J199+K199</f>
        <v>0</v>
      </c>
      <c r="M199" s="17">
        <f t="shared" si="22"/>
        <v>2200</v>
      </c>
      <c r="N199" s="15">
        <f t="shared" si="16"/>
        <v>5507.642993333408</v>
      </c>
      <c r="O199" s="11">
        <v>18356.662721686684</v>
      </c>
      <c r="P199" s="54">
        <f t="shared" si="17"/>
        <v>27656.984803749976</v>
      </c>
    </row>
    <row r="200" spans="1:16" ht="15.75">
      <c r="A200" s="69">
        <v>44190</v>
      </c>
      <c r="B200" s="15">
        <v>2624.223813113453</v>
      </c>
      <c r="C200" s="15">
        <v>16923.627775999936</v>
      </c>
      <c r="D200" s="59">
        <v>-13095.80000000009</v>
      </c>
      <c r="E200" s="17">
        <v>155.5333333333333</v>
      </c>
      <c r="F200" s="17">
        <v>-7436.299999999999</v>
      </c>
      <c r="G200" s="16">
        <f t="shared" si="20"/>
        <v>-3452.9388906668205</v>
      </c>
      <c r="H200" s="17">
        <v>0</v>
      </c>
      <c r="I200" s="60">
        <v>-1160</v>
      </c>
      <c r="J200" s="71"/>
      <c r="K200" s="17">
        <v>0</v>
      </c>
      <c r="L200" s="17">
        <f>+J200+K200</f>
        <v>0</v>
      </c>
      <c r="M200" s="17">
        <f t="shared" si="22"/>
        <v>-1160</v>
      </c>
      <c r="N200" s="15">
        <f t="shared" si="16"/>
        <v>-4612.938890666821</v>
      </c>
      <c r="O200" s="61">
        <v>-15672.389874389073</v>
      </c>
      <c r="P200" s="54">
        <f t="shared" si="17"/>
        <v>-17661.104951942438</v>
      </c>
    </row>
    <row r="201" spans="1:16" ht="15.75">
      <c r="A201" s="69">
        <v>44221</v>
      </c>
      <c r="B201" s="15">
        <v>476.2085024016831</v>
      </c>
      <c r="C201" s="15">
        <v>-32674.461224999977</v>
      </c>
      <c r="D201" s="59">
        <v>33897.69999999991</v>
      </c>
      <c r="E201" s="17">
        <v>454.0999999999999</v>
      </c>
      <c r="F201" s="17">
        <v>6490.700000000001</v>
      </c>
      <c r="G201" s="16">
        <f t="shared" si="20"/>
        <v>8168.038774999934</v>
      </c>
      <c r="H201" s="17">
        <v>0</v>
      </c>
      <c r="I201" s="60">
        <v>100</v>
      </c>
      <c r="J201" s="71"/>
      <c r="K201" s="17">
        <v>0</v>
      </c>
      <c r="L201" s="17">
        <f aca="true" t="shared" si="23" ref="L201:L213">+J201+K201</f>
        <v>0</v>
      </c>
      <c r="M201" s="17">
        <f t="shared" si="22"/>
        <v>100</v>
      </c>
      <c r="N201" s="15">
        <f aca="true" t="shared" si="24" ref="N201:N211">+G201+M201</f>
        <v>8268.038774999934</v>
      </c>
      <c r="O201" s="61">
        <v>-11695.582946704304</v>
      </c>
      <c r="P201" s="54">
        <f aca="true" t="shared" si="25" ref="P201:P211">N201+O201+B201</f>
        <v>-2951.335669302687</v>
      </c>
    </row>
    <row r="202" spans="1:16" ht="15.75">
      <c r="A202" s="69">
        <v>44252</v>
      </c>
      <c r="B202" s="15">
        <v>1929.8562082013577</v>
      </c>
      <c r="C202" s="15">
        <v>-50854.925150999894</v>
      </c>
      <c r="D202" s="59">
        <v>36547.399999999965</v>
      </c>
      <c r="E202" s="17">
        <v>454.10000000000036</v>
      </c>
      <c r="F202" s="17">
        <v>-1396.9000000000015</v>
      </c>
      <c r="G202" s="16">
        <f t="shared" si="20"/>
        <v>-15250.32515099993</v>
      </c>
      <c r="H202" s="17">
        <v>-1000</v>
      </c>
      <c r="I202" s="60">
        <v>12300</v>
      </c>
      <c r="J202" s="71"/>
      <c r="K202" s="17">
        <v>0</v>
      </c>
      <c r="L202" s="17">
        <f t="shared" si="23"/>
        <v>0</v>
      </c>
      <c r="M202" s="17">
        <f t="shared" si="22"/>
        <v>11300</v>
      </c>
      <c r="N202" s="15">
        <f t="shared" si="24"/>
        <v>-3950.32515099993</v>
      </c>
      <c r="O202" s="61">
        <v>25196.81235125361</v>
      </c>
      <c r="P202" s="54">
        <f t="shared" si="25"/>
        <v>23176.34340845504</v>
      </c>
    </row>
    <row r="203" spans="1:16" ht="15.75">
      <c r="A203" s="69">
        <v>44280</v>
      </c>
      <c r="B203" s="15">
        <v>3564.3839833663483</v>
      </c>
      <c r="C203" s="15">
        <v>17937.602892999934</v>
      </c>
      <c r="D203" s="59">
        <v>-10127.799999999814</v>
      </c>
      <c r="E203" s="17">
        <v>454.10000000000036</v>
      </c>
      <c r="F203" s="17">
        <v>5650.299999999996</v>
      </c>
      <c r="G203" s="16">
        <f t="shared" si="20"/>
        <v>13914.202893000116</v>
      </c>
      <c r="H203" s="17">
        <v>0</v>
      </c>
      <c r="I203" s="60">
        <v>-9060</v>
      </c>
      <c r="J203" s="71"/>
      <c r="K203" s="17">
        <v>0</v>
      </c>
      <c r="L203" s="17">
        <f t="shared" si="23"/>
        <v>0</v>
      </c>
      <c r="M203" s="17">
        <f t="shared" si="22"/>
        <v>-9060</v>
      </c>
      <c r="N203" s="15">
        <f t="shared" si="24"/>
        <v>4854.202893000116</v>
      </c>
      <c r="O203" s="61">
        <v>-12053.981139872487</v>
      </c>
      <c r="P203" s="54">
        <f t="shared" si="25"/>
        <v>-3635.3942635060225</v>
      </c>
    </row>
    <row r="204" spans="1:16" ht="15.75">
      <c r="A204" s="69">
        <v>44311</v>
      </c>
      <c r="B204" s="15">
        <v>1331.3379662022053</v>
      </c>
      <c r="C204" s="15">
        <v>-3009.7000000000007</v>
      </c>
      <c r="D204" s="59">
        <v>3646.7000000000407</v>
      </c>
      <c r="E204" s="17">
        <v>-486.6666666666665</v>
      </c>
      <c r="F204" s="17">
        <v>-9084.199999999997</v>
      </c>
      <c r="G204" s="16">
        <f t="shared" si="20"/>
        <v>-8933.866666666623</v>
      </c>
      <c r="H204" s="17">
        <v>500</v>
      </c>
      <c r="I204" s="60">
        <v>-4600</v>
      </c>
      <c r="J204" s="71"/>
      <c r="K204" s="17">
        <v>0</v>
      </c>
      <c r="L204" s="17">
        <f t="shared" si="23"/>
        <v>0</v>
      </c>
      <c r="M204" s="17">
        <f t="shared" si="22"/>
        <v>-4100</v>
      </c>
      <c r="N204" s="15">
        <f t="shared" si="24"/>
        <v>-13033.866666666623</v>
      </c>
      <c r="O204" s="61">
        <v>27369.55112375335</v>
      </c>
      <c r="P204" s="54">
        <f t="shared" si="25"/>
        <v>15667.022423288932</v>
      </c>
    </row>
    <row r="205" spans="1:16" ht="15.75">
      <c r="A205" s="69">
        <v>44341</v>
      </c>
      <c r="B205" s="15">
        <v>346.51771910911907</v>
      </c>
      <c r="C205" s="15">
        <v>6699.599999999942</v>
      </c>
      <c r="D205" s="59">
        <v>-14027.400000000212</v>
      </c>
      <c r="E205" s="17">
        <v>-486.6666666666679</v>
      </c>
      <c r="F205" s="17">
        <v>1822.7000000000007</v>
      </c>
      <c r="G205" s="16">
        <f t="shared" si="20"/>
        <v>-5991.766666666937</v>
      </c>
      <c r="H205" s="17">
        <v>0</v>
      </c>
      <c r="I205" s="60">
        <v>7910</v>
      </c>
      <c r="J205" s="71"/>
      <c r="K205" s="17">
        <v>0</v>
      </c>
      <c r="L205" s="17">
        <f t="shared" si="23"/>
        <v>0</v>
      </c>
      <c r="M205" s="17">
        <f t="shared" si="22"/>
        <v>7910</v>
      </c>
      <c r="N205" s="15">
        <f t="shared" si="24"/>
        <v>1918.2333333330625</v>
      </c>
      <c r="O205" s="61">
        <v>31106.159853003963</v>
      </c>
      <c r="P205" s="54">
        <f t="shared" si="25"/>
        <v>33370.910905446144</v>
      </c>
    </row>
    <row r="206" spans="1:16" ht="15.75">
      <c r="A206" s="69">
        <v>44348</v>
      </c>
      <c r="B206" s="15">
        <v>4989.4118235146525</v>
      </c>
      <c r="C206" s="15">
        <v>44806.20000000009</v>
      </c>
      <c r="D206" s="59">
        <v>37895.49999999997</v>
      </c>
      <c r="E206" s="17">
        <v>-486.6666666666663</v>
      </c>
      <c r="F206" s="17">
        <v>-1110.5699999999997</v>
      </c>
      <c r="G206" s="16">
        <f t="shared" si="20"/>
        <v>81104.4633333334</v>
      </c>
      <c r="H206" s="17">
        <v>0</v>
      </c>
      <c r="I206" s="60">
        <v>7600</v>
      </c>
      <c r="J206" s="71"/>
      <c r="K206" s="17">
        <v>0</v>
      </c>
      <c r="L206" s="17">
        <f t="shared" si="23"/>
        <v>0</v>
      </c>
      <c r="M206" s="17">
        <f t="shared" si="22"/>
        <v>7600</v>
      </c>
      <c r="N206" s="15">
        <f t="shared" si="24"/>
        <v>88704.4633333334</v>
      </c>
      <c r="O206" s="61">
        <v>-10856.525791884254</v>
      </c>
      <c r="P206" s="54">
        <f t="shared" si="25"/>
        <v>82837.3493649638</v>
      </c>
    </row>
    <row r="207" spans="1:16" ht="15.75">
      <c r="A207" s="69">
        <v>44385</v>
      </c>
      <c r="B207" s="15">
        <v>-2690.66713331991</v>
      </c>
      <c r="C207" s="15">
        <v>18891.59999999994</v>
      </c>
      <c r="D207" s="59">
        <v>19533.299999999872</v>
      </c>
      <c r="E207" s="17">
        <v>185.36666666666724</v>
      </c>
      <c r="F207" s="17">
        <v>3158.2000000000007</v>
      </c>
      <c r="G207" s="16">
        <f t="shared" si="20"/>
        <v>41768.466666666485</v>
      </c>
      <c r="H207" s="17">
        <v>0</v>
      </c>
      <c r="I207" s="60">
        <v>-5400</v>
      </c>
      <c r="J207" s="71"/>
      <c r="K207" s="17">
        <v>0</v>
      </c>
      <c r="L207" s="17">
        <f t="shared" si="23"/>
        <v>0</v>
      </c>
      <c r="M207" s="17">
        <f t="shared" si="22"/>
        <v>-5400</v>
      </c>
      <c r="N207" s="15">
        <f t="shared" si="24"/>
        <v>36368.466666666485</v>
      </c>
      <c r="O207" s="61">
        <v>10811.882135903194</v>
      </c>
      <c r="P207" s="54">
        <f t="shared" si="25"/>
        <v>44489.68166924977</v>
      </c>
    </row>
    <row r="208" spans="1:16" ht="15.75">
      <c r="A208" s="69">
        <v>44422</v>
      </c>
      <c r="B208" s="15">
        <v>28925.239747741798</v>
      </c>
      <c r="C208" s="15">
        <v>-64078.799999999996</v>
      </c>
      <c r="D208" s="59">
        <v>40433.500000000466</v>
      </c>
      <c r="E208" s="17">
        <v>185.36666666666565</v>
      </c>
      <c r="F208" s="17">
        <v>-393.4300000000003</v>
      </c>
      <c r="G208" s="16">
        <f t="shared" si="20"/>
        <v>-23853.363333332865</v>
      </c>
      <c r="H208" s="17">
        <v>0</v>
      </c>
      <c r="I208" s="60">
        <v>9800</v>
      </c>
      <c r="J208" s="71"/>
      <c r="K208" s="17">
        <v>0</v>
      </c>
      <c r="L208" s="17">
        <f t="shared" si="23"/>
        <v>0</v>
      </c>
      <c r="M208" s="17">
        <f t="shared" si="22"/>
        <v>9800</v>
      </c>
      <c r="N208" s="15">
        <f t="shared" si="24"/>
        <v>-14053.363333332865</v>
      </c>
      <c r="O208" s="61">
        <v>-1933.7320196098844</v>
      </c>
      <c r="P208" s="54">
        <f t="shared" si="25"/>
        <v>12938.144394799048</v>
      </c>
    </row>
    <row r="209" spans="1:16" ht="15.75">
      <c r="A209" s="69">
        <v>44459</v>
      </c>
      <c r="B209" s="15">
        <v>11088.121445663035</v>
      </c>
      <c r="C209" s="15">
        <v>-36086.29999999991</v>
      </c>
      <c r="D209" s="59">
        <v>37909.799999999464</v>
      </c>
      <c r="E209" s="17">
        <v>185.36666666666724</v>
      </c>
      <c r="F209" s="17">
        <v>454.28999999999724</v>
      </c>
      <c r="G209" s="16">
        <f t="shared" si="20"/>
        <v>2463.1566666662206</v>
      </c>
      <c r="H209" s="17">
        <v>-11300</v>
      </c>
      <c r="I209" s="60">
        <v>8400</v>
      </c>
      <c r="J209" s="71"/>
      <c r="K209" s="17">
        <v>0</v>
      </c>
      <c r="L209" s="17">
        <f t="shared" si="23"/>
        <v>0</v>
      </c>
      <c r="M209" s="17">
        <f t="shared" si="22"/>
        <v>-2900</v>
      </c>
      <c r="N209" s="15">
        <f t="shared" si="24"/>
        <v>-436.84333333377936</v>
      </c>
      <c r="O209" s="61">
        <v>-12067.088498647518</v>
      </c>
      <c r="P209" s="54">
        <f t="shared" si="25"/>
        <v>-1415.8103863182623</v>
      </c>
    </row>
    <row r="210" spans="1:16" ht="15.75">
      <c r="A210" s="69">
        <v>44496</v>
      </c>
      <c r="B210" s="15">
        <v>160603.77126699968</v>
      </c>
      <c r="C210" s="15">
        <v>-178031.30000000002</v>
      </c>
      <c r="D210" s="59">
        <v>-9120.399999999863</v>
      </c>
      <c r="E210" s="17">
        <v>0</v>
      </c>
      <c r="F210" s="17">
        <v>4173.810000000005</v>
      </c>
      <c r="G210" s="16">
        <f>+C210+D210+E210+F210</f>
        <v>-182977.8899999999</v>
      </c>
      <c r="H210" s="17">
        <v>0</v>
      </c>
      <c r="I210" s="60">
        <v>5400</v>
      </c>
      <c r="J210" s="71"/>
      <c r="K210" s="17">
        <v>0</v>
      </c>
      <c r="L210" s="17">
        <f t="shared" si="23"/>
        <v>0</v>
      </c>
      <c r="M210" s="17">
        <f t="shared" si="22"/>
        <v>5400</v>
      </c>
      <c r="N210" s="15">
        <f t="shared" si="24"/>
        <v>-177577.8899999999</v>
      </c>
      <c r="O210" s="61">
        <v>13286.092347172205</v>
      </c>
      <c r="P210" s="54">
        <f t="shared" si="25"/>
        <v>-3688.0263858280086</v>
      </c>
    </row>
    <row r="211" spans="1:16" ht="15.75">
      <c r="A211" s="69">
        <v>44503</v>
      </c>
      <c r="B211" s="15">
        <v>4306.6682508212</v>
      </c>
      <c r="C211" s="15">
        <v>14213.39999999991</v>
      </c>
      <c r="D211" s="59">
        <v>-10496.399999999849</v>
      </c>
      <c r="E211" s="17">
        <v>0</v>
      </c>
      <c r="F211" s="17">
        <v>-11690.000000000004</v>
      </c>
      <c r="G211" s="16">
        <f t="shared" si="20"/>
        <v>-7972.999999999942</v>
      </c>
      <c r="H211" s="17">
        <v>0</v>
      </c>
      <c r="I211" s="60">
        <v>-500</v>
      </c>
      <c r="J211" s="71"/>
      <c r="K211" s="17">
        <v>0</v>
      </c>
      <c r="L211" s="17">
        <f t="shared" si="23"/>
        <v>0</v>
      </c>
      <c r="M211" s="17">
        <f t="shared" si="22"/>
        <v>-500</v>
      </c>
      <c r="N211" s="15">
        <f t="shared" si="24"/>
        <v>-8472.999999999942</v>
      </c>
      <c r="O211" s="61">
        <v>3517.925483997864</v>
      </c>
      <c r="P211" s="54">
        <f t="shared" si="25"/>
        <v>-648.4062651808781</v>
      </c>
    </row>
    <row r="212" spans="1:16" ht="15.75">
      <c r="A212" s="69">
        <v>44539</v>
      </c>
      <c r="B212" s="15">
        <v>4896.641075607705</v>
      </c>
      <c r="C212" s="15">
        <v>-4301.999999999971</v>
      </c>
      <c r="D212" s="59">
        <v>-28134.00000000029</v>
      </c>
      <c r="E212" s="17">
        <v>0</v>
      </c>
      <c r="F212" s="17">
        <v>1371.9000000000015</v>
      </c>
      <c r="G212" s="16">
        <f>+C212+D212+E212+F212</f>
        <v>-31064.10000000026</v>
      </c>
      <c r="H212" s="17">
        <v>0</v>
      </c>
      <c r="I212" s="60">
        <v>7800</v>
      </c>
      <c r="J212" s="71"/>
      <c r="K212" s="17">
        <v>0</v>
      </c>
      <c r="L212" s="17">
        <f t="shared" si="23"/>
        <v>0</v>
      </c>
      <c r="M212" s="72">
        <f>L212+I212+H212</f>
        <v>7800</v>
      </c>
      <c r="N212" s="15">
        <f>+G212+M212</f>
        <v>-23264.10000000026</v>
      </c>
      <c r="O212" s="61">
        <v>32303.647157600673</v>
      </c>
      <c r="P212" s="54">
        <f>N212+O212+B212</f>
        <v>13936.188233208119</v>
      </c>
    </row>
    <row r="213" spans="1:16" ht="15.75">
      <c r="A213" s="69">
        <v>44575</v>
      </c>
      <c r="B213" s="15">
        <v>4904.375059420147</v>
      </c>
      <c r="C213" s="15">
        <v>972.4999999999272</v>
      </c>
      <c r="D213" s="59">
        <v>-2564.8999999998196</v>
      </c>
      <c r="E213" s="17">
        <v>0</v>
      </c>
      <c r="F213" s="17">
        <v>2498.5999999999985</v>
      </c>
      <c r="G213" s="16">
        <f>+C213+D213+E213+F213</f>
        <v>906.2000000001062</v>
      </c>
      <c r="H213" s="17">
        <v>0</v>
      </c>
      <c r="I213" s="60">
        <v>-6500</v>
      </c>
      <c r="J213" s="71"/>
      <c r="K213" s="17">
        <v>0</v>
      </c>
      <c r="L213" s="17">
        <f t="shared" si="23"/>
        <v>0</v>
      </c>
      <c r="M213" s="17">
        <f>L213+I213+H213</f>
        <v>-6500</v>
      </c>
      <c r="N213" s="15">
        <f>+G213+M213</f>
        <v>-5593.799999999894</v>
      </c>
      <c r="O213" s="61">
        <v>13948.001597174763</v>
      </c>
      <c r="P213" s="54">
        <f>N213+O213+B213</f>
        <v>13258.576656595018</v>
      </c>
    </row>
    <row r="214" spans="1:16" ht="18.75">
      <c r="A214" s="10" t="s">
        <v>62</v>
      </c>
      <c r="B214" s="4"/>
      <c r="C214" s="4"/>
      <c r="D214" s="4"/>
      <c r="E214" s="4"/>
      <c r="F214" s="4"/>
      <c r="G214" s="4"/>
      <c r="H214" s="3"/>
      <c r="I214" s="3"/>
      <c r="J214" s="3"/>
      <c r="K214" s="3"/>
      <c r="L214" s="3"/>
      <c r="M214" s="3"/>
      <c r="N214" s="3"/>
      <c r="O214" s="3"/>
      <c r="P214" s="5"/>
    </row>
    <row r="215" spans="1:16" ht="19.5" thickBot="1">
      <c r="A215" s="6"/>
      <c r="B215" s="7"/>
      <c r="C215" s="7"/>
      <c r="D215" s="7"/>
      <c r="E215" s="7"/>
      <c r="F215" s="7"/>
      <c r="G215" s="7"/>
      <c r="H215" s="8"/>
      <c r="I215" s="8"/>
      <c r="J215" s="8"/>
      <c r="K215" s="8"/>
      <c r="L215" s="8"/>
      <c r="M215" s="8"/>
      <c r="N215" s="8"/>
      <c r="O215" s="8"/>
      <c r="P215" s="9"/>
    </row>
  </sheetData>
  <sheetProtection/>
  <mergeCells count="18">
    <mergeCell ref="B5:B8"/>
    <mergeCell ref="O5:O8"/>
    <mergeCell ref="P5:P8"/>
    <mergeCell ref="A5:A8"/>
    <mergeCell ref="A3:P3"/>
    <mergeCell ref="C6:G6"/>
    <mergeCell ref="J7:L7"/>
    <mergeCell ref="H6:M6"/>
    <mergeCell ref="C5:N5"/>
    <mergeCell ref="C7:C8"/>
    <mergeCell ref="M7:M8"/>
    <mergeCell ref="N6:N8"/>
    <mergeCell ref="D7:D8"/>
    <mergeCell ref="E7:E8"/>
    <mergeCell ref="F7:F8"/>
    <mergeCell ref="G7:G8"/>
    <mergeCell ref="H7:H8"/>
    <mergeCell ref="I7:I8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77"/>
  <sheetViews>
    <sheetView zoomScalePageLayoutView="0" workbookViewId="0" topLeftCell="A1">
      <pane xSplit="1" ySplit="7" topLeftCell="B6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76" sqref="G76"/>
    </sheetView>
  </sheetViews>
  <sheetFormatPr defaultColWidth="8.88671875" defaultRowHeight="15.75"/>
  <cols>
    <col min="1" max="1" width="30.3359375" style="0" customWidth="1"/>
    <col min="2" max="2" width="14.4453125" style="0" customWidth="1"/>
    <col min="3" max="3" width="8.88671875" style="0" customWidth="1"/>
    <col min="4" max="4" width="12.99609375" style="0" customWidth="1"/>
    <col min="5" max="5" width="13.6640625" style="0" customWidth="1"/>
    <col min="6" max="6" width="9.4453125" style="0" bestFit="1" customWidth="1"/>
    <col min="7" max="7" width="8.88671875" style="0" customWidth="1"/>
    <col min="8" max="8" width="15.77734375" style="0" customWidth="1"/>
    <col min="9" max="9" width="11.88671875" style="0" customWidth="1"/>
    <col min="10" max="10" width="8.88671875" style="0" customWidth="1"/>
    <col min="11" max="11" width="12.21484375" style="0" bestFit="1" customWidth="1"/>
    <col min="12" max="13" width="7.5546875" style="0" bestFit="1" customWidth="1"/>
    <col min="14" max="14" width="8.4453125" style="0" bestFit="1" customWidth="1"/>
    <col min="15" max="15" width="12.77734375" style="0" customWidth="1"/>
  </cols>
  <sheetData>
    <row r="1" spans="1:16" ht="15.75">
      <c r="A1" s="58" t="s">
        <v>53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6" ht="18.75">
      <c r="A2" s="94" t="s">
        <v>51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6" ht="16.5" thickBot="1">
      <c r="A3" s="63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16" ht="18.75">
      <c r="A4" s="92" t="s">
        <v>59</v>
      </c>
      <c r="B4" s="96" t="s">
        <v>28</v>
      </c>
      <c r="C4" s="87" t="s">
        <v>29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 t="s">
        <v>21</v>
      </c>
      <c r="P4" s="97" t="s">
        <v>3</v>
      </c>
    </row>
    <row r="5" spans="1:16" ht="18.75">
      <c r="A5" s="92"/>
      <c r="B5" s="89"/>
      <c r="C5" s="90" t="s">
        <v>5</v>
      </c>
      <c r="D5" s="90"/>
      <c r="E5" s="90"/>
      <c r="F5" s="90"/>
      <c r="G5" s="90"/>
      <c r="H5" s="90" t="s">
        <v>6</v>
      </c>
      <c r="I5" s="90"/>
      <c r="J5" s="90"/>
      <c r="K5" s="90"/>
      <c r="L5" s="90"/>
      <c r="M5" s="90"/>
      <c r="N5" s="86" t="s">
        <v>3</v>
      </c>
      <c r="O5" s="90"/>
      <c r="P5" s="98"/>
    </row>
    <row r="6" spans="1:16" ht="18.75">
      <c r="A6" s="92"/>
      <c r="B6" s="89"/>
      <c r="C6" s="86" t="s">
        <v>17</v>
      </c>
      <c r="D6" s="86" t="s">
        <v>25</v>
      </c>
      <c r="E6" s="86" t="s">
        <v>61</v>
      </c>
      <c r="F6" s="86" t="s">
        <v>18</v>
      </c>
      <c r="G6" s="86" t="s">
        <v>3</v>
      </c>
      <c r="H6" s="86" t="s">
        <v>26</v>
      </c>
      <c r="I6" s="86" t="s">
        <v>27</v>
      </c>
      <c r="J6" s="90" t="s">
        <v>20</v>
      </c>
      <c r="K6" s="90"/>
      <c r="L6" s="90"/>
      <c r="M6" s="86" t="s">
        <v>3</v>
      </c>
      <c r="N6" s="88"/>
      <c r="O6" s="90"/>
      <c r="P6" s="98"/>
    </row>
    <row r="7" spans="1:16" ht="57.75" customHeight="1">
      <c r="A7" s="93"/>
      <c r="B7" s="89"/>
      <c r="C7" s="87"/>
      <c r="D7" s="87"/>
      <c r="E7" s="87"/>
      <c r="F7" s="87"/>
      <c r="G7" s="87"/>
      <c r="H7" s="87"/>
      <c r="I7" s="87"/>
      <c r="J7" s="53" t="s">
        <v>2</v>
      </c>
      <c r="K7" s="53" t="s">
        <v>19</v>
      </c>
      <c r="L7" s="53" t="s">
        <v>3</v>
      </c>
      <c r="M7" s="87"/>
      <c r="N7" s="87"/>
      <c r="O7" s="90"/>
      <c r="P7" s="98"/>
    </row>
    <row r="8" spans="1:16" ht="18">
      <c r="A8" s="66" t="s">
        <v>64</v>
      </c>
      <c r="B8" s="12">
        <v>-417.79999999999995</v>
      </c>
      <c r="C8" s="12">
        <v>-1186.9</v>
      </c>
      <c r="D8" s="12">
        <v>3916.1</v>
      </c>
      <c r="E8" s="12"/>
      <c r="F8" s="12">
        <v>-27.600000000000023</v>
      </c>
      <c r="G8" s="12">
        <f>F8+D8+C8</f>
        <v>2701.6</v>
      </c>
      <c r="H8" s="12">
        <v>-1150.9</v>
      </c>
      <c r="I8" s="12">
        <v>-6749</v>
      </c>
      <c r="J8" s="12">
        <v>0</v>
      </c>
      <c r="K8" s="12">
        <v>0</v>
      </c>
      <c r="L8" s="12">
        <f>J8+K8</f>
        <v>0</v>
      </c>
      <c r="M8" s="12">
        <f>H8+I8+L8</f>
        <v>-7899.9</v>
      </c>
      <c r="N8" s="12">
        <f>G8+M8</f>
        <v>-5198.299999999999</v>
      </c>
      <c r="O8" s="12">
        <v>-5771.799999999999</v>
      </c>
      <c r="P8" s="54">
        <f>B8+N8+O8</f>
        <v>-11387.899999999998</v>
      </c>
    </row>
    <row r="9" spans="1:16" ht="18">
      <c r="A9" s="66" t="s">
        <v>65</v>
      </c>
      <c r="B9" s="12">
        <v>-458.80000000000007</v>
      </c>
      <c r="C9" s="12">
        <v>8557.8</v>
      </c>
      <c r="D9" s="12">
        <v>1950.5000000000002</v>
      </c>
      <c r="E9" s="12"/>
      <c r="F9" s="12">
        <v>526.1999999999999</v>
      </c>
      <c r="G9" s="12">
        <f aca="true" t="shared" si="0" ref="G9:G37">F9+D9+C9</f>
        <v>11034.5</v>
      </c>
      <c r="H9" s="12">
        <v>174.7</v>
      </c>
      <c r="I9" s="12">
        <v>-1176.3000000000002</v>
      </c>
      <c r="J9" s="12">
        <v>0</v>
      </c>
      <c r="K9" s="12">
        <v>0</v>
      </c>
      <c r="L9" s="12">
        <f aca="true" t="shared" si="1" ref="L9:L37">J9+K9</f>
        <v>0</v>
      </c>
      <c r="M9" s="12">
        <f aca="true" t="shared" si="2" ref="M9:M37">H9+I9+L9</f>
        <v>-1001.6000000000001</v>
      </c>
      <c r="N9" s="12">
        <f aca="true" t="shared" si="3" ref="N9:N37">G9+M9</f>
        <v>10032.9</v>
      </c>
      <c r="O9" s="12">
        <v>-2868.199999999999</v>
      </c>
      <c r="P9" s="54">
        <f aca="true" t="shared" si="4" ref="P9:P37">B9+N9+O9</f>
        <v>6705.9000000000015</v>
      </c>
    </row>
    <row r="10" spans="1:16" ht="18">
      <c r="A10" s="66" t="s">
        <v>66</v>
      </c>
      <c r="B10" s="12">
        <v>11169</v>
      </c>
      <c r="C10" s="12">
        <v>3960.5999999999995</v>
      </c>
      <c r="D10" s="12">
        <v>-3955.3</v>
      </c>
      <c r="E10" s="12"/>
      <c r="F10" s="12">
        <v>-247.50000000000006</v>
      </c>
      <c r="G10" s="12">
        <f t="shared" si="0"/>
        <v>-242.20000000000073</v>
      </c>
      <c r="H10" s="12">
        <v>1172.3</v>
      </c>
      <c r="I10" s="12">
        <v>363</v>
      </c>
      <c r="J10" s="12">
        <v>0</v>
      </c>
      <c r="K10" s="12">
        <v>0</v>
      </c>
      <c r="L10" s="12">
        <f t="shared" si="1"/>
        <v>0</v>
      </c>
      <c r="M10" s="12">
        <f t="shared" si="2"/>
        <v>1535.3</v>
      </c>
      <c r="N10" s="12">
        <f t="shared" si="3"/>
        <v>1293.0999999999992</v>
      </c>
      <c r="O10" s="12">
        <v>3827.499999999999</v>
      </c>
      <c r="P10" s="54">
        <f t="shared" si="4"/>
        <v>16289.599999999999</v>
      </c>
    </row>
    <row r="11" spans="1:16" ht="18">
      <c r="A11" s="66" t="s">
        <v>67</v>
      </c>
      <c r="B11" s="12">
        <v>3776.5</v>
      </c>
      <c r="C11" s="12">
        <v>-4272.4</v>
      </c>
      <c r="D11" s="12">
        <v>6114.3</v>
      </c>
      <c r="E11" s="12"/>
      <c r="F11" s="12">
        <v>1030.3000000000002</v>
      </c>
      <c r="G11" s="12">
        <f t="shared" si="0"/>
        <v>2872.2000000000007</v>
      </c>
      <c r="H11" s="12">
        <v>-1347</v>
      </c>
      <c r="I11" s="12">
        <v>-1516.1</v>
      </c>
      <c r="J11" s="12">
        <v>0</v>
      </c>
      <c r="K11" s="12">
        <v>-100</v>
      </c>
      <c r="L11" s="12">
        <f t="shared" si="1"/>
        <v>-100</v>
      </c>
      <c r="M11" s="12">
        <f t="shared" si="2"/>
        <v>-2963.1</v>
      </c>
      <c r="N11" s="12">
        <f t="shared" si="3"/>
        <v>-90.89999999999918</v>
      </c>
      <c r="O11" s="12">
        <v>13246.900000000001</v>
      </c>
      <c r="P11" s="54">
        <f t="shared" si="4"/>
        <v>16932.500000000004</v>
      </c>
    </row>
    <row r="12" spans="1:16" ht="18">
      <c r="A12" s="66" t="s">
        <v>68</v>
      </c>
      <c r="B12" s="12">
        <v>1079.4</v>
      </c>
      <c r="C12" s="12">
        <v>9216.399999999998</v>
      </c>
      <c r="D12" s="12">
        <v>-4747.9</v>
      </c>
      <c r="E12" s="12"/>
      <c r="F12" s="12">
        <v>-1024.6000000000001</v>
      </c>
      <c r="G12" s="12">
        <f t="shared" si="0"/>
        <v>3443.899999999998</v>
      </c>
      <c r="H12" s="12">
        <v>-456.6</v>
      </c>
      <c r="I12" s="12">
        <v>-410.20000000000005</v>
      </c>
      <c r="J12" s="12">
        <v>0</v>
      </c>
      <c r="K12" s="12">
        <v>-2919.1</v>
      </c>
      <c r="L12" s="12">
        <f t="shared" si="1"/>
        <v>-2919.1</v>
      </c>
      <c r="M12" s="12">
        <f t="shared" si="2"/>
        <v>-3785.9</v>
      </c>
      <c r="N12" s="12">
        <f t="shared" si="3"/>
        <v>-342.0000000000023</v>
      </c>
      <c r="O12" s="12">
        <v>20543</v>
      </c>
      <c r="P12" s="54">
        <f t="shared" si="4"/>
        <v>21280.399999999998</v>
      </c>
    </row>
    <row r="13" spans="1:16" ht="18">
      <c r="A13" s="66" t="s">
        <v>69</v>
      </c>
      <c r="B13" s="12">
        <v>6308.9</v>
      </c>
      <c r="C13" s="12">
        <v>10160.1</v>
      </c>
      <c r="D13" s="12">
        <v>-511.7999999999997</v>
      </c>
      <c r="E13" s="12"/>
      <c r="F13" s="12">
        <v>1486.4</v>
      </c>
      <c r="G13" s="12">
        <f t="shared" si="0"/>
        <v>11134.7</v>
      </c>
      <c r="H13" s="12">
        <v>119.39999999999999</v>
      </c>
      <c r="I13" s="12">
        <v>-1850.8000000000002</v>
      </c>
      <c r="J13" s="12">
        <v>0</v>
      </c>
      <c r="K13" s="12">
        <v>4271.7</v>
      </c>
      <c r="L13" s="12">
        <f t="shared" si="1"/>
        <v>4271.7</v>
      </c>
      <c r="M13" s="12">
        <f t="shared" si="2"/>
        <v>2540.2999999999997</v>
      </c>
      <c r="N13" s="12">
        <f t="shared" si="3"/>
        <v>13675</v>
      </c>
      <c r="O13" s="12">
        <v>-7976.299999999999</v>
      </c>
      <c r="P13" s="54">
        <f t="shared" si="4"/>
        <v>12007.600000000002</v>
      </c>
    </row>
    <row r="14" spans="1:16" ht="18">
      <c r="A14" s="66" t="s">
        <v>70</v>
      </c>
      <c r="B14" s="12">
        <v>5211</v>
      </c>
      <c r="C14" s="12">
        <v>19214.8</v>
      </c>
      <c r="D14" s="12">
        <v>-7961</v>
      </c>
      <c r="E14" s="12"/>
      <c r="F14" s="12">
        <v>-1258.1000000000004</v>
      </c>
      <c r="G14" s="12">
        <f t="shared" si="0"/>
        <v>9995.699999999999</v>
      </c>
      <c r="H14" s="12">
        <v>198.8</v>
      </c>
      <c r="I14" s="12">
        <v>-1747</v>
      </c>
      <c r="J14" s="12">
        <v>0</v>
      </c>
      <c r="K14" s="12">
        <v>12234.5</v>
      </c>
      <c r="L14" s="12">
        <f t="shared" si="1"/>
        <v>12234.5</v>
      </c>
      <c r="M14" s="12">
        <f t="shared" si="2"/>
        <v>10686.3</v>
      </c>
      <c r="N14" s="12">
        <f t="shared" si="3"/>
        <v>20682</v>
      </c>
      <c r="O14" s="12">
        <v>6698.400000000001</v>
      </c>
      <c r="P14" s="54">
        <f t="shared" si="4"/>
        <v>32591.4</v>
      </c>
    </row>
    <row r="15" spans="1:16" ht="18">
      <c r="A15" s="66" t="s">
        <v>71</v>
      </c>
      <c r="B15" s="12">
        <v>2291.8999999999996</v>
      </c>
      <c r="C15" s="12">
        <v>19939.4</v>
      </c>
      <c r="D15" s="12">
        <v>5567</v>
      </c>
      <c r="E15" s="12"/>
      <c r="F15" s="12">
        <v>1066.2000000000003</v>
      </c>
      <c r="G15" s="12">
        <f t="shared" si="0"/>
        <v>26572.600000000002</v>
      </c>
      <c r="H15" s="12">
        <v>0</v>
      </c>
      <c r="I15" s="12">
        <v>-249.2</v>
      </c>
      <c r="J15" s="12">
        <v>0</v>
      </c>
      <c r="K15" s="12">
        <v>-19446.1</v>
      </c>
      <c r="L15" s="12">
        <f t="shared" si="1"/>
        <v>-19446.1</v>
      </c>
      <c r="M15" s="12">
        <f t="shared" si="2"/>
        <v>-19695.3</v>
      </c>
      <c r="N15" s="12">
        <f t="shared" si="3"/>
        <v>6877.300000000003</v>
      </c>
      <c r="O15" s="12">
        <v>-41656.5</v>
      </c>
      <c r="P15" s="54">
        <f t="shared" si="4"/>
        <v>-32487.299999999996</v>
      </c>
    </row>
    <row r="16" spans="1:16" ht="18">
      <c r="A16" s="66" t="s">
        <v>72</v>
      </c>
      <c r="B16" s="12">
        <v>20152.4</v>
      </c>
      <c r="C16" s="12">
        <v>-41568.2</v>
      </c>
      <c r="D16" s="12">
        <v>19546.1</v>
      </c>
      <c r="E16" s="12"/>
      <c r="F16" s="12">
        <v>-51.10000000000001</v>
      </c>
      <c r="G16" s="12">
        <f t="shared" si="0"/>
        <v>-22073.199999999997</v>
      </c>
      <c r="H16" s="12">
        <v>-24.5</v>
      </c>
      <c r="I16" s="12">
        <v>-3267.7</v>
      </c>
      <c r="J16" s="12">
        <v>0</v>
      </c>
      <c r="K16" s="12">
        <v>5867.599999999999</v>
      </c>
      <c r="L16" s="12">
        <f t="shared" si="1"/>
        <v>5867.599999999999</v>
      </c>
      <c r="M16" s="12">
        <f t="shared" si="2"/>
        <v>2575.3999999999996</v>
      </c>
      <c r="N16" s="12">
        <f t="shared" si="3"/>
        <v>-19497.799999999996</v>
      </c>
      <c r="O16" s="12">
        <v>17377.1</v>
      </c>
      <c r="P16" s="54">
        <f t="shared" si="4"/>
        <v>18031.700000000004</v>
      </c>
    </row>
    <row r="17" spans="1:16" ht="18">
      <c r="A17" s="66" t="s">
        <v>73</v>
      </c>
      <c r="B17" s="12">
        <v>12458.3</v>
      </c>
      <c r="C17" s="12">
        <v>21348.7</v>
      </c>
      <c r="D17" s="12">
        <v>14447.6</v>
      </c>
      <c r="E17" s="12"/>
      <c r="F17" s="12">
        <v>1457.4</v>
      </c>
      <c r="G17" s="12">
        <f t="shared" si="0"/>
        <v>37253.7</v>
      </c>
      <c r="H17" s="12">
        <v>0</v>
      </c>
      <c r="I17" s="12">
        <v>3620.2</v>
      </c>
      <c r="J17" s="12">
        <v>0</v>
      </c>
      <c r="K17" s="12">
        <v>11129.7</v>
      </c>
      <c r="L17" s="12">
        <f t="shared" si="1"/>
        <v>11129.7</v>
      </c>
      <c r="M17" s="12">
        <f t="shared" si="2"/>
        <v>14749.900000000001</v>
      </c>
      <c r="N17" s="12">
        <f t="shared" si="3"/>
        <v>52003.6</v>
      </c>
      <c r="O17" s="12">
        <v>-42561.5</v>
      </c>
      <c r="P17" s="54">
        <f t="shared" si="4"/>
        <v>21900.399999999994</v>
      </c>
    </row>
    <row r="18" spans="1:16" ht="18">
      <c r="A18" s="66" t="s">
        <v>74</v>
      </c>
      <c r="B18" s="12">
        <v>21989.399999999998</v>
      </c>
      <c r="C18" s="12">
        <v>5675.099999999999</v>
      </c>
      <c r="D18" s="12">
        <v>-11588.399999999998</v>
      </c>
      <c r="E18" s="12"/>
      <c r="F18" s="12">
        <v>-1067.1</v>
      </c>
      <c r="G18" s="12">
        <f t="shared" si="0"/>
        <v>-6980.399999999999</v>
      </c>
      <c r="H18" s="12">
        <v>0</v>
      </c>
      <c r="I18" s="12">
        <v>3591.2000000000003</v>
      </c>
      <c r="J18" s="12">
        <v>0</v>
      </c>
      <c r="K18" s="12">
        <v>6686.800000000001</v>
      </c>
      <c r="L18" s="12">
        <f t="shared" si="1"/>
        <v>6686.800000000001</v>
      </c>
      <c r="M18" s="12">
        <f t="shared" si="2"/>
        <v>10278.000000000002</v>
      </c>
      <c r="N18" s="12">
        <f t="shared" si="3"/>
        <v>3297.600000000003</v>
      </c>
      <c r="O18" s="12">
        <v>-8246.100000000002</v>
      </c>
      <c r="P18" s="54">
        <f t="shared" si="4"/>
        <v>17040.899999999998</v>
      </c>
    </row>
    <row r="19" spans="1:16" ht="18">
      <c r="A19" s="66" t="s">
        <v>75</v>
      </c>
      <c r="B19" s="12">
        <v>-45267.4</v>
      </c>
      <c r="C19" s="12">
        <v>-12796.3</v>
      </c>
      <c r="D19" s="12">
        <v>-1769.500000000001</v>
      </c>
      <c r="E19" s="12"/>
      <c r="F19" s="12">
        <v>1163.3</v>
      </c>
      <c r="G19" s="12">
        <f t="shared" si="0"/>
        <v>-13402.5</v>
      </c>
      <c r="H19" s="12">
        <v>-293.7</v>
      </c>
      <c r="I19" s="12">
        <v>2416.7000000000003</v>
      </c>
      <c r="J19" s="12">
        <v>0</v>
      </c>
      <c r="K19" s="12">
        <v>-19681.899999999998</v>
      </c>
      <c r="L19" s="12">
        <f t="shared" si="1"/>
        <v>-19681.899999999998</v>
      </c>
      <c r="M19" s="12">
        <f t="shared" si="2"/>
        <v>-17558.899999999998</v>
      </c>
      <c r="N19" s="12">
        <f t="shared" si="3"/>
        <v>-30961.399999999998</v>
      </c>
      <c r="O19" s="12">
        <v>49992.5</v>
      </c>
      <c r="P19" s="54">
        <f t="shared" si="4"/>
        <v>-26236.300000000003</v>
      </c>
    </row>
    <row r="20" spans="1:16" ht="18">
      <c r="A20" s="66" t="s">
        <v>76</v>
      </c>
      <c r="B20" s="14">
        <v>39196.5</v>
      </c>
      <c r="C20" s="14">
        <v>-9585.599999999999</v>
      </c>
      <c r="D20" s="14">
        <v>19896.8</v>
      </c>
      <c r="E20" s="14"/>
      <c r="F20" s="14">
        <v>-403.3</v>
      </c>
      <c r="G20" s="12">
        <f t="shared" si="0"/>
        <v>9907.900000000001</v>
      </c>
      <c r="H20" s="14">
        <v>506.8</v>
      </c>
      <c r="I20" s="14">
        <v>10273.7</v>
      </c>
      <c r="J20" s="14">
        <v>0</v>
      </c>
      <c r="K20" s="14">
        <v>15524.3</v>
      </c>
      <c r="L20" s="12">
        <f t="shared" si="1"/>
        <v>15524.3</v>
      </c>
      <c r="M20" s="12">
        <f t="shared" si="2"/>
        <v>26304.8</v>
      </c>
      <c r="N20" s="12">
        <f t="shared" si="3"/>
        <v>36212.7</v>
      </c>
      <c r="O20" s="14">
        <v>-66364.9</v>
      </c>
      <c r="P20" s="54">
        <f t="shared" si="4"/>
        <v>9044.300000000003</v>
      </c>
    </row>
    <row r="21" spans="1:16" ht="18">
      <c r="A21" s="66" t="s">
        <v>77</v>
      </c>
      <c r="B21" s="14">
        <v>344</v>
      </c>
      <c r="C21" s="14">
        <v>18530.100000000002</v>
      </c>
      <c r="D21" s="14">
        <v>-4521.099999999999</v>
      </c>
      <c r="E21" s="14"/>
      <c r="F21" s="14">
        <v>2039.5000000000005</v>
      </c>
      <c r="G21" s="12">
        <f t="shared" si="0"/>
        <v>16048.500000000004</v>
      </c>
      <c r="H21" s="14">
        <v>0</v>
      </c>
      <c r="I21" s="14">
        <v>2800</v>
      </c>
      <c r="J21" s="14">
        <v>0</v>
      </c>
      <c r="K21" s="14">
        <v>11861.1</v>
      </c>
      <c r="L21" s="12">
        <f t="shared" si="1"/>
        <v>11861.1</v>
      </c>
      <c r="M21" s="12">
        <f t="shared" si="2"/>
        <v>14661.1</v>
      </c>
      <c r="N21" s="12">
        <f t="shared" si="3"/>
        <v>30709.600000000006</v>
      </c>
      <c r="O21" s="14">
        <v>-3565.600000000002</v>
      </c>
      <c r="P21" s="54">
        <f t="shared" si="4"/>
        <v>27488.000000000004</v>
      </c>
    </row>
    <row r="22" spans="1:16" ht="18">
      <c r="A22" s="66" t="s">
        <v>78</v>
      </c>
      <c r="B22" s="14">
        <v>-1204.4</v>
      </c>
      <c r="C22" s="14">
        <v>-11587.1</v>
      </c>
      <c r="D22" s="14">
        <v>-342.90000000000146</v>
      </c>
      <c r="E22" s="14"/>
      <c r="F22" s="14">
        <v>170.0999999999999</v>
      </c>
      <c r="G22" s="12">
        <f t="shared" si="0"/>
        <v>-11759.900000000001</v>
      </c>
      <c r="H22" s="14">
        <v>327</v>
      </c>
      <c r="I22" s="14">
        <v>-40</v>
      </c>
      <c r="J22" s="14">
        <v>0</v>
      </c>
      <c r="K22" s="14">
        <v>23482.4</v>
      </c>
      <c r="L22" s="12">
        <f t="shared" si="1"/>
        <v>23482.4</v>
      </c>
      <c r="M22" s="12">
        <f t="shared" si="2"/>
        <v>23769.4</v>
      </c>
      <c r="N22" s="12">
        <f t="shared" si="3"/>
        <v>12009.5</v>
      </c>
      <c r="O22" s="14">
        <v>-1159.4000000000015</v>
      </c>
      <c r="P22" s="54">
        <f t="shared" si="4"/>
        <v>9645.699999999999</v>
      </c>
    </row>
    <row r="23" spans="1:16" ht="18">
      <c r="A23" s="66" t="s">
        <v>79</v>
      </c>
      <c r="B23" s="14">
        <f>SUM(Mensuelle!B54:B56)</f>
        <v>10190.1</v>
      </c>
      <c r="C23" s="14">
        <f>SUM(Mensuelle!C54:C56)</f>
        <v>-9069.100000000002</v>
      </c>
      <c r="D23" s="14">
        <f>SUM(Mensuelle!D54:D56)</f>
        <v>13160.7</v>
      </c>
      <c r="E23" s="14">
        <f>SUM(Mensuelle!E54:E56)</f>
        <v>0</v>
      </c>
      <c r="F23" s="14">
        <f>SUM(Mensuelle!F54:F56)</f>
        <v>0</v>
      </c>
      <c r="G23" s="14">
        <f>SUM(Mensuelle!G54:G56)</f>
        <v>4091.600000000002</v>
      </c>
      <c r="H23" s="14">
        <f>SUM(Mensuelle!H54:H56)</f>
        <v>0</v>
      </c>
      <c r="I23" s="14">
        <f>SUM(Mensuelle!I54:I56)</f>
        <v>-760</v>
      </c>
      <c r="J23" s="14">
        <f>SUM(Mensuelle!J54:J56)</f>
        <v>0</v>
      </c>
      <c r="K23" s="14">
        <f>SUM(Mensuelle!K54:K56)</f>
        <v>-50849.4</v>
      </c>
      <c r="L23" s="14">
        <f>SUM(Mensuelle!L54:L56)</f>
        <v>-50849.4</v>
      </c>
      <c r="M23" s="14">
        <f>SUM(Mensuelle!M54:M56)</f>
        <v>-51609.4</v>
      </c>
      <c r="N23" s="14">
        <f>SUM(Mensuelle!N54:N56)</f>
        <v>-47517.799999999996</v>
      </c>
      <c r="O23" s="14">
        <f>SUM(Mensuelle!O54:O56)</f>
        <v>21400.2</v>
      </c>
      <c r="P23" s="14">
        <f>SUM(Mensuelle!P54:P56)</f>
        <v>-15927.499999999995</v>
      </c>
    </row>
    <row r="24" spans="1:16" ht="18">
      <c r="A24" s="66" t="s">
        <v>80</v>
      </c>
      <c r="B24" s="14">
        <v>17254</v>
      </c>
      <c r="C24" s="14">
        <v>-12371.7</v>
      </c>
      <c r="D24" s="14">
        <v>6327.5</v>
      </c>
      <c r="E24" s="14"/>
      <c r="F24" s="14">
        <v>-2311.4</v>
      </c>
      <c r="G24" s="12">
        <f t="shared" si="0"/>
        <v>-8355.6</v>
      </c>
      <c r="H24" s="14">
        <v>0</v>
      </c>
      <c r="I24" s="14">
        <v>-3200</v>
      </c>
      <c r="J24" s="14">
        <v>0</v>
      </c>
      <c r="K24" s="14">
        <v>9796.3</v>
      </c>
      <c r="L24" s="12">
        <f t="shared" si="1"/>
        <v>9796.3</v>
      </c>
      <c r="M24" s="12">
        <f t="shared" si="2"/>
        <v>6596.299999999999</v>
      </c>
      <c r="N24" s="12">
        <f t="shared" si="3"/>
        <v>-1759.300000000001</v>
      </c>
      <c r="O24" s="14">
        <v>-6812.800000000001</v>
      </c>
      <c r="P24" s="54">
        <f t="shared" si="4"/>
        <v>8681.899999999998</v>
      </c>
    </row>
    <row r="25" spans="1:16" ht="18">
      <c r="A25" s="66" t="s">
        <v>81</v>
      </c>
      <c r="B25" s="14">
        <v>32135.4</v>
      </c>
      <c r="C25" s="14">
        <v>4629.200000000001</v>
      </c>
      <c r="D25" s="14">
        <v>9424.2</v>
      </c>
      <c r="E25" s="14"/>
      <c r="F25" s="14">
        <v>2059.4</v>
      </c>
      <c r="G25" s="12">
        <f t="shared" si="0"/>
        <v>16112.800000000001</v>
      </c>
      <c r="H25" s="14">
        <v>0</v>
      </c>
      <c r="I25" s="14">
        <v>-300</v>
      </c>
      <c r="J25" s="14">
        <v>0</v>
      </c>
      <c r="K25" s="14">
        <v>-6227.799999999999</v>
      </c>
      <c r="L25" s="12">
        <f t="shared" si="1"/>
        <v>-6227.799999999999</v>
      </c>
      <c r="M25" s="12">
        <f t="shared" si="2"/>
        <v>-6527.799999999999</v>
      </c>
      <c r="N25" s="12">
        <f t="shared" si="3"/>
        <v>9585.000000000002</v>
      </c>
      <c r="O25" s="14">
        <v>-9307.899999999998</v>
      </c>
      <c r="P25" s="54">
        <f t="shared" si="4"/>
        <v>32412.500000000004</v>
      </c>
    </row>
    <row r="26" spans="1:16" ht="18">
      <c r="A26" s="66" t="s">
        <v>82</v>
      </c>
      <c r="B26" s="14">
        <v>27257.4</v>
      </c>
      <c r="C26" s="14">
        <v>2788.7999999999993</v>
      </c>
      <c r="D26" s="14">
        <v>5134.299999999999</v>
      </c>
      <c r="E26" s="14"/>
      <c r="F26" s="14">
        <v>-2241.4</v>
      </c>
      <c r="G26" s="12">
        <f t="shared" si="0"/>
        <v>5681.699999999999</v>
      </c>
      <c r="H26" s="14">
        <v>0</v>
      </c>
      <c r="I26" s="14">
        <v>1100</v>
      </c>
      <c r="J26" s="14">
        <v>0</v>
      </c>
      <c r="K26" s="14">
        <v>4939.6</v>
      </c>
      <c r="L26" s="12">
        <f t="shared" si="1"/>
        <v>4939.6</v>
      </c>
      <c r="M26" s="12">
        <f t="shared" si="2"/>
        <v>6039.6</v>
      </c>
      <c r="N26" s="12">
        <f t="shared" si="3"/>
        <v>11721.3</v>
      </c>
      <c r="O26" s="14">
        <v>-20883.9</v>
      </c>
      <c r="P26" s="54">
        <f t="shared" si="4"/>
        <v>18094.799999999996</v>
      </c>
    </row>
    <row r="27" spans="1:16" ht="18">
      <c r="A27" s="66" t="s">
        <v>83</v>
      </c>
      <c r="B27" s="14">
        <v>961.6279363390966</v>
      </c>
      <c r="C27" s="14">
        <v>75237.29999999999</v>
      </c>
      <c r="D27" s="14">
        <v>-12646.5</v>
      </c>
      <c r="E27" s="14"/>
      <c r="F27" s="14">
        <v>5153.2</v>
      </c>
      <c r="G27" s="12">
        <f t="shared" si="0"/>
        <v>67743.99999999999</v>
      </c>
      <c r="H27" s="14">
        <v>0</v>
      </c>
      <c r="I27" s="14">
        <v>-4800</v>
      </c>
      <c r="J27" s="14">
        <v>0</v>
      </c>
      <c r="K27" s="14">
        <v>3304.499999999999</v>
      </c>
      <c r="L27" s="12">
        <f t="shared" si="1"/>
        <v>3304.499999999999</v>
      </c>
      <c r="M27" s="12">
        <f t="shared" si="2"/>
        <v>-1495.500000000001</v>
      </c>
      <c r="N27" s="12">
        <f t="shared" si="3"/>
        <v>66248.49999999999</v>
      </c>
      <c r="O27" s="14">
        <v>-3272.8999999999996</v>
      </c>
      <c r="P27" s="54">
        <f t="shared" si="4"/>
        <v>63937.22793633908</v>
      </c>
    </row>
    <row r="28" spans="1:16" ht="18">
      <c r="A28" s="66" t="s">
        <v>84</v>
      </c>
      <c r="B28" s="21">
        <f>SUM(Mensuelle!B69:B71)</f>
        <v>14086.180310928681</v>
      </c>
      <c r="C28" s="21">
        <f>SUM(Mensuelle!C69:C71)</f>
        <v>-40151.8</v>
      </c>
      <c r="D28" s="21">
        <f>SUM(Mensuelle!D69:D71)</f>
        <v>11523.400000000001</v>
      </c>
      <c r="E28" s="21">
        <f>SUM(Mensuelle!E69:E71)</f>
        <v>0</v>
      </c>
      <c r="F28" s="21">
        <f>SUM(Mensuelle!F69:F71)</f>
        <v>-2516.3</v>
      </c>
      <c r="G28" s="21">
        <f>SUM(Mensuelle!G69:G71)</f>
        <v>-31144.699999999997</v>
      </c>
      <c r="H28" s="21">
        <f>SUM(Mensuelle!H69:H71)</f>
        <v>0</v>
      </c>
      <c r="I28" s="21">
        <f>SUM(Mensuelle!I69:I71)</f>
        <v>-3400</v>
      </c>
      <c r="J28" s="21">
        <f>SUM(Mensuelle!J69:J71)</f>
        <v>0</v>
      </c>
      <c r="K28" s="21">
        <f>SUM(Mensuelle!K69:K71)</f>
        <v>-9311</v>
      </c>
      <c r="L28" s="21">
        <f>SUM(Mensuelle!L69:L71)</f>
        <v>-9311.038999999982</v>
      </c>
      <c r="M28" s="21">
        <f>SUM(Mensuelle!M69:M71)</f>
        <v>-12711.038999999982</v>
      </c>
      <c r="N28" s="21">
        <f>SUM(Mensuelle!N69:N71)</f>
        <v>-43855.738999999994</v>
      </c>
      <c r="O28" s="21">
        <f>SUM(Mensuelle!O69:O71)</f>
        <v>15271.996086613137</v>
      </c>
      <c r="P28" s="54">
        <f>SUM(Mensuelle!P69:P71)</f>
        <v>-14497.562602458169</v>
      </c>
    </row>
    <row r="29" spans="1:16" ht="18">
      <c r="A29" s="66" t="s">
        <v>85</v>
      </c>
      <c r="B29" s="21">
        <f>SUM(Mensuelle!B72:B74)</f>
        <v>6038.2</v>
      </c>
      <c r="C29" s="21">
        <f>SUM(Mensuelle!C72:C74)</f>
        <v>19266.800000000014</v>
      </c>
      <c r="D29" s="21">
        <f>SUM(Mensuelle!D72:D74)</f>
        <v>-1865.999999999999</v>
      </c>
      <c r="E29" s="21">
        <f>SUM(Mensuelle!E72:E74)</f>
        <v>0</v>
      </c>
      <c r="F29" s="21">
        <f>SUM(Mensuelle!F72:F74)</f>
        <v>1354.1999999999998</v>
      </c>
      <c r="G29" s="21">
        <f>SUM(Mensuelle!G72:G74)</f>
        <v>18755.000000000015</v>
      </c>
      <c r="H29" s="21">
        <f>SUM(Mensuelle!H72:H74)</f>
        <v>0</v>
      </c>
      <c r="I29" s="21">
        <f>SUM(Mensuelle!I72:I74)</f>
        <v>7200</v>
      </c>
      <c r="J29" s="21">
        <f>SUM(Mensuelle!J72:J74)</f>
        <v>0</v>
      </c>
      <c r="K29" s="21">
        <f>SUM(Mensuelle!K72:K74)</f>
        <v>25469.741999999977</v>
      </c>
      <c r="L29" s="21">
        <f>SUM(Mensuelle!L72:L74)</f>
        <v>25469.74899999997</v>
      </c>
      <c r="M29" s="21">
        <f>SUM(Mensuelle!M72:M74)</f>
        <v>32669.74899999997</v>
      </c>
      <c r="N29" s="21">
        <f>SUM(Mensuelle!N72:N74)</f>
        <v>51424.74899999999</v>
      </c>
      <c r="O29" s="21">
        <f>SUM(Mensuelle!O72:O74)</f>
        <v>-9974.57000000001</v>
      </c>
      <c r="P29" s="54">
        <f>SUM(Mensuelle!P72:P74)</f>
        <v>47488.37899999998</v>
      </c>
    </row>
    <row r="30" spans="1:16" ht="18">
      <c r="A30" s="66" t="s">
        <v>86</v>
      </c>
      <c r="B30" s="21">
        <f>SUM(Mensuelle!B75:B77)</f>
        <v>15165.599999999999</v>
      </c>
      <c r="C30" s="21">
        <f>SUM(Mensuelle!C75:C77)</f>
        <v>21566.6</v>
      </c>
      <c r="D30" s="21">
        <f>SUM(Mensuelle!D75:D77)</f>
        <v>20314.8</v>
      </c>
      <c r="E30" s="21">
        <f>SUM(Mensuelle!E75:E77)</f>
        <v>0</v>
      </c>
      <c r="F30" s="21">
        <f>SUM(Mensuelle!F75:F77)</f>
        <v>-36.30000000000007</v>
      </c>
      <c r="G30" s="21">
        <f>SUM(Mensuelle!G75:G77)</f>
        <v>41845.09999999999</v>
      </c>
      <c r="H30" s="21">
        <f>SUM(Mensuelle!H75:H77)</f>
        <v>0</v>
      </c>
      <c r="I30" s="21">
        <f>SUM(Mensuelle!I75:I77)</f>
        <v>2600</v>
      </c>
      <c r="J30" s="21">
        <f>SUM(Mensuelle!J75:J77)</f>
        <v>0</v>
      </c>
      <c r="K30" s="21">
        <f>SUM(Mensuelle!K75:K77)</f>
        <v>-4538.334999999986</v>
      </c>
      <c r="L30" s="21">
        <f>SUM(Mensuelle!L75:L77)</f>
        <v>-4538.323999999993</v>
      </c>
      <c r="M30" s="21">
        <f>SUM(Mensuelle!M75:M77)</f>
        <v>-1938.3239999999932</v>
      </c>
      <c r="N30" s="21">
        <f>SUM(Mensuelle!N75:N77)</f>
        <v>39906.776</v>
      </c>
      <c r="O30" s="21">
        <f>SUM(Mensuelle!O75:O77)</f>
        <v>7036.848999999982</v>
      </c>
      <c r="P30" s="54">
        <f>SUM(Mensuelle!P75:P77)</f>
        <v>62109.22499999998</v>
      </c>
    </row>
    <row r="31" spans="1:16" ht="18">
      <c r="A31" s="66" t="s">
        <v>87</v>
      </c>
      <c r="B31" s="14">
        <v>54468.81968907132</v>
      </c>
      <c r="C31" s="14">
        <v>-8442.900000000003</v>
      </c>
      <c r="D31" s="14">
        <v>7873.197533000004</v>
      </c>
      <c r="E31" s="14"/>
      <c r="F31" s="14">
        <v>4599.299999999999</v>
      </c>
      <c r="G31" s="12">
        <f t="shared" si="0"/>
        <v>4029.597533</v>
      </c>
      <c r="H31" s="14">
        <v>0</v>
      </c>
      <c r="I31" s="14">
        <v>-233.29999999999927</v>
      </c>
      <c r="J31" s="14">
        <v>0</v>
      </c>
      <c r="K31" s="14">
        <v>-11620.406999999988</v>
      </c>
      <c r="L31" s="12">
        <f t="shared" si="1"/>
        <v>-11620.406999999988</v>
      </c>
      <c r="M31" s="12">
        <f t="shared" si="2"/>
        <v>-11853.706999999988</v>
      </c>
      <c r="N31" s="12">
        <f t="shared" si="3"/>
        <v>-7824.1094669999875</v>
      </c>
      <c r="O31" s="14">
        <v>-99450.3082933212</v>
      </c>
      <c r="P31" s="54">
        <f t="shared" si="4"/>
        <v>-52805.598071249864</v>
      </c>
    </row>
    <row r="32" spans="1:16" ht="18">
      <c r="A32" s="66" t="s">
        <v>88</v>
      </c>
      <c r="B32" s="15">
        <v>7228.060472925219</v>
      </c>
      <c r="C32" s="15">
        <v>-42366.69999999998</v>
      </c>
      <c r="D32" s="15">
        <v>7464.402467</v>
      </c>
      <c r="E32" s="15"/>
      <c r="F32" s="15">
        <v>-2178.7999999999993</v>
      </c>
      <c r="G32" s="12">
        <f t="shared" si="0"/>
        <v>-37081.09753299998</v>
      </c>
      <c r="H32" s="15">
        <v>0</v>
      </c>
      <c r="I32" s="15">
        <v>-1071.9000000000015</v>
      </c>
      <c r="J32" s="15">
        <v>0</v>
      </c>
      <c r="K32" s="15">
        <v>-4598.755000000085</v>
      </c>
      <c r="L32" s="12">
        <f t="shared" si="1"/>
        <v>-4598.755000000085</v>
      </c>
      <c r="M32" s="12">
        <f t="shared" si="2"/>
        <v>-5670.655000000086</v>
      </c>
      <c r="N32" s="12">
        <f t="shared" si="3"/>
        <v>-42751.752533000064</v>
      </c>
      <c r="O32" s="15">
        <v>19945.386150744227</v>
      </c>
      <c r="P32" s="54">
        <f t="shared" si="4"/>
        <v>-15578.305909330615</v>
      </c>
    </row>
    <row r="33" spans="1:16" ht="18">
      <c r="A33" s="66" t="s">
        <v>89</v>
      </c>
      <c r="B33" s="15">
        <v>17721.12769636082</v>
      </c>
      <c r="C33" s="15">
        <v>16791.89999999999</v>
      </c>
      <c r="D33" s="15">
        <v>2992.0999999999894</v>
      </c>
      <c r="E33" s="15"/>
      <c r="F33" s="15">
        <v>3369</v>
      </c>
      <c r="G33" s="12">
        <f t="shared" si="0"/>
        <v>23152.999999999978</v>
      </c>
      <c r="H33" s="15">
        <v>0</v>
      </c>
      <c r="I33" s="15">
        <v>2025.2999999999993</v>
      </c>
      <c r="J33" s="15">
        <v>0</v>
      </c>
      <c r="K33" s="15">
        <v>-12864.567000000014</v>
      </c>
      <c r="L33" s="12">
        <f t="shared" si="1"/>
        <v>-12864.567000000014</v>
      </c>
      <c r="M33" s="12">
        <f t="shared" si="2"/>
        <v>-10839.267000000014</v>
      </c>
      <c r="N33" s="12">
        <f t="shared" si="3"/>
        <v>12313.732999999964</v>
      </c>
      <c r="O33" s="15">
        <v>13895.668537078196</v>
      </c>
      <c r="P33" s="54">
        <f t="shared" si="4"/>
        <v>43930.52923343898</v>
      </c>
    </row>
    <row r="34" spans="1:16" ht="18">
      <c r="A34" s="66" t="s">
        <v>90</v>
      </c>
      <c r="B34" s="21">
        <f>SUM(Mensuelle!B87:B89)</f>
        <v>9286.440978517485</v>
      </c>
      <c r="C34" s="21">
        <f>SUM(Mensuelle!C87:C89)</f>
        <v>30012.10000000001</v>
      </c>
      <c r="D34" s="21">
        <f>SUM(Mensuelle!D87:D89)</f>
        <v>-11352.899999999998</v>
      </c>
      <c r="E34" s="21">
        <f>SUM(Mensuelle!E87:E89)</f>
        <v>-253.05000000000007</v>
      </c>
      <c r="F34" s="21">
        <f>SUM(Mensuelle!F87:F89)</f>
        <v>-4902.6</v>
      </c>
      <c r="G34" s="21">
        <f>SUM(Mensuelle!G87:G89)</f>
        <v>13503.550000000016</v>
      </c>
      <c r="H34" s="21">
        <f>SUM(Mensuelle!H87:H89)</f>
        <v>0</v>
      </c>
      <c r="I34" s="21">
        <f>SUM(Mensuelle!I87:I89)</f>
        <v>14256.5</v>
      </c>
      <c r="J34" s="21">
        <f>SUM(Mensuelle!J87:J89)</f>
        <v>0</v>
      </c>
      <c r="K34" s="21">
        <f>SUM(Mensuelle!K87:K89)</f>
        <v>35723.85</v>
      </c>
      <c r="L34" s="21">
        <f>SUM(Mensuelle!L87:L89)</f>
        <v>35723.85</v>
      </c>
      <c r="M34" s="21">
        <f>SUM(Mensuelle!M87:M89)</f>
        <v>49980.35</v>
      </c>
      <c r="N34" s="21">
        <f>SUM(Mensuelle!N87:N89)</f>
        <v>63483.90000000001</v>
      </c>
      <c r="O34" s="21">
        <f>SUM(Mensuelle!O87:O89)</f>
        <v>-27774.924242745703</v>
      </c>
      <c r="P34" s="54">
        <f>SUM(Mensuelle!P87:P89)</f>
        <v>44995.416735771796</v>
      </c>
    </row>
    <row r="35" spans="1:16" ht="18">
      <c r="A35" s="66" t="s">
        <v>91</v>
      </c>
      <c r="B35" s="15">
        <v>19800.55464390247</v>
      </c>
      <c r="C35" s="15">
        <v>78308.59999999998</v>
      </c>
      <c r="D35" s="15">
        <v>-25263.800000000003</v>
      </c>
      <c r="E35" s="15"/>
      <c r="F35" s="15">
        <v>3856.6000000000004</v>
      </c>
      <c r="G35" s="12">
        <f t="shared" si="0"/>
        <v>56901.39999999997</v>
      </c>
      <c r="H35" s="15">
        <v>0</v>
      </c>
      <c r="I35" s="15">
        <v>3160</v>
      </c>
      <c r="J35" s="15">
        <v>0</v>
      </c>
      <c r="K35" s="15">
        <v>3178.8800000000047</v>
      </c>
      <c r="L35" s="12">
        <f t="shared" si="1"/>
        <v>3178.8800000000047</v>
      </c>
      <c r="M35" s="12">
        <f t="shared" si="2"/>
        <v>6338.880000000005</v>
      </c>
      <c r="N35" s="12">
        <f t="shared" si="3"/>
        <v>63240.27999999998</v>
      </c>
      <c r="O35" s="15">
        <v>-66315.50199999995</v>
      </c>
      <c r="P35" s="54">
        <f t="shared" si="4"/>
        <v>16725.332643902497</v>
      </c>
    </row>
    <row r="36" spans="1:16" ht="18">
      <c r="A36" s="66" t="s">
        <v>92</v>
      </c>
      <c r="B36" s="15">
        <v>4644.02820280166</v>
      </c>
      <c r="C36" s="15">
        <v>-52661.30000000001</v>
      </c>
      <c r="D36" s="15">
        <v>-28874.79999999999</v>
      </c>
      <c r="E36" s="15"/>
      <c r="F36" s="15">
        <v>-2211.5</v>
      </c>
      <c r="G36" s="12">
        <f t="shared" si="0"/>
        <v>-83747.6</v>
      </c>
      <c r="H36" s="15">
        <v>0</v>
      </c>
      <c r="I36" s="15">
        <v>-526.6999999999971</v>
      </c>
      <c r="J36" s="15">
        <v>0</v>
      </c>
      <c r="K36" s="15">
        <v>41762.310212</v>
      </c>
      <c r="L36" s="12">
        <f t="shared" si="1"/>
        <v>41762.310212</v>
      </c>
      <c r="M36" s="12">
        <f t="shared" si="2"/>
        <v>41235.610212</v>
      </c>
      <c r="N36" s="12">
        <f t="shared" si="3"/>
        <v>-42511.989788000006</v>
      </c>
      <c r="O36" s="15">
        <v>1124.805613234923</v>
      </c>
      <c r="P36" s="54">
        <f t="shared" si="4"/>
        <v>-36743.155971963424</v>
      </c>
    </row>
    <row r="37" spans="1:16" ht="18">
      <c r="A37" s="66" t="s">
        <v>93</v>
      </c>
      <c r="B37" s="15">
        <v>7210.818877989452</v>
      </c>
      <c r="C37" s="15">
        <v>14441.899999999994</v>
      </c>
      <c r="D37" s="15">
        <v>10235.999999999993</v>
      </c>
      <c r="E37" s="15"/>
      <c r="F37" s="15">
        <v>4777.5999999999985</v>
      </c>
      <c r="G37" s="12">
        <f t="shared" si="0"/>
        <v>29455.499999999985</v>
      </c>
      <c r="H37" s="15">
        <v>0</v>
      </c>
      <c r="I37" s="15">
        <v>11320</v>
      </c>
      <c r="J37" s="15">
        <v>0</v>
      </c>
      <c r="K37" s="15">
        <v>1029.215573999958</v>
      </c>
      <c r="L37" s="12">
        <f t="shared" si="1"/>
        <v>1029.215573999958</v>
      </c>
      <c r="M37" s="12">
        <f t="shared" si="2"/>
        <v>12349.215573999958</v>
      </c>
      <c r="N37" s="12">
        <f t="shared" si="3"/>
        <v>41804.71557399994</v>
      </c>
      <c r="O37" s="15">
        <v>-10999.464597317441</v>
      </c>
      <c r="P37" s="54">
        <f t="shared" si="4"/>
        <v>38016.06985467196</v>
      </c>
    </row>
    <row r="38" spans="1:16" ht="18">
      <c r="A38" s="66" t="s">
        <v>94</v>
      </c>
      <c r="B38" s="21">
        <f>SUM(Mensuelle!B99:B101)</f>
        <v>25527.25140982902</v>
      </c>
      <c r="C38" s="21">
        <f>SUM(Mensuelle!C99:C101)</f>
        <v>3115.9000000000015</v>
      </c>
      <c r="D38" s="21">
        <f>SUM(Mensuelle!D99:D101)</f>
        <v>-30318.799999999996</v>
      </c>
      <c r="E38" s="21">
        <f>SUM(Mensuelle!E99:E101)</f>
        <v>206.25</v>
      </c>
      <c r="F38" s="21">
        <f>SUM(Mensuelle!F99:F101)</f>
        <v>-4369.999999999998</v>
      </c>
      <c r="G38" s="21">
        <f>SUM(Mensuelle!G99:G101)</f>
        <v>-31366.649999999994</v>
      </c>
      <c r="H38" s="21">
        <f>SUM(Mensuelle!H99:H101)</f>
        <v>0</v>
      </c>
      <c r="I38" s="21">
        <f>SUM(Mensuelle!I99:I101)</f>
        <v>12785.900000000001</v>
      </c>
      <c r="J38" s="21">
        <f>SUM(Mensuelle!J99:J101)</f>
        <v>0</v>
      </c>
      <c r="K38" s="21">
        <f>SUM(Mensuelle!K99:K101)</f>
        <v>54977.9867810001</v>
      </c>
      <c r="L38" s="21">
        <f>SUM(Mensuelle!L99:L101)</f>
        <v>54977.9867810001</v>
      </c>
      <c r="M38" s="21">
        <f>SUM(Mensuelle!M99:M101)</f>
        <v>67763.8867810001</v>
      </c>
      <c r="N38" s="21">
        <f>SUM(Mensuelle!N99:N101)</f>
        <v>36397.23678100011</v>
      </c>
      <c r="O38" s="21">
        <f>SUM(Mensuelle!O99:O101)</f>
        <v>-20494.82430230616</v>
      </c>
      <c r="P38" s="54">
        <f>SUM(Mensuelle!P99:P101)</f>
        <v>41429.66388852297</v>
      </c>
    </row>
    <row r="39" spans="1:16" ht="18">
      <c r="A39" s="66" t="s">
        <v>95</v>
      </c>
      <c r="B39" s="21">
        <f>SUM(Mensuelle!B102:B104)</f>
        <v>62431.90822480964</v>
      </c>
      <c r="C39" s="21">
        <f>SUM(Mensuelle!C102:C104)</f>
        <v>86443.00000000003</v>
      </c>
      <c r="D39" s="21">
        <f>SUM(Mensuelle!D102:D104)</f>
        <v>12451.499999999996</v>
      </c>
      <c r="E39" s="21">
        <f>SUM(Mensuelle!E102:E104)</f>
        <v>206.25</v>
      </c>
      <c r="F39" s="21">
        <f>SUM(Mensuelle!F102:F104)</f>
        <v>0</v>
      </c>
      <c r="G39" s="21">
        <f>SUM(Mensuelle!G102:G104)</f>
        <v>99100.75000000001</v>
      </c>
      <c r="H39" s="21">
        <f>SUM(Mensuelle!H102:H104)</f>
        <v>0</v>
      </c>
      <c r="I39" s="21">
        <f>SUM(Mensuelle!I102:I104)</f>
        <v>-2550.631000000001</v>
      </c>
      <c r="J39" s="21">
        <f>SUM(Mensuelle!J102:J104)</f>
        <v>0</v>
      </c>
      <c r="K39" s="21">
        <f>SUM(Mensuelle!K102:K104)</f>
        <v>-30630.361320999975</v>
      </c>
      <c r="L39" s="21">
        <f>SUM(Mensuelle!L102:L104)</f>
        <v>-30630.361320999975</v>
      </c>
      <c r="M39" s="21">
        <f>SUM(Mensuelle!M102:M104)</f>
        <v>-33180.992320999976</v>
      </c>
      <c r="N39" s="21">
        <f>SUM(Mensuelle!N102:N104)</f>
        <v>65919.75767900003</v>
      </c>
      <c r="O39" s="21">
        <f>SUM(Mensuelle!O102:O104)</f>
        <v>-51301.18210378237</v>
      </c>
      <c r="P39" s="54">
        <f>SUM(Mensuelle!P102:P104)</f>
        <v>77050.48380002732</v>
      </c>
    </row>
    <row r="40" spans="1:16" ht="18">
      <c r="A40" s="66" t="s">
        <v>96</v>
      </c>
      <c r="B40" s="21">
        <f>SUM(Mensuelle!B105:B107)</f>
        <v>2842.69666618034</v>
      </c>
      <c r="C40" s="21">
        <f>SUM(Mensuelle!C105:C107)</f>
        <v>-14881.39931199998</v>
      </c>
      <c r="D40" s="21">
        <f>SUM(Mensuelle!D105:D107)</f>
        <v>-18669.499999999993</v>
      </c>
      <c r="E40" s="21">
        <f>SUM(Mensuelle!E105:E107)</f>
        <v>-537.5</v>
      </c>
      <c r="F40" s="21">
        <f>SUM(Mensuelle!F105:F107)</f>
        <v>-356.5</v>
      </c>
      <c r="G40" s="21">
        <f>SUM(Mensuelle!G105:G107)</f>
        <v>-34444.899311999965</v>
      </c>
      <c r="H40" s="21">
        <f>SUM(Mensuelle!H105:H107)</f>
        <v>-506.79999999999995</v>
      </c>
      <c r="I40" s="21">
        <f>SUM(Mensuelle!I105:I107)</f>
        <v>-1392.9000000000015</v>
      </c>
      <c r="J40" s="21">
        <f>SUM(Mensuelle!J105:J107)</f>
        <v>0</v>
      </c>
      <c r="K40" s="21">
        <f>SUM(Mensuelle!K105:K107)</f>
        <v>11644.8</v>
      </c>
      <c r="L40" s="21">
        <f>SUM(Mensuelle!L105:L107)</f>
        <v>11644.8</v>
      </c>
      <c r="M40" s="21">
        <f>SUM(Mensuelle!M105:M107)</f>
        <v>9745.099999999999</v>
      </c>
      <c r="N40" s="21">
        <f>SUM(Mensuelle!N105:N107)</f>
        <v>-24699.799311999966</v>
      </c>
      <c r="O40" s="21">
        <f>SUM(Mensuelle!O105:O107)</f>
        <v>9200.02598338058</v>
      </c>
      <c r="P40" s="54">
        <f>SUM(Mensuelle!P105:P107)</f>
        <v>-12657.076662439044</v>
      </c>
    </row>
    <row r="41" spans="1:16" ht="18">
      <c r="A41" s="66" t="s">
        <v>97</v>
      </c>
      <c r="B41" s="21">
        <f>SUM(Mensuelle!B108:B110)</f>
        <v>981.656938283568</v>
      </c>
      <c r="C41" s="21">
        <f>SUM(Mensuelle!C108:C110)</f>
        <v>9341.200000000026</v>
      </c>
      <c r="D41" s="21">
        <f>SUM(Mensuelle!D108:D110)</f>
        <v>21520.5</v>
      </c>
      <c r="E41" s="21">
        <f>SUM(Mensuelle!E108:E110)</f>
        <v>-537.5000000000002</v>
      </c>
      <c r="F41" s="21">
        <f>SUM(Mensuelle!F108:F110)</f>
        <v>2522.8999999999996</v>
      </c>
      <c r="G41" s="21">
        <f>SUM(Mensuelle!G108:G110)</f>
        <v>32847.10000000003</v>
      </c>
      <c r="H41" s="21">
        <f>SUM(Mensuelle!H108:H110)</f>
        <v>-327</v>
      </c>
      <c r="I41" s="21">
        <f>SUM(Mensuelle!I108:I110)</f>
        <v>9968.900000000001</v>
      </c>
      <c r="J41" s="21">
        <f>SUM(Mensuelle!J108:J110)</f>
        <v>0</v>
      </c>
      <c r="K41" s="21">
        <f>SUM(Mensuelle!K108:K110)</f>
        <v>0</v>
      </c>
      <c r="L41" s="21">
        <f>SUM(Mensuelle!L108:L110)</f>
        <v>0</v>
      </c>
      <c r="M41" s="21">
        <f>SUM(Mensuelle!M108:M110)</f>
        <v>9641.900000000001</v>
      </c>
      <c r="N41" s="21">
        <f>SUM(Mensuelle!N108:N110)</f>
        <v>42489.00000000003</v>
      </c>
      <c r="O41" s="21">
        <f>SUM(Mensuelle!O108:O110)</f>
        <v>-9058.008792450124</v>
      </c>
      <c r="P41" s="54">
        <f>SUM(Mensuelle!P108:P110)</f>
        <v>34412.648145833475</v>
      </c>
    </row>
    <row r="42" spans="1:16" ht="18">
      <c r="A42" s="66" t="s">
        <v>98</v>
      </c>
      <c r="B42" s="21">
        <f>SUM(Mensuelle!B111:B113)</f>
        <v>1980.4421475654217</v>
      </c>
      <c r="C42" s="21">
        <f>SUM(Mensuelle!C111:C113)</f>
        <v>-7152.999999999949</v>
      </c>
      <c r="D42" s="21">
        <f>SUM(Mensuelle!D111:D113)</f>
        <v>33118.299999999996</v>
      </c>
      <c r="E42" s="21">
        <f>SUM(Mensuelle!E111:E113)</f>
        <v>374.40000000000055</v>
      </c>
      <c r="F42" s="21">
        <f>SUM(Mensuelle!F111:F113)</f>
        <v>4413.4000000000015</v>
      </c>
      <c r="G42" s="21">
        <f>SUM(Mensuelle!G111:G113)</f>
        <v>30753.10000000005</v>
      </c>
      <c r="H42" s="21">
        <f>SUM(Mensuelle!H111:H113)</f>
        <v>0</v>
      </c>
      <c r="I42" s="21">
        <f>SUM(Mensuelle!I111:I113)</f>
        <v>-2424.8</v>
      </c>
      <c r="J42" s="21">
        <f>SUM(Mensuelle!J111:J113)</f>
        <v>0</v>
      </c>
      <c r="K42" s="21">
        <f>SUM(Mensuelle!K111:K113)</f>
        <v>0</v>
      </c>
      <c r="L42" s="21">
        <f>SUM(Mensuelle!L111:L113)</f>
        <v>0</v>
      </c>
      <c r="M42" s="21">
        <f>SUM(Mensuelle!M111:M113)</f>
        <v>-2424.8</v>
      </c>
      <c r="N42" s="21">
        <f>SUM(Mensuelle!N111:N113)</f>
        <v>28328.300000000047</v>
      </c>
      <c r="O42" s="21">
        <f>SUM(Mensuelle!O111:O113)</f>
        <v>18494.108312959183</v>
      </c>
      <c r="P42" s="54">
        <f>SUM(Mensuelle!P111:P113)</f>
        <v>48802.85046052465</v>
      </c>
    </row>
    <row r="43" spans="1:16" ht="18">
      <c r="A43" s="66" t="s">
        <v>99</v>
      </c>
      <c r="B43" s="21">
        <f>SUM(Mensuelle!B114:B116)</f>
        <v>-1294.3000000000002</v>
      </c>
      <c r="C43" s="21">
        <f>SUM(Mensuelle!C114:C116)</f>
        <v>16072.099999999955</v>
      </c>
      <c r="D43" s="21">
        <f>SUM(Mensuelle!D114:D116)</f>
        <v>4524.699999999995</v>
      </c>
      <c r="E43" s="21">
        <f>SUM(Mensuelle!E114:E116)</f>
        <v>374.39999999999964</v>
      </c>
      <c r="F43" s="21">
        <f>SUM(Mensuelle!F114:F116)</f>
        <v>-3921.2999999999993</v>
      </c>
      <c r="G43" s="21">
        <f>SUM(Mensuelle!G114:G116)</f>
        <v>17049.89999999995</v>
      </c>
      <c r="H43" s="21">
        <f>SUM(Mensuelle!H114:H116)</f>
        <v>0</v>
      </c>
      <c r="I43" s="21">
        <f>SUM(Mensuelle!I114:I116)</f>
        <v>6007.600000000011</v>
      </c>
      <c r="J43" s="21">
        <f>SUM(Mensuelle!J114:J116)</f>
        <v>0</v>
      </c>
      <c r="K43" s="21">
        <f>SUM(Mensuelle!K114:K116)</f>
        <v>0</v>
      </c>
      <c r="L43" s="21">
        <f>SUM(Mensuelle!L114:L116)</f>
        <v>38000</v>
      </c>
      <c r="M43" s="21">
        <f>SUM(Mensuelle!M114:M116)</f>
        <v>44007.60000000001</v>
      </c>
      <c r="N43" s="21">
        <f>SUM(Mensuelle!N114:N116)</f>
        <v>61057.49999999996</v>
      </c>
      <c r="O43" s="21">
        <f>SUM(Mensuelle!O114:O116)</f>
        <v>-18953.86528899999</v>
      </c>
      <c r="P43" s="54">
        <f>SUM(Mensuelle!P114:P116)</f>
        <v>40809.334710999974</v>
      </c>
    </row>
    <row r="44" spans="1:16" ht="18">
      <c r="A44" s="66" t="s">
        <v>100</v>
      </c>
      <c r="B44" s="21">
        <f>SUM(Mensuelle!B117:B119)</f>
        <v>32601.235545369967</v>
      </c>
      <c r="C44" s="21">
        <f>SUM(Mensuelle!C117:C119)</f>
        <v>7372.900000000009</v>
      </c>
      <c r="D44" s="21">
        <f>SUM(Mensuelle!D117:D119)</f>
        <v>5359.299999999999</v>
      </c>
      <c r="E44" s="21">
        <f>SUM(Mensuelle!E117:E119)</f>
        <v>332.7750000000001</v>
      </c>
      <c r="F44" s="21">
        <f>SUM(Mensuelle!F117:F119)</f>
        <v>-5906.800000000001</v>
      </c>
      <c r="G44" s="21">
        <f>SUM(Mensuelle!G117:G119)</f>
        <v>7158.175000000007</v>
      </c>
      <c r="H44" s="21">
        <f>SUM(Mensuelle!H117:H119)</f>
        <v>0</v>
      </c>
      <c r="I44" s="21">
        <f>SUM(Mensuelle!I117:I119)</f>
        <v>3346</v>
      </c>
      <c r="J44" s="21">
        <f>SUM(Mensuelle!J117:J119)</f>
        <v>0</v>
      </c>
      <c r="K44" s="21">
        <f>SUM(Mensuelle!K117:K119)</f>
        <v>0</v>
      </c>
      <c r="L44" s="21">
        <f>SUM(Mensuelle!L117:L119)</f>
        <v>0</v>
      </c>
      <c r="M44" s="21">
        <f>SUM(Mensuelle!M117:M119)</f>
        <v>3346</v>
      </c>
      <c r="N44" s="21">
        <f>SUM(Mensuelle!N117:N119)</f>
        <v>10504.175000000008</v>
      </c>
      <c r="O44" s="21">
        <f>SUM(Mensuelle!O117:O119)</f>
        <v>47355.646473999994</v>
      </c>
      <c r="P44" s="54">
        <f>SUM(Mensuelle!P117:P119)</f>
        <v>90461.05701936997</v>
      </c>
    </row>
    <row r="45" spans="1:16" ht="18">
      <c r="A45" s="66" t="s">
        <v>101</v>
      </c>
      <c r="B45" s="21">
        <f>SUM(Mensuelle!B120:B122)</f>
        <v>6671.938849595217</v>
      </c>
      <c r="C45" s="21">
        <f>SUM(Mensuelle!C120:C122)</f>
        <v>25947.899999999972</v>
      </c>
      <c r="D45" s="21">
        <f>SUM(Mensuelle!D120:D122)</f>
        <v>22733.70000000002</v>
      </c>
      <c r="E45" s="21">
        <f>SUM(Mensuelle!E120:E122)</f>
        <v>332.7750000000001</v>
      </c>
      <c r="F45" s="21">
        <f>SUM(Mensuelle!F120:F122)</f>
        <v>5364.800000000001</v>
      </c>
      <c r="G45" s="21">
        <f>SUM(Mensuelle!G120:G122)</f>
        <v>54379.17499999999</v>
      </c>
      <c r="H45" s="21">
        <f>SUM(Mensuelle!H120:H122)</f>
        <v>0</v>
      </c>
      <c r="I45" s="21">
        <f>SUM(Mensuelle!I120:I122)</f>
        <v>8990.919999999998</v>
      </c>
      <c r="J45" s="21">
        <f>SUM(Mensuelle!J120:J122)</f>
        <v>0</v>
      </c>
      <c r="K45" s="21">
        <f>SUM(Mensuelle!K120:K122)</f>
        <v>0</v>
      </c>
      <c r="L45" s="21">
        <f>SUM(Mensuelle!L120:L122)</f>
        <v>0</v>
      </c>
      <c r="M45" s="21">
        <f>SUM(Mensuelle!M120:M122)</f>
        <v>8990.919999999998</v>
      </c>
      <c r="N45" s="21">
        <f>SUM(Mensuelle!N120:N122)</f>
        <v>63370.09499999999</v>
      </c>
      <c r="O45" s="21">
        <f>SUM(Mensuelle!O120:O122)</f>
        <v>-35931.60995639999</v>
      </c>
      <c r="P45" s="54">
        <f>SUM(Mensuelle!P120:P122)</f>
        <v>34110.423893195206</v>
      </c>
    </row>
    <row r="46" spans="1:16" ht="18">
      <c r="A46" s="66" t="s">
        <v>102</v>
      </c>
      <c r="B46" s="21">
        <f>SUM(Mensuelle!B123:B125)</f>
        <v>13711.926568388548</v>
      </c>
      <c r="C46" s="21">
        <f>SUM(Mensuelle!C123:C125)</f>
        <v>-31950.500000000007</v>
      </c>
      <c r="D46" s="21">
        <f>SUM(Mensuelle!D123:D125)</f>
        <v>15572.19999999999</v>
      </c>
      <c r="E46" s="21">
        <f>SUM(Mensuelle!E123:E125)</f>
        <v>-308.8361111111112</v>
      </c>
      <c r="F46" s="21">
        <f>SUM(Mensuelle!F123:F125)</f>
        <v>0</v>
      </c>
      <c r="G46" s="21">
        <f>SUM(Mensuelle!G123:G125)</f>
        <v>-16687.136111111133</v>
      </c>
      <c r="H46" s="21">
        <f>SUM(Mensuelle!H123:H125)</f>
        <v>0</v>
      </c>
      <c r="I46" s="21">
        <f>SUM(Mensuelle!I123:I125)</f>
        <v>-8968.100000000006</v>
      </c>
      <c r="J46" s="21">
        <f>SUM(Mensuelle!J123:J125)</f>
        <v>0</v>
      </c>
      <c r="K46" s="21">
        <f>SUM(Mensuelle!K123:K125)</f>
        <v>0</v>
      </c>
      <c r="L46" s="21">
        <f>SUM(Mensuelle!L123:L125)</f>
        <v>0</v>
      </c>
      <c r="M46" s="21">
        <f>SUM(Mensuelle!M123:M125)</f>
        <v>-8968.100000000006</v>
      </c>
      <c r="N46" s="21">
        <f>SUM(Mensuelle!N123:N125)</f>
        <v>-25655.23611111114</v>
      </c>
      <c r="O46" s="21">
        <f>SUM(Mensuelle!O123:O125)</f>
        <v>61489.559175309114</v>
      </c>
      <c r="P46" s="54">
        <f>SUM(Mensuelle!P123:P125)</f>
        <v>49546.249632586536</v>
      </c>
    </row>
    <row r="47" spans="1:16" ht="18">
      <c r="A47" s="66" t="s">
        <v>103</v>
      </c>
      <c r="B47" s="21">
        <f>SUM(Mensuelle!B126:B128)</f>
        <v>6488.868298049409</v>
      </c>
      <c r="C47" s="21">
        <f>SUM(Mensuelle!C126:C128)</f>
        <v>68196.9</v>
      </c>
      <c r="D47" s="21">
        <f>SUM(Mensuelle!D126:D128)</f>
        <v>34332.60000000001</v>
      </c>
      <c r="E47" s="21">
        <f>SUM(Mensuelle!E126:E128)</f>
        <v>-427.1138888888888</v>
      </c>
      <c r="F47" s="21">
        <f>SUM(Mensuelle!F126:F128)</f>
        <v>0</v>
      </c>
      <c r="G47" s="21">
        <f>SUM(Mensuelle!G126:G128)</f>
        <v>102102.38611111112</v>
      </c>
      <c r="H47" s="21">
        <f>SUM(Mensuelle!H126:H128)</f>
        <v>0</v>
      </c>
      <c r="I47" s="21">
        <f>SUM(Mensuelle!I126:I128)</f>
        <v>4754.560000000012</v>
      </c>
      <c r="J47" s="21">
        <f>SUM(Mensuelle!J126:J128)</f>
        <v>0</v>
      </c>
      <c r="K47" s="21">
        <f>SUM(Mensuelle!K126:K128)</f>
        <v>0</v>
      </c>
      <c r="L47" s="21">
        <f>SUM(Mensuelle!L126:L128)</f>
        <v>0</v>
      </c>
      <c r="M47" s="21">
        <f>SUM(Mensuelle!M126:M128)</f>
        <v>4754.560000000012</v>
      </c>
      <c r="N47" s="21">
        <f>SUM(Mensuelle!N126:N128)</f>
        <v>106856.94611111115</v>
      </c>
      <c r="O47" s="21">
        <f>SUM(Mensuelle!O126:O128)</f>
        <v>-103082.65026811115</v>
      </c>
      <c r="P47" s="54">
        <f>SUM(Mensuelle!P126:P128)</f>
        <v>10263.164141049416</v>
      </c>
    </row>
    <row r="48" spans="1:16" ht="18">
      <c r="A48" s="66" t="s">
        <v>104</v>
      </c>
      <c r="B48" s="21">
        <f>SUM(Mensuelle!B129:B131)</f>
        <v>1124.470225</v>
      </c>
      <c r="C48" s="21">
        <f>SUM(Mensuelle!C129:C131)</f>
        <v>-47897.59999999997</v>
      </c>
      <c r="D48" s="21">
        <f>SUM(Mensuelle!D129:D131)</f>
        <v>9475.099999999984</v>
      </c>
      <c r="E48" s="21">
        <f>SUM(Mensuelle!E129:E131)</f>
        <v>-54.05000000000018</v>
      </c>
      <c r="F48" s="21">
        <f>SUM(Mensuelle!F129:F131)</f>
        <v>-200</v>
      </c>
      <c r="G48" s="21">
        <f>SUM(Mensuelle!G129:G131)</f>
        <v>-38676.54999999999</v>
      </c>
      <c r="H48" s="21">
        <f>SUM(Mensuelle!H129:H131)</f>
        <v>0</v>
      </c>
      <c r="I48" s="21">
        <f>SUM(Mensuelle!I129:I131)</f>
        <v>-2180.9600000000064</v>
      </c>
      <c r="J48" s="21">
        <f>SUM(Mensuelle!J129:J131)</f>
        <v>0</v>
      </c>
      <c r="K48" s="21">
        <f>SUM(Mensuelle!K129:K131)</f>
        <v>0</v>
      </c>
      <c r="L48" s="21">
        <f>SUM(Mensuelle!L129:L131)</f>
        <v>0</v>
      </c>
      <c r="M48" s="21">
        <f>SUM(Mensuelle!M129:M131)</f>
        <v>-2180.9600000000064</v>
      </c>
      <c r="N48" s="21">
        <f>SUM(Mensuelle!N129:N131)</f>
        <v>-40857.509999999995</v>
      </c>
      <c r="O48" s="21">
        <f>SUM(Mensuelle!O129:O131)</f>
        <v>70830.86950199882</v>
      </c>
      <c r="P48" s="54">
        <f>SUM(Mensuelle!P129:P131)</f>
        <v>31097.829726998836</v>
      </c>
    </row>
    <row r="49" spans="1:16" ht="18">
      <c r="A49" s="66" t="s">
        <v>105</v>
      </c>
      <c r="B49" s="21">
        <f>SUM(Mensuelle!B132:B134)</f>
        <v>-192.49999999999994</v>
      </c>
      <c r="C49" s="21">
        <f>SUM(Mensuelle!C132:C134)</f>
        <v>102505.61941799996</v>
      </c>
      <c r="D49" s="21">
        <f>SUM(Mensuelle!D132:D134)</f>
        <v>15908.000000000015</v>
      </c>
      <c r="E49" s="21">
        <f>SUM(Mensuelle!E132:E134)</f>
        <v>-54.15000000000009</v>
      </c>
      <c r="F49" s="21">
        <f>SUM(Mensuelle!F132:F134)</f>
        <v>1514.7999999999993</v>
      </c>
      <c r="G49" s="21">
        <f>SUM(Mensuelle!G132:G134)</f>
        <v>119874.26941799995</v>
      </c>
      <c r="H49" s="21">
        <f>SUM(Mensuelle!H132:H134)</f>
        <v>0</v>
      </c>
      <c r="I49" s="21">
        <f>SUM(Mensuelle!I132:I134)</f>
        <v>14764.5</v>
      </c>
      <c r="J49" s="21">
        <f>SUM(Mensuelle!J132:J134)</f>
        <v>0</v>
      </c>
      <c r="K49" s="21">
        <f>SUM(Mensuelle!K132:K134)</f>
        <v>0</v>
      </c>
      <c r="L49" s="21">
        <f>SUM(Mensuelle!L132:L134)</f>
        <v>0</v>
      </c>
      <c r="M49" s="21">
        <f>SUM(Mensuelle!M132:M134)</f>
        <v>14764.5</v>
      </c>
      <c r="N49" s="21">
        <f>SUM(Mensuelle!N132:N134)</f>
        <v>134638.76941799995</v>
      </c>
      <c r="O49" s="21">
        <f>SUM(Mensuelle!O132:O134)</f>
        <v>-44442.27400733214</v>
      </c>
      <c r="P49" s="54">
        <f>SUM(Mensuelle!P132:P134)</f>
        <v>90003.99541066782</v>
      </c>
    </row>
    <row r="50" spans="1:16" ht="18">
      <c r="A50" s="66" t="s">
        <v>106</v>
      </c>
      <c r="B50" s="21">
        <f>SUM(Mensuelle!B135:B137)</f>
        <v>-2314.801097</v>
      </c>
      <c r="C50" s="21">
        <f>SUM(Mensuelle!C135:C137)</f>
        <v>81386.934808</v>
      </c>
      <c r="D50" s="21">
        <f>SUM(Mensuelle!D135:D137)</f>
        <v>15053.999999999993</v>
      </c>
      <c r="E50" s="21">
        <f>SUM(Mensuelle!E135:E137)</f>
        <v>603.3500000000001</v>
      </c>
      <c r="F50" s="21">
        <f>SUM(Mensuelle!F135:F137)</f>
        <v>775.0000000000018</v>
      </c>
      <c r="G50" s="21">
        <f>SUM(Mensuelle!G135:G137)</f>
        <v>97819.284808</v>
      </c>
      <c r="H50" s="21">
        <f>SUM(Mensuelle!H135:H137)</f>
        <v>0</v>
      </c>
      <c r="I50" s="21">
        <f>SUM(Mensuelle!I135:I137)</f>
        <v>6386.900000000009</v>
      </c>
      <c r="J50" s="21">
        <f>SUM(Mensuelle!J135:J137)</f>
        <v>0</v>
      </c>
      <c r="K50" s="21">
        <f>SUM(Mensuelle!K135:K137)</f>
        <v>0</v>
      </c>
      <c r="L50" s="21">
        <f>SUM(Mensuelle!L135:L137)</f>
        <v>0</v>
      </c>
      <c r="M50" s="21">
        <f>SUM(Mensuelle!M135:M137)</f>
        <v>6386.900000000009</v>
      </c>
      <c r="N50" s="21">
        <f>SUM(Mensuelle!N135:N137)</f>
        <v>104206.184808</v>
      </c>
      <c r="O50" s="21">
        <f>SUM(Mensuelle!O135:O137)</f>
        <v>-49506.76459276265</v>
      </c>
      <c r="P50" s="54">
        <f>SUM(Mensuelle!P135:P137)</f>
        <v>52384.61911823735</v>
      </c>
    </row>
    <row r="51" spans="1:16" ht="18">
      <c r="A51" s="66" t="s">
        <v>107</v>
      </c>
      <c r="B51" s="21">
        <f>SUM(Mensuelle!B138:B140)</f>
        <v>1686.6</v>
      </c>
      <c r="C51" s="21">
        <f>SUM(Mensuelle!C138:C140)</f>
        <v>82568.8718</v>
      </c>
      <c r="D51" s="21">
        <f>SUM(Mensuelle!D138:D140)</f>
        <v>82444.2</v>
      </c>
      <c r="E51" s="21">
        <f>SUM(Mensuelle!E138:E140)</f>
        <v>623.85</v>
      </c>
      <c r="F51" s="21">
        <f>SUM(Mensuelle!F138:F140)</f>
        <v>-1995.5000000000018</v>
      </c>
      <c r="G51" s="21">
        <f>SUM(Mensuelle!G138:G140)</f>
        <v>163641.4218</v>
      </c>
      <c r="H51" s="21">
        <f>SUM(Mensuelle!H138:H140)</f>
        <v>0</v>
      </c>
      <c r="I51" s="21">
        <f>SUM(Mensuelle!I138:I140)</f>
        <v>10959.887187999993</v>
      </c>
      <c r="J51" s="21">
        <f>SUM(Mensuelle!J138:J140)</f>
        <v>0</v>
      </c>
      <c r="K51" s="21">
        <f>SUM(Mensuelle!K138:K140)</f>
        <v>0</v>
      </c>
      <c r="L51" s="21">
        <f>SUM(Mensuelle!L138:L140)</f>
        <v>0</v>
      </c>
      <c r="M51" s="21">
        <f>SUM(Mensuelle!M138:M140)</f>
        <v>10959.887187999993</v>
      </c>
      <c r="N51" s="21">
        <f>SUM(Mensuelle!N138:N140)</f>
        <v>174601.308988</v>
      </c>
      <c r="O51" s="21">
        <f>SUM(Mensuelle!O138:O140)</f>
        <v>-94584.13316559997</v>
      </c>
      <c r="P51" s="54">
        <f>SUM(Mensuelle!P138:P140)</f>
        <v>81703.77582240003</v>
      </c>
    </row>
    <row r="52" spans="1:16" ht="18">
      <c r="A52" s="66" t="s">
        <v>108</v>
      </c>
      <c r="B52" s="21">
        <f>SUM(Mensuelle!B141:B143)</f>
        <v>20183.28818816465</v>
      </c>
      <c r="C52" s="21">
        <f>SUM(Mensuelle!C141:C143)</f>
        <v>1112.969342000055</v>
      </c>
      <c r="D52" s="21">
        <f>SUM(Mensuelle!D141:D143)</f>
        <v>36479.19999999998</v>
      </c>
      <c r="E52" s="21">
        <f>SUM(Mensuelle!E141:E143)</f>
        <v>-1428.025</v>
      </c>
      <c r="F52" s="21">
        <f>SUM(Mensuelle!F141:F143)</f>
        <v>-219.39999999999964</v>
      </c>
      <c r="G52" s="21">
        <f>SUM(Mensuelle!G141:G143)</f>
        <v>35944.74434200004</v>
      </c>
      <c r="H52" s="21">
        <f>SUM(Mensuelle!H141:H143)</f>
        <v>0</v>
      </c>
      <c r="I52" s="21">
        <f>SUM(Mensuelle!I141:I143)</f>
        <v>9980.5</v>
      </c>
      <c r="J52" s="21">
        <f>SUM(Mensuelle!J141:J143)</f>
        <v>0</v>
      </c>
      <c r="K52" s="21">
        <f>SUM(Mensuelle!K141:K143)</f>
        <v>0</v>
      </c>
      <c r="L52" s="21">
        <f>SUM(Mensuelle!L141:L143)</f>
        <v>0</v>
      </c>
      <c r="M52" s="21">
        <f>SUM(Mensuelle!M141:M143)</f>
        <v>9980.5</v>
      </c>
      <c r="N52" s="21">
        <f>SUM(Mensuelle!N141:N143)</f>
        <v>45925.24434200004</v>
      </c>
      <c r="O52" s="21">
        <f>SUM(Mensuelle!O141:O143)</f>
        <v>-11960.689912644408</v>
      </c>
      <c r="P52" s="54">
        <f>SUM(Mensuelle!P141:P143)</f>
        <v>54147.84261752028</v>
      </c>
    </row>
    <row r="53" spans="1:16" ht="18">
      <c r="A53" s="66" t="s">
        <v>109</v>
      </c>
      <c r="B53" s="21">
        <f>SUM(Mensuelle!B144:B146)</f>
        <v>1678.7874893532967</v>
      </c>
      <c r="C53" s="21">
        <f>SUM(Mensuelle!C144:C146)</f>
        <v>3411.79999999993</v>
      </c>
      <c r="D53" s="21">
        <f>SUM(Mensuelle!D144:D146)</f>
        <v>59429.100000000035</v>
      </c>
      <c r="E53" s="21">
        <f>SUM(Mensuelle!E144:E146)</f>
        <v>-1428.0250000000005</v>
      </c>
      <c r="F53" s="21">
        <f>SUM(Mensuelle!F144:F146)</f>
        <v>2441.2999999999993</v>
      </c>
      <c r="G53" s="21">
        <f>SUM(Mensuelle!G144:G146)</f>
        <v>63854.17499999996</v>
      </c>
      <c r="H53" s="21">
        <f>SUM(Mensuelle!H144:H146)</f>
        <v>0</v>
      </c>
      <c r="I53" s="21">
        <f>SUM(Mensuelle!I144:I146)</f>
        <v>5764.600000000006</v>
      </c>
      <c r="J53" s="21">
        <f>SUM(Mensuelle!J144:J146)</f>
        <v>0</v>
      </c>
      <c r="K53" s="21">
        <f>SUM(Mensuelle!K144:K146)</f>
        <v>0</v>
      </c>
      <c r="L53" s="21">
        <f>SUM(Mensuelle!L144:L146)</f>
        <v>0</v>
      </c>
      <c r="M53" s="21">
        <f>SUM(Mensuelle!M144:M146)</f>
        <v>5764.600000000006</v>
      </c>
      <c r="N53" s="21">
        <f>SUM(Mensuelle!N144:N146)</f>
        <v>69618.77499999995</v>
      </c>
      <c r="O53" s="21">
        <f>SUM(Mensuelle!O144:O146)</f>
        <v>1113.7964095006328</v>
      </c>
      <c r="P53" s="54">
        <f>SUM(Mensuelle!P144:P146)</f>
        <v>72411.35889885388</v>
      </c>
    </row>
    <row r="54" spans="1:16" ht="18">
      <c r="A54" s="66" t="s">
        <v>110</v>
      </c>
      <c r="B54" s="21">
        <f>SUM(Mensuelle!B147:B149)</f>
        <v>-2231.7832140941546</v>
      </c>
      <c r="C54" s="21">
        <f>SUM(Mensuelle!C147:C149)</f>
        <v>817.3000000000593</v>
      </c>
      <c r="D54" s="21">
        <f>SUM(Mensuelle!D147:D149)</f>
        <v>35255.70000000001</v>
      </c>
      <c r="E54" s="21">
        <f>SUM(Mensuelle!E147:E149)</f>
        <v>829.4750000000004</v>
      </c>
      <c r="F54" s="21">
        <f>SUM(Mensuelle!F147:F149)</f>
        <v>-1544.5</v>
      </c>
      <c r="G54" s="21">
        <f>SUM(Mensuelle!G147:G149)</f>
        <v>35357.97500000007</v>
      </c>
      <c r="H54" s="21">
        <f>SUM(Mensuelle!H147:H149)</f>
        <v>0</v>
      </c>
      <c r="I54" s="21">
        <f>SUM(Mensuelle!I147:I149)</f>
        <v>10497.899999999994</v>
      </c>
      <c r="J54" s="21">
        <f>SUM(Mensuelle!J147:J149)</f>
        <v>0</v>
      </c>
      <c r="K54" s="21">
        <f>SUM(Mensuelle!K147:K149)</f>
        <v>0</v>
      </c>
      <c r="L54" s="21">
        <f>SUM(Mensuelle!L147:L149)</f>
        <v>0</v>
      </c>
      <c r="M54" s="21">
        <f>SUM(Mensuelle!M147:M149)</f>
        <v>10497.899999999994</v>
      </c>
      <c r="N54" s="21">
        <f>SUM(Mensuelle!N147:N149)</f>
        <v>45855.875000000065</v>
      </c>
      <c r="O54" s="21">
        <f>SUM(Mensuelle!O147:O149)</f>
        <v>14482.22423817356</v>
      </c>
      <c r="P54" s="54">
        <f>SUM(Mensuelle!P147:P149)</f>
        <v>58106.31602407947</v>
      </c>
    </row>
    <row r="55" spans="1:16" ht="18">
      <c r="A55" s="66" t="s">
        <v>111</v>
      </c>
      <c r="B55" s="21">
        <f>SUM(Mensuelle!B150:B152)</f>
        <v>-1712.8536249858598</v>
      </c>
      <c r="C55" s="21">
        <f>SUM(Mensuelle!C150:C152)</f>
        <v>51302.600000000006</v>
      </c>
      <c r="D55" s="21">
        <f>SUM(Mensuelle!D150:D152)</f>
        <v>36941.999999999956</v>
      </c>
      <c r="E55" s="21">
        <f>SUM(Mensuelle!E150:E152)</f>
        <v>138.97500000000036</v>
      </c>
      <c r="F55" s="21">
        <f>SUM(Mensuelle!F150:F152)</f>
        <v>-618.7000000000007</v>
      </c>
      <c r="G55" s="21">
        <f>SUM(Mensuelle!G150:G152)</f>
        <v>87764.87499999997</v>
      </c>
      <c r="H55" s="21">
        <f>SUM(Mensuelle!H150:H152)</f>
        <v>0</v>
      </c>
      <c r="I55" s="21">
        <f>SUM(Mensuelle!I150:I152)</f>
        <v>9617.800000000017</v>
      </c>
      <c r="J55" s="21">
        <f>SUM(Mensuelle!J150:J152)</f>
        <v>0</v>
      </c>
      <c r="K55" s="21">
        <f>SUM(Mensuelle!K150:K152)</f>
        <v>0</v>
      </c>
      <c r="L55" s="21">
        <f>SUM(Mensuelle!L150:L152)</f>
        <v>0</v>
      </c>
      <c r="M55" s="21">
        <f>SUM(Mensuelle!M150:M152)</f>
        <v>9617.800000000017</v>
      </c>
      <c r="N55" s="21">
        <f>SUM(Mensuelle!N150:N152)</f>
        <v>97382.67499999999</v>
      </c>
      <c r="O55" s="21">
        <f>SUM(Mensuelle!O150:O152)</f>
        <v>6626.8370041306025</v>
      </c>
      <c r="P55" s="54">
        <f>SUM(Mensuelle!P150:P152)</f>
        <v>102296.65837914472</v>
      </c>
    </row>
    <row r="56" spans="1:16" ht="18">
      <c r="A56" s="66" t="s">
        <v>112</v>
      </c>
      <c r="B56" s="21">
        <f>SUM(Mensuelle!B153:B155)</f>
        <v>425.4261102198127</v>
      </c>
      <c r="C56" s="21">
        <f>SUM(Mensuelle!C153:C155)</f>
        <v>3066</v>
      </c>
      <c r="D56" s="21">
        <f>SUM(Mensuelle!D153:D155)</f>
        <v>59642.19999999981</v>
      </c>
      <c r="E56" s="21">
        <f>SUM(Mensuelle!E153:E155)</f>
        <v>-167.70000000000027</v>
      </c>
      <c r="F56" s="21">
        <f>SUM(Mensuelle!F153:F155)</f>
        <v>6361</v>
      </c>
      <c r="G56" s="21">
        <f>SUM(Mensuelle!G153:G155)</f>
        <v>68901.49999999981</v>
      </c>
      <c r="H56" s="21">
        <f>SUM(Mensuelle!H153:H155)</f>
        <v>0</v>
      </c>
      <c r="I56" s="21">
        <f>SUM(Mensuelle!I153:I155)</f>
        <v>6324.469999999972</v>
      </c>
      <c r="J56" s="21">
        <f>SUM(Mensuelle!J153:J155)</f>
        <v>0</v>
      </c>
      <c r="K56" s="21">
        <f>SUM(Mensuelle!K153:K155)</f>
        <v>0</v>
      </c>
      <c r="L56" s="21">
        <f>SUM(Mensuelle!L153:L155)</f>
        <v>0</v>
      </c>
      <c r="M56" s="21">
        <f>SUM(Mensuelle!M153:M155)</f>
        <v>6324.469999999972</v>
      </c>
      <c r="N56" s="21">
        <f>SUM(Mensuelle!N153:N155)</f>
        <v>75225.96999999978</v>
      </c>
      <c r="O56" s="21">
        <f>SUM(Mensuelle!O153:O155)</f>
        <v>-46231.56572541691</v>
      </c>
      <c r="P56" s="54">
        <f>SUM(Mensuelle!P153:P155)</f>
        <v>29419.83038480268</v>
      </c>
    </row>
    <row r="57" spans="1:16" ht="18">
      <c r="A57" s="66" t="s">
        <v>113</v>
      </c>
      <c r="B57" s="21">
        <f>SUM(Mensuelle!B156:B158)</f>
        <v>833.9340636386125</v>
      </c>
      <c r="C57" s="21">
        <f>SUM(Mensuelle!C156:C158)</f>
        <v>-11716.899999999936</v>
      </c>
      <c r="D57" s="21">
        <f>SUM(Mensuelle!D156:D158)</f>
        <v>50761.900000000074</v>
      </c>
      <c r="E57" s="21">
        <f>SUM(Mensuelle!E156:E158)</f>
        <v>-22344.999999999996</v>
      </c>
      <c r="F57" s="21">
        <f>SUM(Mensuelle!F156:F158)</f>
        <v>-3845.0999999999985</v>
      </c>
      <c r="G57" s="21">
        <f>SUM(Mensuelle!G156:G158)</f>
        <v>12854.90000000014</v>
      </c>
      <c r="H57" s="21">
        <f>SUM(Mensuelle!H156:H158)</f>
        <v>0</v>
      </c>
      <c r="I57" s="21">
        <f>SUM(Mensuelle!I156:I158)</f>
        <v>2937.3300000000163</v>
      </c>
      <c r="J57" s="21">
        <f>SUM(Mensuelle!J156:J158)</f>
        <v>0</v>
      </c>
      <c r="K57" s="21">
        <f>SUM(Mensuelle!K156:K158)</f>
        <v>0</v>
      </c>
      <c r="L57" s="21">
        <f>SUM(Mensuelle!L156:L158)</f>
        <v>0</v>
      </c>
      <c r="M57" s="21">
        <f>SUM(Mensuelle!M156:M158)</f>
        <v>2937.3300000000163</v>
      </c>
      <c r="N57" s="21">
        <f>SUM(Mensuelle!N156:N158)</f>
        <v>15792.230000000156</v>
      </c>
      <c r="O57" s="21">
        <f>SUM(Mensuelle!O156:O158)</f>
        <v>48840.68425426328</v>
      </c>
      <c r="P57" s="54">
        <f>SUM(Mensuelle!P156:P158)</f>
        <v>65466.84831790205</v>
      </c>
    </row>
    <row r="58" spans="1:16" ht="18">
      <c r="A58" s="66" t="s">
        <v>114</v>
      </c>
      <c r="B58" s="21">
        <f>SUM(Mensuelle!B159:B161)</f>
        <v>-189.51394733471466</v>
      </c>
      <c r="C58" s="21">
        <f>SUM(Mensuelle!C159:C161)</f>
        <v>-4175.400000000045</v>
      </c>
      <c r="D58" s="21">
        <f>SUM(Mensuelle!D159:D161)</f>
        <v>35640.80000000005</v>
      </c>
      <c r="E58" s="21">
        <f>SUM(Mensuelle!E159:E161)</f>
        <v>21677.649999999998</v>
      </c>
      <c r="F58" s="21">
        <f>SUM(Mensuelle!F159:F161)</f>
        <v>2807.399999999998</v>
      </c>
      <c r="G58" s="21">
        <f>SUM(Mensuelle!G159:G161)</f>
        <v>55950.44999999999</v>
      </c>
      <c r="H58" s="21">
        <f>SUM(Mensuelle!H159:H161)</f>
        <v>0</v>
      </c>
      <c r="I58" s="21">
        <f>SUM(Mensuelle!I159:I161)</f>
        <v>24613.17371599997</v>
      </c>
      <c r="J58" s="21">
        <f>SUM(Mensuelle!J159:J161)</f>
        <v>0</v>
      </c>
      <c r="K58" s="21">
        <f>SUM(Mensuelle!K159:K161)</f>
        <v>0</v>
      </c>
      <c r="L58" s="21">
        <f>SUM(Mensuelle!L159:L161)</f>
        <v>0</v>
      </c>
      <c r="M58" s="21">
        <f>SUM(Mensuelle!M159:M161)</f>
        <v>24613.17371599997</v>
      </c>
      <c r="N58" s="21">
        <f>SUM(Mensuelle!N159:N161)</f>
        <v>80563.62371599997</v>
      </c>
      <c r="O58" s="21">
        <f>SUM(Mensuelle!O159:O161)</f>
        <v>-35134.91792370989</v>
      </c>
      <c r="P58" s="54">
        <f>SUM(Mensuelle!P159:P161)</f>
        <v>45239.191844955356</v>
      </c>
    </row>
    <row r="59" spans="1:16" ht="18">
      <c r="A59" s="66" t="s">
        <v>115</v>
      </c>
      <c r="B59" s="21">
        <f>SUM(Mensuelle!B162:B164)</f>
        <v>-2895.7626704419404</v>
      </c>
      <c r="C59" s="21">
        <f>SUM(Mensuelle!C162:C164)</f>
        <v>21326.79999999996</v>
      </c>
      <c r="D59" s="21">
        <f>SUM(Mensuelle!D162:D164)</f>
        <v>73173.99999999993</v>
      </c>
      <c r="E59" s="21">
        <f>SUM(Mensuelle!E162:E164)</f>
        <v>-204.24999999999955</v>
      </c>
      <c r="F59" s="21">
        <f>SUM(Mensuelle!F162:F164)</f>
        <v>-4260.499999999998</v>
      </c>
      <c r="G59" s="21">
        <f>SUM(Mensuelle!G162:G164)</f>
        <v>90036.0499999999</v>
      </c>
      <c r="H59" s="21">
        <f>SUM(Mensuelle!H162:H164)</f>
        <v>0</v>
      </c>
      <c r="I59" s="21">
        <f>SUM(Mensuelle!I162:I164)</f>
        <v>5732.626283999998</v>
      </c>
      <c r="J59" s="21">
        <f>SUM(Mensuelle!J162:J164)</f>
        <v>0</v>
      </c>
      <c r="K59" s="21">
        <f>SUM(Mensuelle!K162:K164)</f>
        <v>0</v>
      </c>
      <c r="L59" s="21">
        <f>SUM(Mensuelle!L162:L164)</f>
        <v>0</v>
      </c>
      <c r="M59" s="21">
        <f>SUM(Mensuelle!M162:M164)</f>
        <v>5732.626283999998</v>
      </c>
      <c r="N59" s="21">
        <f>SUM(Mensuelle!N162:N164)</f>
        <v>95768.6762839999</v>
      </c>
      <c r="O59" s="21">
        <f>SUM(Mensuelle!O162:O164)</f>
        <v>13821.610388393958</v>
      </c>
      <c r="P59" s="54">
        <f>SUM(Mensuelle!P162:P164)</f>
        <v>106694.52400195191</v>
      </c>
    </row>
    <row r="60" spans="1:16" ht="18">
      <c r="A60" s="66" t="s">
        <v>116</v>
      </c>
      <c r="B60" s="21">
        <f>SUM(Mensuelle!B165:B167)</f>
        <v>1763.6552643845357</v>
      </c>
      <c r="C60" s="21">
        <f>SUM(Mensuelle!C165:C167)</f>
        <v>-40248.79999999991</v>
      </c>
      <c r="D60" s="21">
        <f>SUM(Mensuelle!D165:D167)</f>
        <v>68442.79999999993</v>
      </c>
      <c r="E60" s="21">
        <f>SUM(Mensuelle!E165:E167)</f>
        <v>-386.10000000000036</v>
      </c>
      <c r="F60" s="21">
        <f>SUM(Mensuelle!F165:F167)</f>
        <v>10280.499999999998</v>
      </c>
      <c r="G60" s="21">
        <f>SUM(Mensuelle!G165:G167)</f>
        <v>38088.40000000002</v>
      </c>
      <c r="H60" s="21">
        <f>SUM(Mensuelle!H165:H167)</f>
        <v>3000</v>
      </c>
      <c r="I60" s="21">
        <f>SUM(Mensuelle!I165:I167)</f>
        <v>-6220</v>
      </c>
      <c r="J60" s="21">
        <f>SUM(Mensuelle!J165:J167)</f>
        <v>0</v>
      </c>
      <c r="K60" s="21">
        <f>SUM(Mensuelle!K165:K167)</f>
        <v>0</v>
      </c>
      <c r="L60" s="21">
        <f>SUM(Mensuelle!L165:L167)</f>
        <v>0</v>
      </c>
      <c r="M60" s="21">
        <f>SUM(Mensuelle!M165:M167)</f>
        <v>-3220</v>
      </c>
      <c r="N60" s="21">
        <f>SUM(Mensuelle!N165:N167)</f>
        <v>34868.40000000002</v>
      </c>
      <c r="O60" s="21">
        <f>SUM(Mensuelle!O165:O167)</f>
        <v>11977.694003480105</v>
      </c>
      <c r="P60" s="54">
        <f>SUM(Mensuelle!P165:P167)</f>
        <v>48609.74926786467</v>
      </c>
    </row>
    <row r="61" spans="1:16" ht="18">
      <c r="A61" s="66" t="s">
        <v>117</v>
      </c>
      <c r="B61" s="21">
        <f>SUM(Mensuelle!B168:B170)</f>
        <v>15017.372165256696</v>
      </c>
      <c r="C61" s="21">
        <f>SUM(Mensuelle!C168:C170)</f>
        <v>-74869.00000000006</v>
      </c>
      <c r="D61" s="21">
        <f>SUM(Mensuelle!D168:D170)</f>
        <v>127724.50000000025</v>
      </c>
      <c r="E61" s="21">
        <f>SUM(Mensuelle!E168:E170)</f>
        <v>875.5999999999999</v>
      </c>
      <c r="F61" s="21">
        <f>SUM(Mensuelle!F168:F170)</f>
        <v>-10309.899999999994</v>
      </c>
      <c r="G61" s="21">
        <f>SUM(Mensuelle!G168:G170)</f>
        <v>43421.2000000002</v>
      </c>
      <c r="H61" s="21">
        <f>SUM(Mensuelle!H168:H170)</f>
        <v>500</v>
      </c>
      <c r="I61" s="21">
        <f>SUM(Mensuelle!I168:I170)</f>
        <v>10410</v>
      </c>
      <c r="J61" s="21">
        <f>SUM(Mensuelle!J168:J170)</f>
        <v>0</v>
      </c>
      <c r="K61" s="21">
        <f>SUM(Mensuelle!K168:K170)</f>
        <v>0</v>
      </c>
      <c r="L61" s="21">
        <f>SUM(Mensuelle!L168:L170)</f>
        <v>0</v>
      </c>
      <c r="M61" s="21">
        <f>SUM(Mensuelle!M168:M170)</f>
        <v>10910</v>
      </c>
      <c r="N61" s="21">
        <f>SUM(Mensuelle!N168:N170)</f>
        <v>54331.2000000002</v>
      </c>
      <c r="O61" s="21">
        <f>SUM(Mensuelle!O168:O170)</f>
        <v>44693.69849514933</v>
      </c>
      <c r="P61" s="54">
        <f>SUM(Mensuelle!P168:P170)</f>
        <v>114042.27066040623</v>
      </c>
    </row>
    <row r="62" spans="1:16" ht="18">
      <c r="A62" s="66" t="s">
        <v>118</v>
      </c>
      <c r="B62" s="21">
        <f>SUM(Mensuelle!B171:B173)</f>
        <v>4603.813120923367</v>
      </c>
      <c r="C62" s="21">
        <f>SUM(Mensuelle!C171:C173)</f>
        <v>-2675.8999999999724</v>
      </c>
      <c r="D62" s="21">
        <f>SUM(Mensuelle!D171:D173)</f>
        <v>63880.40000000002</v>
      </c>
      <c r="E62" s="21">
        <f>SUM(Mensuelle!E171:E173)</f>
        <v>322.5</v>
      </c>
      <c r="F62" s="21">
        <f>SUM(Mensuelle!F171:F173)</f>
        <v>1815.4999999999964</v>
      </c>
      <c r="G62" s="21">
        <f>SUM(Mensuelle!G171:G173)</f>
        <v>63342.50000000005</v>
      </c>
      <c r="H62" s="21">
        <f>SUM(Mensuelle!H171:H173)</f>
        <v>1000</v>
      </c>
      <c r="I62" s="21">
        <f>SUM(Mensuelle!I171:I173)</f>
        <v>-6270</v>
      </c>
      <c r="J62" s="21">
        <f>SUM(Mensuelle!J171:J173)</f>
        <v>0</v>
      </c>
      <c r="K62" s="21">
        <f>SUM(Mensuelle!K171:K173)</f>
        <v>0</v>
      </c>
      <c r="L62" s="21">
        <f>SUM(Mensuelle!L171:L173)</f>
        <v>0</v>
      </c>
      <c r="M62" s="21">
        <f>SUM(Mensuelle!M171:M173)</f>
        <v>-5270</v>
      </c>
      <c r="N62" s="21">
        <f>SUM(Mensuelle!N171:N173)</f>
        <v>58072.50000000005</v>
      </c>
      <c r="O62" s="21">
        <f>SUM(Mensuelle!O171:O173)</f>
        <v>-34708.3073636152</v>
      </c>
      <c r="P62" s="54">
        <f>SUM(Mensuelle!P171:P173)</f>
        <v>27968.005757308216</v>
      </c>
    </row>
    <row r="63" spans="1:16" ht="18">
      <c r="A63" s="66" t="s">
        <v>119</v>
      </c>
      <c r="B63" s="21">
        <f>SUM(Mensuelle!B174:B176)</f>
        <v>7925.132746332762</v>
      </c>
      <c r="C63" s="21">
        <f>SUM(Mensuelle!C174:C176)</f>
        <v>53107.09999999996</v>
      </c>
      <c r="D63" s="21">
        <f>SUM(Mensuelle!D174:D176)</f>
        <v>52742.5999999999</v>
      </c>
      <c r="E63" s="21">
        <f>SUM(Mensuelle!E174:E176)</f>
        <v>1037.1</v>
      </c>
      <c r="F63" s="21">
        <f>SUM(Mensuelle!F174:F176)</f>
        <v>-1503.8999999999996</v>
      </c>
      <c r="G63" s="21">
        <f>SUM(Mensuelle!G174:G176)</f>
        <v>105382.89999999986</v>
      </c>
      <c r="H63" s="21">
        <f>SUM(Mensuelle!H174:H176)</f>
        <v>640</v>
      </c>
      <c r="I63" s="21">
        <f>SUM(Mensuelle!I174:I176)</f>
        <v>-14943.299999999988</v>
      </c>
      <c r="J63" s="21">
        <f>SUM(Mensuelle!J174:J176)</f>
        <v>0</v>
      </c>
      <c r="K63" s="21">
        <f>SUM(Mensuelle!K174:K176)</f>
        <v>0</v>
      </c>
      <c r="L63" s="21">
        <f>SUM(Mensuelle!L174:L176)</f>
        <v>0</v>
      </c>
      <c r="M63" s="21">
        <f>SUM(Mensuelle!M174:M176)</f>
        <v>-14303.299999999988</v>
      </c>
      <c r="N63" s="21">
        <f>SUM(Mensuelle!N174:N176)</f>
        <v>91079.59999999987</v>
      </c>
      <c r="O63" s="21">
        <f>SUM(Mensuelle!O174:O176)</f>
        <v>-25411.12574710279</v>
      </c>
      <c r="P63" s="54">
        <f>SUM(Mensuelle!P174:P176)</f>
        <v>73593.60699922984</v>
      </c>
    </row>
    <row r="64" spans="1:16" ht="18">
      <c r="A64" s="66" t="s">
        <v>120</v>
      </c>
      <c r="B64" s="21">
        <f>SUM(Mensuelle!B177:B179)</f>
        <v>15533.704536577134</v>
      </c>
      <c r="C64" s="21">
        <f>SUM(Mensuelle!C177:C179)</f>
        <v>-39903.400000000016</v>
      </c>
      <c r="D64" s="21">
        <f>SUM(Mensuelle!D177:D179)</f>
        <v>70282.90000000002</v>
      </c>
      <c r="E64" s="21">
        <f>SUM(Mensuelle!E177:E179)</f>
        <v>-859.5999999999995</v>
      </c>
      <c r="F64" s="21">
        <f>SUM(Mensuelle!F177:F179)</f>
        <v>6141.300000000001</v>
      </c>
      <c r="G64" s="21">
        <f>SUM(Mensuelle!G177:G179)</f>
        <v>35661.20000000001</v>
      </c>
      <c r="H64" s="21">
        <f>SUM(Mensuelle!H177:H179)</f>
        <v>2250</v>
      </c>
      <c r="I64" s="21">
        <f>SUM(Mensuelle!I177:I179)</f>
        <v>16260</v>
      </c>
      <c r="J64" s="21">
        <f>SUM(Mensuelle!J177:J179)</f>
        <v>0</v>
      </c>
      <c r="K64" s="21">
        <f>SUM(Mensuelle!K177:K179)</f>
        <v>0</v>
      </c>
      <c r="L64" s="21">
        <f>SUM(Mensuelle!L177:L179)</f>
        <v>0</v>
      </c>
      <c r="M64" s="21">
        <f>SUM(Mensuelle!M177:M179)</f>
        <v>18510</v>
      </c>
      <c r="N64" s="21">
        <f>SUM(Mensuelle!N177:N179)</f>
        <v>54171.20000000001</v>
      </c>
      <c r="O64" s="21">
        <f>SUM(Mensuelle!O177:O179)</f>
        <v>-9063.221989037142</v>
      </c>
      <c r="P64" s="56">
        <f>SUM(Mensuelle!P177:P179)</f>
        <v>60641.68254754</v>
      </c>
    </row>
    <row r="65" spans="1:16" ht="18">
      <c r="A65" s="66" t="s">
        <v>121</v>
      </c>
      <c r="B65" s="21">
        <f>SUM(Mensuelle!B180:B182)</f>
        <v>66475.03777820675</v>
      </c>
      <c r="C65" s="21">
        <f>SUM(Mensuelle!C180:C182)</f>
        <v>-37620.30000000004</v>
      </c>
      <c r="D65" s="21">
        <f>SUM(Mensuelle!D180:D182)</f>
        <v>114742.19999999998</v>
      </c>
      <c r="E65" s="21">
        <f>SUM(Mensuelle!E180:E182)</f>
        <v>1024.5999999999997</v>
      </c>
      <c r="F65" s="21">
        <f>SUM(Mensuelle!F180:F182)</f>
        <v>-3659.600000000002</v>
      </c>
      <c r="G65" s="21">
        <f>SUM(Mensuelle!G180:G182)</f>
        <v>74486.89999999995</v>
      </c>
      <c r="H65" s="21">
        <f>SUM(Mensuelle!H180:H182)</f>
        <v>-1090</v>
      </c>
      <c r="I65" s="21">
        <f>SUM(Mensuelle!I180:I182)</f>
        <v>4310</v>
      </c>
      <c r="J65" s="21">
        <f>SUM(Mensuelle!J180:J182)</f>
        <v>0</v>
      </c>
      <c r="K65" s="21">
        <f>SUM(Mensuelle!K180:K182)</f>
        <v>0</v>
      </c>
      <c r="L65" s="21">
        <f>SUM(Mensuelle!L180:L182)</f>
        <v>0</v>
      </c>
      <c r="M65" s="21">
        <f>SUM(Mensuelle!M180:M182)</f>
        <v>3220</v>
      </c>
      <c r="N65" s="21">
        <f>SUM(Mensuelle!N180:N182)</f>
        <v>77706.89999999995</v>
      </c>
      <c r="O65" s="21">
        <f>SUM(Mensuelle!O180:O182)</f>
        <v>-61582.571974869774</v>
      </c>
      <c r="P65" s="56">
        <f>SUM(Mensuelle!P180:P182)</f>
        <v>82599.36580333693</v>
      </c>
    </row>
    <row r="66" spans="1:16" ht="18">
      <c r="A66" s="66" t="s">
        <v>122</v>
      </c>
      <c r="B66" s="21">
        <f>SUM(Mensuelle!B183:B185)</f>
        <v>12759.082449017622</v>
      </c>
      <c r="C66" s="21">
        <f>SUM(Mensuelle!C183:C185)</f>
        <v>-62941.2000000001</v>
      </c>
      <c r="D66" s="21">
        <f>SUM(Mensuelle!D183:D185)</f>
        <v>101358.90000000014</v>
      </c>
      <c r="E66" s="21">
        <f>SUM(Mensuelle!E183:E185)</f>
        <v>-661.8</v>
      </c>
      <c r="F66" s="21">
        <f>SUM(Mensuelle!F183:F185)</f>
        <v>-1229.5999999999985</v>
      </c>
      <c r="G66" s="21">
        <f>SUM(Mensuelle!G183:G185)</f>
        <v>36526.30000000006</v>
      </c>
      <c r="H66" s="21">
        <f>SUM(Mensuelle!H183:H185)</f>
        <v>1200</v>
      </c>
      <c r="I66" s="21">
        <f>SUM(Mensuelle!I183:I185)</f>
        <v>-21170</v>
      </c>
      <c r="J66" s="21">
        <f>SUM(Mensuelle!J183:J185)</f>
        <v>0</v>
      </c>
      <c r="K66" s="21">
        <f>SUM(Mensuelle!K183:K185)</f>
        <v>0</v>
      </c>
      <c r="L66" s="21">
        <f>SUM(Mensuelle!L183:L185)</f>
        <v>0</v>
      </c>
      <c r="M66" s="21">
        <f>SUM(Mensuelle!M183:M185)</f>
        <v>-19970</v>
      </c>
      <c r="N66" s="21">
        <f>SUM(Mensuelle!N183:N185)</f>
        <v>16556.30000000006</v>
      </c>
      <c r="O66" s="21">
        <f>SUM(Mensuelle!O183:O185)</f>
        <v>44825.04961375844</v>
      </c>
      <c r="P66" s="56">
        <f>SUM(Mensuelle!P183:P185)</f>
        <v>74140.43206277612</v>
      </c>
    </row>
    <row r="67" spans="1:16" ht="18">
      <c r="A67" s="66" t="s">
        <v>123</v>
      </c>
      <c r="B67" s="21">
        <f>SUM(Mensuelle!B186:B188)</f>
        <v>4938.13163580578</v>
      </c>
      <c r="C67" s="21">
        <f>SUM(Mensuelle!C186:C188)</f>
        <v>35158.399999999994</v>
      </c>
      <c r="D67" s="21">
        <f>SUM(Mensuelle!D186:D188)</f>
        <v>69608.09999999992</v>
      </c>
      <c r="E67" s="21">
        <f>SUM(Mensuelle!E186:E188)</f>
        <v>301.7000000000007</v>
      </c>
      <c r="F67" s="21">
        <f>SUM(Mensuelle!F186:F188)</f>
        <v>-1207.5</v>
      </c>
      <c r="G67" s="21">
        <f>SUM(Mensuelle!G186:G188)</f>
        <v>103860.69999999992</v>
      </c>
      <c r="H67" s="21">
        <f>SUM(Mensuelle!H186:H188)</f>
        <v>4000</v>
      </c>
      <c r="I67" s="21">
        <f>SUM(Mensuelle!I186:I188)</f>
        <v>-23990</v>
      </c>
      <c r="J67" s="21">
        <f>SUM(Mensuelle!J186:J188)</f>
        <v>0</v>
      </c>
      <c r="K67" s="21">
        <f>SUM(Mensuelle!K186:K188)</f>
        <v>0</v>
      </c>
      <c r="L67" s="21">
        <f>SUM(Mensuelle!L186:L188)</f>
        <v>0</v>
      </c>
      <c r="M67" s="21">
        <f>SUM(Mensuelle!M186:M188)</f>
        <v>-19990</v>
      </c>
      <c r="N67" s="21">
        <f>SUM(Mensuelle!N186:N188)</f>
        <v>83870.69999999992</v>
      </c>
      <c r="O67" s="21">
        <f>SUM(Mensuelle!O186:O188)</f>
        <v>-35668.87857381649</v>
      </c>
      <c r="P67" s="56">
        <f>SUM(Mensuelle!P186:P188)</f>
        <v>53139.95306198922</v>
      </c>
    </row>
    <row r="68" spans="1:16" ht="18">
      <c r="A68" s="67" t="s">
        <v>124</v>
      </c>
      <c r="B68" s="21">
        <f>SUM(Mensuelle!B189:B191)</f>
        <v>10994.710313823647</v>
      </c>
      <c r="C68" s="21">
        <f>SUM(Mensuelle!C189:C191)</f>
        <v>-52940.699999999895</v>
      </c>
      <c r="D68" s="21">
        <f>SUM(Mensuelle!D189:D191)</f>
        <v>69090.19999999975</v>
      </c>
      <c r="E68" s="21">
        <f>SUM(Mensuelle!E189:E191)</f>
        <v>-167.09999999999923</v>
      </c>
      <c r="F68" s="21">
        <f>SUM(Mensuelle!F189:F191)</f>
        <v>4322.783492999999</v>
      </c>
      <c r="G68" s="21">
        <f>SUM(Mensuelle!G189:G191)</f>
        <v>20305.183492999866</v>
      </c>
      <c r="H68" s="21">
        <f>SUM(Mensuelle!H189:H191)</f>
        <v>2800</v>
      </c>
      <c r="I68" s="21">
        <f>SUM(Mensuelle!I189:I191)</f>
        <v>42790</v>
      </c>
      <c r="J68" s="21">
        <f>SUM(Mensuelle!J189:J191)</f>
        <v>0</v>
      </c>
      <c r="K68" s="21">
        <f>SUM(Mensuelle!K189:K191)</f>
        <v>0</v>
      </c>
      <c r="L68" s="21">
        <f>SUM(Mensuelle!L189:L191)</f>
        <v>0</v>
      </c>
      <c r="M68" s="21">
        <f>SUM(Mensuelle!M189:M191)</f>
        <v>45590</v>
      </c>
      <c r="N68" s="21">
        <f>SUM(Mensuelle!N189:N191)</f>
        <v>65895.18349299987</v>
      </c>
      <c r="O68" s="21">
        <f>SUM(Mensuelle!O189:O191)</f>
        <v>-55416.84747655967</v>
      </c>
      <c r="P68" s="56">
        <f>SUM(Mensuelle!P189:P191)</f>
        <v>21473.046330263845</v>
      </c>
    </row>
    <row r="69" spans="1:16" ht="18">
      <c r="A69" s="67" t="s">
        <v>126</v>
      </c>
      <c r="B69" s="21">
        <f>SUM(Mensuelle!B192:B194)</f>
        <v>2712.7162476768726</v>
      </c>
      <c r="C69" s="21">
        <f>SUM(Mensuelle!C192:C194)</f>
        <v>24815.000000000022</v>
      </c>
      <c r="D69" s="21">
        <f>SUM(Mensuelle!D192:D194)</f>
        <v>118334.00000000017</v>
      </c>
      <c r="E69" s="21">
        <f>SUM(Mensuelle!E192:E194)</f>
        <v>1.2000000000000455</v>
      </c>
      <c r="F69" s="21">
        <f>SUM(Mensuelle!F192:F194)</f>
        <v>-4149.270584999998</v>
      </c>
      <c r="G69" s="21">
        <f>SUM(Mensuelle!G192:G194)</f>
        <v>139000.9294150002</v>
      </c>
      <c r="H69" s="21">
        <f>SUM(Mensuelle!H192:H194)</f>
        <v>0</v>
      </c>
      <c r="I69" s="21">
        <f>SUM(Mensuelle!I192:I194)</f>
        <v>2730</v>
      </c>
      <c r="J69" s="21">
        <f>SUM(Mensuelle!J192:J194)</f>
        <v>0</v>
      </c>
      <c r="K69" s="21">
        <f>SUM(Mensuelle!K192:K194)</f>
        <v>0</v>
      </c>
      <c r="L69" s="21">
        <f>SUM(Mensuelle!L192:L194)</f>
        <v>0</v>
      </c>
      <c r="M69" s="21">
        <f>SUM(Mensuelle!M192:M194)</f>
        <v>2730</v>
      </c>
      <c r="N69" s="21">
        <f>SUM(Mensuelle!N192:N194)</f>
        <v>141730.9294150002</v>
      </c>
      <c r="O69" s="21">
        <f>SUM(Mensuelle!O192:O194)</f>
        <v>-124484.17480677672</v>
      </c>
      <c r="P69" s="56">
        <f>SUM(Mensuelle!P192:P194)</f>
        <v>19959.47085590036</v>
      </c>
    </row>
    <row r="70" spans="1:16" ht="18">
      <c r="A70" s="67" t="s">
        <v>127</v>
      </c>
      <c r="B70" s="21">
        <f>SUM(Mensuelle!B195:B197)</f>
        <v>1081.746919546013</v>
      </c>
      <c r="C70" s="21">
        <f>SUM(Mensuelle!C195:C197)</f>
        <v>138906.69999999987</v>
      </c>
      <c r="D70" s="21">
        <f>SUM(Mensuelle!D195:D197)</f>
        <v>79618.20000000033</v>
      </c>
      <c r="E70" s="21">
        <f>SUM(Mensuelle!E195:E197)</f>
        <v>-300.20000000000005</v>
      </c>
      <c r="F70" s="21">
        <f>SUM(Mensuelle!F195:F197)</f>
        <v>3367.687092</v>
      </c>
      <c r="G70" s="21">
        <f>SUM(Mensuelle!G195:G197)</f>
        <v>221592.38709200022</v>
      </c>
      <c r="H70" s="21">
        <f>SUM(Mensuelle!H195:H197)</f>
        <v>0</v>
      </c>
      <c r="I70" s="21">
        <f>SUM(Mensuelle!I195:I197)</f>
        <v>1330</v>
      </c>
      <c r="J70" s="21">
        <f>SUM(Mensuelle!J195:J197)</f>
        <v>0</v>
      </c>
      <c r="K70" s="21">
        <f>SUM(Mensuelle!K195:K197)</f>
        <v>0</v>
      </c>
      <c r="L70" s="21">
        <f>SUM(Mensuelle!L195:L197)</f>
        <v>0</v>
      </c>
      <c r="M70" s="21">
        <f>SUM(Mensuelle!M195:M197)</f>
        <v>1330</v>
      </c>
      <c r="N70" s="21">
        <f>SUM(Mensuelle!N195:N197)</f>
        <v>222922.38709200022</v>
      </c>
      <c r="O70" s="21">
        <f>SUM(Mensuelle!O195:O197)</f>
        <v>120893.38323832225</v>
      </c>
      <c r="P70" s="56">
        <f>SUM(Mensuelle!P195:P197)</f>
        <v>344897.5172498685</v>
      </c>
    </row>
    <row r="71" spans="1:16" ht="18">
      <c r="A71" s="67" t="s">
        <v>128</v>
      </c>
      <c r="B71" s="21">
        <f>SUM(Mensuelle!B198:B200)</f>
        <v>12686.749390185481</v>
      </c>
      <c r="C71" s="21">
        <f>SUM(Mensuelle!C198:C200)</f>
        <v>-38283.01651700011</v>
      </c>
      <c r="D71" s="21">
        <f>SUM(Mensuelle!D198:D200)</f>
        <v>30402.599999999875</v>
      </c>
      <c r="E71" s="21">
        <f>SUM(Mensuelle!E198:E200)</f>
        <v>384.39999999999986</v>
      </c>
      <c r="F71" s="21">
        <f>SUM(Mensuelle!F198:F200)</f>
        <v>-1401</v>
      </c>
      <c r="G71" s="21">
        <f>SUM(Mensuelle!G198:G200)</f>
        <v>-8897.016517000235</v>
      </c>
      <c r="H71" s="21">
        <f>SUM(Mensuelle!H198:H200)</f>
        <v>0</v>
      </c>
      <c r="I71" s="21">
        <f>SUM(Mensuelle!I198:I200)</f>
        <v>-3760</v>
      </c>
      <c r="J71" s="21">
        <f>SUM(Mensuelle!J198:J200)</f>
        <v>0</v>
      </c>
      <c r="K71" s="21">
        <f>SUM(Mensuelle!K198:K200)</f>
        <v>0</v>
      </c>
      <c r="L71" s="21">
        <f>SUM(Mensuelle!L198:L200)</f>
        <v>0</v>
      </c>
      <c r="M71" s="21">
        <f>SUM(Mensuelle!M198:M200)</f>
        <v>-3760</v>
      </c>
      <c r="N71" s="21">
        <f>SUM(Mensuelle!N198:N200)</f>
        <v>-12657.016517000236</v>
      </c>
      <c r="O71" s="21">
        <f>SUM(Mensuelle!O198:O200)</f>
        <v>17910.201727665277</v>
      </c>
      <c r="P71" s="56">
        <f>SUM(Mensuelle!P198:P200)</f>
        <v>17939.934600850527</v>
      </c>
    </row>
    <row r="72" spans="1:16" ht="18">
      <c r="A72" s="67" t="s">
        <v>129</v>
      </c>
      <c r="B72" s="70">
        <f>SUM(Mensuelle!B201:B203)</f>
        <v>5970.448693969389</v>
      </c>
      <c r="C72" s="70">
        <f>SUM(Mensuelle!C201:C203)</f>
        <v>-65591.78348299993</v>
      </c>
      <c r="D72" s="70">
        <f>SUM(Mensuelle!D201:D203)</f>
        <v>60317.30000000006</v>
      </c>
      <c r="E72" s="70">
        <f>SUM(Mensuelle!E201:E203)</f>
        <v>1362.3000000000006</v>
      </c>
      <c r="F72" s="70">
        <f>SUM(Mensuelle!F201:F203)</f>
        <v>10744.099999999995</v>
      </c>
      <c r="G72" s="70">
        <f>SUM(Mensuelle!G201:G203)</f>
        <v>6831.91651700012</v>
      </c>
      <c r="H72" s="70">
        <f>SUM(Mensuelle!H201:H203)</f>
        <v>-1000</v>
      </c>
      <c r="I72" s="70">
        <f>SUM(Mensuelle!I201:I203)</f>
        <v>3340</v>
      </c>
      <c r="J72" s="70">
        <f>SUM(Mensuelle!J201:J203)</f>
        <v>0</v>
      </c>
      <c r="K72" s="70">
        <f>SUM(Mensuelle!K201:K203)</f>
        <v>0</v>
      </c>
      <c r="L72" s="70">
        <f>SUM(Mensuelle!L201:L203)</f>
        <v>0</v>
      </c>
      <c r="M72" s="70">
        <f>SUM(Mensuelle!M201:M203)</f>
        <v>2340</v>
      </c>
      <c r="N72" s="70">
        <f>SUM(Mensuelle!N201:N203)</f>
        <v>9171.91651700012</v>
      </c>
      <c r="O72" s="70">
        <f>SUM(Mensuelle!O201:O203)</f>
        <v>1447.2482646768203</v>
      </c>
      <c r="P72" s="56">
        <f>SUM(Mensuelle!P201:P203)</f>
        <v>16589.61347564633</v>
      </c>
    </row>
    <row r="73" spans="1:16" ht="18">
      <c r="A73" s="67" t="s">
        <v>130</v>
      </c>
      <c r="B73" s="70">
        <f>SUM(Mensuelle!B204:B206)</f>
        <v>6667.267508825977</v>
      </c>
      <c r="C73" s="70">
        <f>SUM(Mensuelle!C204:C206)</f>
        <v>48496.100000000035</v>
      </c>
      <c r="D73" s="70">
        <f>SUM(Mensuelle!D204:D206)</f>
        <v>27514.7999999998</v>
      </c>
      <c r="E73" s="70">
        <f>SUM(Mensuelle!E204:E206)</f>
        <v>-1460.0000000000007</v>
      </c>
      <c r="F73" s="70">
        <f>SUM(Mensuelle!F204:F206)</f>
        <v>-8372.069999999996</v>
      </c>
      <c r="G73" s="70">
        <f>SUM(Mensuelle!G204:G206)</f>
        <v>66178.82999999984</v>
      </c>
      <c r="H73" s="70">
        <f>SUM(Mensuelle!H204:H206)</f>
        <v>500</v>
      </c>
      <c r="I73" s="70">
        <f>SUM(Mensuelle!I204:I206)</f>
        <v>10910</v>
      </c>
      <c r="J73" s="70">
        <f>SUM(Mensuelle!J204:J206)</f>
        <v>0</v>
      </c>
      <c r="K73" s="70">
        <f>SUM(Mensuelle!K204:K206)</f>
        <v>0</v>
      </c>
      <c r="L73" s="70">
        <f>SUM(Mensuelle!L204:L206)</f>
        <v>0</v>
      </c>
      <c r="M73" s="70">
        <f>SUM(Mensuelle!M204:M206)</f>
        <v>11410</v>
      </c>
      <c r="N73" s="70">
        <f>SUM(Mensuelle!N204:N206)</f>
        <v>77588.82999999984</v>
      </c>
      <c r="O73" s="70">
        <f>SUM(Mensuelle!O204:O206)</f>
        <v>47619.18518487306</v>
      </c>
      <c r="P73" s="56">
        <f>SUM(Mensuelle!P204:P206)</f>
        <v>131875.2826936989</v>
      </c>
    </row>
    <row r="74" spans="1:16" ht="18">
      <c r="A74" s="67" t="s">
        <v>131</v>
      </c>
      <c r="B74" s="70">
        <f>SUM(Mensuelle!B207:B209)</f>
        <v>37322.69406008492</v>
      </c>
      <c r="C74" s="70">
        <f>SUM(Mensuelle!C207:C209)</f>
        <v>-81273.49999999997</v>
      </c>
      <c r="D74" s="70">
        <f>SUM(Mensuelle!D207:D209)</f>
        <v>97876.5999999998</v>
      </c>
      <c r="E74" s="70">
        <f>SUM(Mensuelle!E207:E209)</f>
        <v>556.1000000000001</v>
      </c>
      <c r="F74" s="70">
        <f>SUM(Mensuelle!F207:F209)</f>
        <v>3219.0599999999977</v>
      </c>
      <c r="G74" s="70">
        <f>SUM(Mensuelle!G207:G209)</f>
        <v>20378.259999999842</v>
      </c>
      <c r="H74" s="70">
        <f>SUM(Mensuelle!H207:H209)</f>
        <v>-11300</v>
      </c>
      <c r="I74" s="70">
        <f>SUM(Mensuelle!I207:I209)</f>
        <v>12800</v>
      </c>
      <c r="J74" s="70">
        <f>SUM(Mensuelle!J207:J209)</f>
        <v>0</v>
      </c>
      <c r="K74" s="70">
        <f>SUM(Mensuelle!K207:K209)</f>
        <v>0</v>
      </c>
      <c r="L74" s="70">
        <f>SUM(Mensuelle!L207:L209)</f>
        <v>0</v>
      </c>
      <c r="M74" s="70">
        <f>SUM(Mensuelle!M207:M209)</f>
        <v>1500</v>
      </c>
      <c r="N74" s="70">
        <f>SUM(Mensuelle!N207:N209)</f>
        <v>21878.259999999842</v>
      </c>
      <c r="O74" s="70">
        <f>SUM(Mensuelle!O207:O209)</f>
        <v>-3188.9383823542084</v>
      </c>
      <c r="P74" s="56">
        <f>SUM(Mensuelle!P207:P209)</f>
        <v>56012.01567773055</v>
      </c>
    </row>
    <row r="75" spans="1:16" ht="18">
      <c r="A75" s="67" t="s">
        <v>134</v>
      </c>
      <c r="B75" s="70">
        <f>SUM(Mensuelle!B210:B212)</f>
        <v>169807.0805934286</v>
      </c>
      <c r="C75" s="70">
        <f>SUM(Mensuelle!C210:C212)</f>
        <v>-168119.90000000008</v>
      </c>
      <c r="D75" s="70">
        <f>SUM(Mensuelle!D210:D212)</f>
        <v>-47750.8</v>
      </c>
      <c r="E75" s="70">
        <f>SUM(Mensuelle!E210:E212)</f>
        <v>0</v>
      </c>
      <c r="F75" s="70">
        <f>SUM(Mensuelle!F210:F212)</f>
        <v>-6144.289999999997</v>
      </c>
      <c r="G75" s="70">
        <f>SUM(Mensuelle!G210:G212)</f>
        <v>-222014.9900000001</v>
      </c>
      <c r="H75" s="70">
        <f>SUM(Mensuelle!H210:H212)</f>
        <v>0</v>
      </c>
      <c r="I75" s="70">
        <f>SUM(Mensuelle!I210:I212)</f>
        <v>12700</v>
      </c>
      <c r="J75" s="70">
        <f>SUM(Mensuelle!J210:J212)</f>
        <v>0</v>
      </c>
      <c r="K75" s="70">
        <f>SUM(Mensuelle!K210:K212)</f>
        <v>0</v>
      </c>
      <c r="L75" s="70">
        <f>SUM(Mensuelle!L210:L212)</f>
        <v>0</v>
      </c>
      <c r="M75" s="70">
        <f>SUM(Mensuelle!M210:M212)</f>
        <v>12700</v>
      </c>
      <c r="N75" s="70">
        <f>SUM(Mensuelle!N210:N212)</f>
        <v>-209314.9900000001</v>
      </c>
      <c r="O75" s="70">
        <f>SUM(Mensuelle!O210:O212)</f>
        <v>49107.664988770746</v>
      </c>
      <c r="P75" s="56">
        <f>SUM(Mensuelle!P210:P212)</f>
        <v>9599.755582199232</v>
      </c>
    </row>
    <row r="76" spans="1:16" ht="18.75">
      <c r="A76" s="10" t="s">
        <v>62</v>
      </c>
      <c r="B76" s="4"/>
      <c r="C76" s="4"/>
      <c r="D76" s="4"/>
      <c r="E76" s="4"/>
      <c r="F76" s="4"/>
      <c r="G76" s="4"/>
      <c r="H76" s="3"/>
      <c r="I76" s="3"/>
      <c r="J76" s="3"/>
      <c r="K76" s="3"/>
      <c r="L76" s="3"/>
      <c r="M76" s="3"/>
      <c r="N76" s="3"/>
      <c r="O76" s="3"/>
      <c r="P76" s="5"/>
    </row>
    <row r="77" spans="1:16" ht="19.5" thickBot="1">
      <c r="A77" s="6"/>
      <c r="B77" s="7"/>
      <c r="C77" s="7"/>
      <c r="D77" s="7"/>
      <c r="E77" s="7"/>
      <c r="F77" s="7"/>
      <c r="G77" s="7"/>
      <c r="H77" s="8"/>
      <c r="I77" s="8"/>
      <c r="J77" s="8"/>
      <c r="K77" s="8"/>
      <c r="L77" s="8"/>
      <c r="M77" s="8"/>
      <c r="N77" s="8"/>
      <c r="O77" s="8"/>
      <c r="P77" s="9"/>
    </row>
  </sheetData>
  <sheetProtection/>
  <mergeCells count="18">
    <mergeCell ref="A2:P2"/>
    <mergeCell ref="A4:A7"/>
    <mergeCell ref="B4:B7"/>
    <mergeCell ref="C4:N4"/>
    <mergeCell ref="O4:O7"/>
    <mergeCell ref="P4:P7"/>
    <mergeCell ref="C5:G5"/>
    <mergeCell ref="H5:M5"/>
    <mergeCell ref="J6:L6"/>
    <mergeCell ref="C6:C7"/>
    <mergeCell ref="M6:M7"/>
    <mergeCell ref="N5:N7"/>
    <mergeCell ref="D6:D7"/>
    <mergeCell ref="E6:E7"/>
    <mergeCell ref="F6:F7"/>
    <mergeCell ref="G6:G7"/>
    <mergeCell ref="H6:H7"/>
    <mergeCell ref="I6:I7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30"/>
  <sheetViews>
    <sheetView zoomScalePageLayoutView="0" workbookViewId="0" topLeftCell="A1">
      <pane xSplit="1" ySplit="7" topLeftCell="F1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P27" sqref="P27"/>
    </sheetView>
  </sheetViews>
  <sheetFormatPr defaultColWidth="8.88671875" defaultRowHeight="15.75"/>
  <cols>
    <col min="1" max="1" width="26.10546875" style="0" customWidth="1"/>
    <col min="2" max="2" width="15.99609375" style="0" customWidth="1"/>
    <col min="3" max="3" width="8.88671875" style="0" customWidth="1"/>
    <col min="4" max="5" width="13.6640625" style="0" customWidth="1"/>
    <col min="6" max="7" width="8.88671875" style="0" customWidth="1"/>
    <col min="8" max="8" width="16.77734375" style="0" customWidth="1"/>
    <col min="9" max="9" width="14.88671875" style="0" customWidth="1"/>
    <col min="10" max="10" width="8.88671875" style="0" customWidth="1"/>
    <col min="11" max="11" width="16.10546875" style="0" customWidth="1"/>
    <col min="12" max="14" width="8.88671875" style="0" customWidth="1"/>
    <col min="15" max="15" width="11.10546875" style="0" customWidth="1"/>
  </cols>
  <sheetData>
    <row r="1" ht="15.75">
      <c r="A1" s="37" t="s">
        <v>52</v>
      </c>
    </row>
    <row r="2" spans="1:16" ht="18.75">
      <c r="A2" s="94" t="s">
        <v>51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6" ht="16.5" thickBo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ht="18.75">
      <c r="A4" s="92" t="s">
        <v>59</v>
      </c>
      <c r="B4" s="96" t="s">
        <v>28</v>
      </c>
      <c r="C4" s="87" t="s">
        <v>29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 t="s">
        <v>21</v>
      </c>
      <c r="P4" s="99" t="s">
        <v>3</v>
      </c>
    </row>
    <row r="5" spans="1:16" ht="18.75">
      <c r="A5" s="92"/>
      <c r="B5" s="89"/>
      <c r="C5" s="90" t="s">
        <v>5</v>
      </c>
      <c r="D5" s="90"/>
      <c r="E5" s="90"/>
      <c r="F5" s="90"/>
      <c r="G5" s="90"/>
      <c r="H5" s="90" t="s">
        <v>6</v>
      </c>
      <c r="I5" s="90"/>
      <c r="J5" s="90"/>
      <c r="K5" s="90"/>
      <c r="L5" s="90"/>
      <c r="M5" s="90"/>
      <c r="N5" s="53"/>
      <c r="O5" s="90"/>
      <c r="P5" s="98"/>
    </row>
    <row r="6" spans="1:16" ht="18.75">
      <c r="A6" s="92"/>
      <c r="B6" s="89"/>
      <c r="C6" s="53"/>
      <c r="D6" s="53"/>
      <c r="E6" s="65"/>
      <c r="F6" s="53"/>
      <c r="G6" s="53"/>
      <c r="H6" s="53"/>
      <c r="I6" s="53"/>
      <c r="J6" s="90" t="s">
        <v>20</v>
      </c>
      <c r="K6" s="90"/>
      <c r="L6" s="90"/>
      <c r="M6" s="53"/>
      <c r="N6" s="53"/>
      <c r="O6" s="90"/>
      <c r="P6" s="98"/>
    </row>
    <row r="7" spans="1:16" ht="60.75" customHeight="1">
      <c r="A7" s="93"/>
      <c r="B7" s="89"/>
      <c r="C7" s="53" t="s">
        <v>17</v>
      </c>
      <c r="D7" s="53" t="s">
        <v>25</v>
      </c>
      <c r="E7" s="68" t="s">
        <v>61</v>
      </c>
      <c r="F7" s="53" t="s">
        <v>18</v>
      </c>
      <c r="G7" s="53" t="s">
        <v>3</v>
      </c>
      <c r="H7" s="53" t="s">
        <v>26</v>
      </c>
      <c r="I7" s="53" t="s">
        <v>27</v>
      </c>
      <c r="J7" s="53" t="s">
        <v>2</v>
      </c>
      <c r="K7" s="53" t="s">
        <v>19</v>
      </c>
      <c r="L7" s="53" t="s">
        <v>3</v>
      </c>
      <c r="M7" s="53" t="s">
        <v>3</v>
      </c>
      <c r="N7" s="53" t="s">
        <v>3</v>
      </c>
      <c r="O7" s="90"/>
      <c r="P7" s="98"/>
    </row>
    <row r="8" spans="1:16" s="1" customFormat="1" ht="15.75" customHeight="1">
      <c r="A8" s="52" t="s">
        <v>0</v>
      </c>
      <c r="B8" s="12">
        <v>24217.7</v>
      </c>
      <c r="C8" s="12">
        <v>3693.7</v>
      </c>
      <c r="D8" s="12">
        <v>2310.7</v>
      </c>
      <c r="E8" s="12"/>
      <c r="F8" s="12">
        <v>62</v>
      </c>
      <c r="G8" s="12">
        <f>C8+D8+F8</f>
        <v>6066.4</v>
      </c>
      <c r="H8" s="12">
        <v>309.5</v>
      </c>
      <c r="I8" s="12">
        <v>5533.1</v>
      </c>
      <c r="J8" s="12">
        <v>-1511.5</v>
      </c>
      <c r="K8" s="12">
        <v>11302.8</v>
      </c>
      <c r="L8" s="13">
        <f>J8+K8</f>
        <v>9791.3</v>
      </c>
      <c r="M8" s="12">
        <f>H8+I8+L8</f>
        <v>15633.9</v>
      </c>
      <c r="N8" s="14">
        <f>G8+M8</f>
        <v>21700.3</v>
      </c>
      <c r="O8" s="12">
        <v>-37788.8</v>
      </c>
      <c r="P8" s="54">
        <f>B8+N8+O8</f>
        <v>8129.199999999997</v>
      </c>
    </row>
    <row r="9" spans="1:16" s="1" customFormat="1" ht="15.75">
      <c r="A9" s="52" t="s">
        <v>1</v>
      </c>
      <c r="B9" s="12">
        <v>30093.8</v>
      </c>
      <c r="C9" s="12">
        <v>26384.6</v>
      </c>
      <c r="D9" s="12">
        <v>-3716.1</v>
      </c>
      <c r="E9" s="12"/>
      <c r="F9" s="12">
        <v>615.8</v>
      </c>
      <c r="G9" s="12">
        <f aca="true" t="shared" si="0" ref="G9:G18">C9+D9+F9</f>
        <v>23284.3</v>
      </c>
      <c r="H9" s="12">
        <v>677.9</v>
      </c>
      <c r="I9" s="12">
        <v>-2727.8</v>
      </c>
      <c r="J9" s="12">
        <v>-1934</v>
      </c>
      <c r="K9" s="12">
        <v>9009</v>
      </c>
      <c r="L9" s="13">
        <f aca="true" t="shared" si="1" ref="L9:L15">J9+K9</f>
        <v>7075</v>
      </c>
      <c r="M9" s="12">
        <f aca="true" t="shared" si="2" ref="M9:M15">H9+I9+L9</f>
        <v>5025.1</v>
      </c>
      <c r="N9" s="14">
        <f aca="true" t="shared" si="3" ref="N9:N15">G9+M9</f>
        <v>28309.4</v>
      </c>
      <c r="O9" s="12">
        <v>-15988.6</v>
      </c>
      <c r="P9" s="54">
        <f aca="true" t="shared" si="4" ref="P9:P18">B9+N9+O9</f>
        <v>42414.6</v>
      </c>
    </row>
    <row r="10" spans="1:16" s="1" customFormat="1" ht="15.75">
      <c r="A10" s="52" t="s">
        <v>4</v>
      </c>
      <c r="B10" s="12">
        <v>-13700</v>
      </c>
      <c r="C10" s="12">
        <v>52959.5</v>
      </c>
      <c r="D10" s="12">
        <v>8777.6</v>
      </c>
      <c r="E10" s="12"/>
      <c r="F10" s="12">
        <v>-197.2</v>
      </c>
      <c r="G10" s="12">
        <f t="shared" si="0"/>
        <v>61539.9</v>
      </c>
      <c r="H10" s="12">
        <v>409.2</v>
      </c>
      <c r="I10" s="12">
        <v>11842.8</v>
      </c>
      <c r="J10" s="12">
        <v>-3364.4</v>
      </c>
      <c r="K10" s="12">
        <v>-9500</v>
      </c>
      <c r="L10" s="13">
        <f t="shared" si="1"/>
        <v>-12864.4</v>
      </c>
      <c r="M10" s="12">
        <f t="shared" si="2"/>
        <v>-612.3999999999996</v>
      </c>
      <c r="N10" s="14">
        <f t="shared" si="3"/>
        <v>60927.5</v>
      </c>
      <c r="O10" s="12">
        <v>-5765.799999999981</v>
      </c>
      <c r="P10" s="54">
        <f t="shared" si="4"/>
        <v>41461.70000000002</v>
      </c>
    </row>
    <row r="11" spans="1:16" ht="15.75">
      <c r="A11" s="52" t="s">
        <v>22</v>
      </c>
      <c r="B11" s="16">
        <f>SUM(Mensuelle!B9:B20)</f>
        <v>14068.9</v>
      </c>
      <c r="C11" s="16">
        <f>SUM(Mensuelle!C9:C20)</f>
        <v>7059.100000000002</v>
      </c>
      <c r="D11" s="16">
        <f>SUM(Mensuelle!D9:D20)</f>
        <v>8025.6</v>
      </c>
      <c r="E11" s="16">
        <f>SUM(Mensuelle!E9:E20)</f>
        <v>0</v>
      </c>
      <c r="F11" s="16">
        <f>SUM(Mensuelle!F9:F20)</f>
        <v>1281.3999999999999</v>
      </c>
      <c r="G11" s="16">
        <f>SUM(Mensuelle!G9:G20)</f>
        <v>16366.100000000002</v>
      </c>
      <c r="H11" s="16">
        <f>SUM(Mensuelle!H9:H20)</f>
        <v>-1150.9</v>
      </c>
      <c r="I11" s="16">
        <f>SUM(Mensuelle!I9:I20)</f>
        <v>-9078.400000000001</v>
      </c>
      <c r="J11" s="16">
        <f>SUM(Mensuelle!J9:J20)</f>
        <v>0</v>
      </c>
      <c r="K11" s="16">
        <f>SUM(Mensuelle!K9:K20)</f>
        <v>-100</v>
      </c>
      <c r="L11" s="16">
        <f>SUM(Mensuelle!L9:L20)</f>
        <v>-100</v>
      </c>
      <c r="M11" s="16">
        <f>SUM(Mensuelle!M9:M20)</f>
        <v>-10329.300000000001</v>
      </c>
      <c r="N11" s="16">
        <f>SUM(Mensuelle!N9:N20)</f>
        <v>6036.800000000003</v>
      </c>
      <c r="O11" s="16">
        <f>SUM(Mensuelle!O9:O20)</f>
        <v>8434.399999999998</v>
      </c>
      <c r="P11" s="54">
        <f>SUM(Mensuelle!P9:P20)</f>
        <v>28540.100000000002</v>
      </c>
    </row>
    <row r="12" spans="1:16" ht="15.75">
      <c r="A12" s="52" t="s">
        <v>7</v>
      </c>
      <c r="B12" s="16">
        <v>14891.199999999999</v>
      </c>
      <c r="C12" s="16">
        <v>58530.700000000004</v>
      </c>
      <c r="D12" s="16">
        <v>-7653.699999999999</v>
      </c>
      <c r="E12" s="16"/>
      <c r="F12" s="16">
        <v>269.89999999999986</v>
      </c>
      <c r="G12" s="12">
        <f t="shared" si="0"/>
        <v>51146.90000000001</v>
      </c>
      <c r="H12" s="16">
        <v>-138.40000000000003</v>
      </c>
      <c r="I12" s="16">
        <v>-4257.2</v>
      </c>
      <c r="J12" s="16">
        <v>0</v>
      </c>
      <c r="K12" s="16">
        <v>-5858.999999999998</v>
      </c>
      <c r="L12" s="13">
        <f t="shared" si="1"/>
        <v>-5858.999999999998</v>
      </c>
      <c r="M12" s="12">
        <f t="shared" si="2"/>
        <v>-10254.599999999999</v>
      </c>
      <c r="N12" s="14">
        <f t="shared" si="3"/>
        <v>40892.30000000001</v>
      </c>
      <c r="O12" s="16">
        <v>-22391.399999999998</v>
      </c>
      <c r="P12" s="54">
        <f t="shared" si="4"/>
        <v>33392.100000000006</v>
      </c>
    </row>
    <row r="13" spans="1:16" ht="15.75">
      <c r="A13" s="52" t="s">
        <v>23</v>
      </c>
      <c r="B13" s="16">
        <v>9332.699999999997</v>
      </c>
      <c r="C13" s="16">
        <v>-27340.699999999997</v>
      </c>
      <c r="D13" s="16">
        <v>20635.8</v>
      </c>
      <c r="E13" s="16"/>
      <c r="F13" s="16">
        <v>1502.5000000000002</v>
      </c>
      <c r="G13" s="12">
        <f t="shared" si="0"/>
        <v>-5202.399999999998</v>
      </c>
      <c r="H13" s="16">
        <v>-318.2</v>
      </c>
      <c r="I13" s="16">
        <v>6360.400000000001</v>
      </c>
      <c r="J13" s="16">
        <v>0</v>
      </c>
      <c r="K13" s="16">
        <v>4002.2000000000007</v>
      </c>
      <c r="L13" s="13">
        <f t="shared" si="1"/>
        <v>4002.2000000000007</v>
      </c>
      <c r="M13" s="12">
        <f t="shared" si="2"/>
        <v>10044.400000000001</v>
      </c>
      <c r="N13" s="14">
        <f t="shared" si="3"/>
        <v>4842.000000000004</v>
      </c>
      <c r="O13" s="16">
        <v>16562</v>
      </c>
      <c r="P13" s="54">
        <f t="shared" si="4"/>
        <v>30736.7</v>
      </c>
    </row>
    <row r="14" spans="1:16" ht="15.75">
      <c r="A14" s="52" t="s">
        <v>24</v>
      </c>
      <c r="B14" s="16">
        <f>SUM(Mensuelle!B45:B56)</f>
        <v>48526.2</v>
      </c>
      <c r="C14" s="16">
        <f>SUM(Mensuelle!C45:C56)</f>
        <v>-11711.7</v>
      </c>
      <c r="D14" s="16">
        <f>SUM(Mensuelle!D45:D56)</f>
        <v>28193.499999999993</v>
      </c>
      <c r="E14" s="16">
        <f>SUM(Mensuelle!E45:E56)</f>
        <v>0</v>
      </c>
      <c r="F14" s="16">
        <f>SUM(Mensuelle!F45:F56)</f>
        <v>1806.3000000000004</v>
      </c>
      <c r="G14" s="16">
        <f>SUM(Mensuelle!G45:G56)</f>
        <v>18288.100000000006</v>
      </c>
      <c r="H14" s="16">
        <f>SUM(Mensuelle!H45:H56)</f>
        <v>833.8</v>
      </c>
      <c r="I14" s="16">
        <f>SUM(Mensuelle!I45:I56)</f>
        <v>12273.7</v>
      </c>
      <c r="J14" s="16">
        <f>SUM(Mensuelle!J45:J56)</f>
        <v>0</v>
      </c>
      <c r="K14" s="16">
        <f>SUM(Mensuelle!K45:K56)</f>
        <v>18.40000000000873</v>
      </c>
      <c r="L14" s="16">
        <f>SUM(Mensuelle!L45:L56)</f>
        <v>18.40000000000873</v>
      </c>
      <c r="M14" s="16">
        <f>SUM(Mensuelle!M45:M56)</f>
        <v>13125.900000000009</v>
      </c>
      <c r="N14" s="16">
        <f>SUM(Mensuelle!N45:N56)</f>
        <v>31413.999999999993</v>
      </c>
      <c r="O14" s="16">
        <f>SUM(Mensuelle!O45:O56)</f>
        <v>-49689.7</v>
      </c>
      <c r="P14" s="54">
        <f>SUM(Mensuelle!P45:P56)</f>
        <v>30250.500000000007</v>
      </c>
    </row>
    <row r="15" spans="1:16" ht="15.75">
      <c r="A15" s="52" t="s">
        <v>8</v>
      </c>
      <c r="B15" s="16">
        <v>77608.4279363391</v>
      </c>
      <c r="C15" s="16">
        <v>70283.59999999999</v>
      </c>
      <c r="D15" s="16">
        <v>8239.5</v>
      </c>
      <c r="E15" s="16"/>
      <c r="F15" s="16">
        <v>2659.7999999999997</v>
      </c>
      <c r="G15" s="12">
        <f t="shared" si="0"/>
        <v>81182.9</v>
      </c>
      <c r="H15" s="16">
        <v>0</v>
      </c>
      <c r="I15" s="16">
        <v>-7200</v>
      </c>
      <c r="J15" s="16">
        <v>0</v>
      </c>
      <c r="K15" s="16">
        <v>11812.599999999999</v>
      </c>
      <c r="L15" s="13">
        <f t="shared" si="1"/>
        <v>11812.599999999999</v>
      </c>
      <c r="M15" s="12">
        <f t="shared" si="2"/>
        <v>4612.5999999999985</v>
      </c>
      <c r="N15" s="14">
        <f t="shared" si="3"/>
        <v>85795.5</v>
      </c>
      <c r="O15" s="16">
        <v>-40277.5</v>
      </c>
      <c r="P15" s="54">
        <f t="shared" si="4"/>
        <v>123126.42793633911</v>
      </c>
    </row>
    <row r="16" spans="1:16" ht="15.75">
      <c r="A16" s="52" t="s">
        <v>9</v>
      </c>
      <c r="B16" s="16">
        <f>SUM(Mensuelle!B69:B80)</f>
        <v>89758.8</v>
      </c>
      <c r="C16" s="16">
        <f>SUM(Mensuelle!C69:C80)</f>
        <v>-7761.299999999996</v>
      </c>
      <c r="D16" s="16">
        <f>SUM(Mensuelle!D69:D80)</f>
        <v>37845.39753300001</v>
      </c>
      <c r="E16" s="16">
        <f>SUM(Mensuelle!E69:E80)</f>
        <v>-497.3</v>
      </c>
      <c r="F16" s="16">
        <f>SUM(Mensuelle!F69:F80)</f>
        <v>3400.8999999999987</v>
      </c>
      <c r="G16" s="16">
        <f>SUM(Mensuelle!G69:G80)</f>
        <v>32987.697533000006</v>
      </c>
      <c r="H16" s="16">
        <f>SUM(Mensuelle!H69:H80)</f>
        <v>0</v>
      </c>
      <c r="I16" s="16">
        <f>SUM(Mensuelle!I69:I80)</f>
        <v>6166.700000000001</v>
      </c>
      <c r="J16" s="16">
        <f>SUM(Mensuelle!J69:J80)</f>
        <v>0</v>
      </c>
      <c r="K16" s="16">
        <f>SUM(Mensuelle!K69:K80)</f>
        <v>0</v>
      </c>
      <c r="L16" s="16">
        <f>SUM(Mensuelle!L69:L80)</f>
        <v>-0.020999999993364327</v>
      </c>
      <c r="M16" s="16">
        <f>SUM(Mensuelle!M69:M80)</f>
        <v>6166.679000000011</v>
      </c>
      <c r="N16" s="16">
        <f>SUM(Mensuelle!N69:N80)</f>
        <v>39154.37653300002</v>
      </c>
      <c r="O16" s="16">
        <f>SUM(Mensuelle!O69:O80)</f>
        <v>-86618.73320670809</v>
      </c>
      <c r="P16" s="54">
        <f>SUM(Mensuelle!P69:P80)</f>
        <v>42294.443326291905</v>
      </c>
    </row>
    <row r="17" spans="1:16" ht="15.75">
      <c r="A17" s="52" t="s">
        <v>10</v>
      </c>
      <c r="B17" s="16">
        <f>SUM(Mensuelle!B81:B92)</f>
        <v>54036.183791706</v>
      </c>
      <c r="C17" s="16">
        <f>SUM(Mensuelle!C81:C92)</f>
        <v>82745.9</v>
      </c>
      <c r="D17" s="16">
        <f>SUM(Mensuelle!D81:D92)</f>
        <v>-26160.197533000013</v>
      </c>
      <c r="E17" s="16">
        <f>SUM(Mensuelle!E81:E92)</f>
        <v>-363.99999999999994</v>
      </c>
      <c r="F17" s="16">
        <f>SUM(Mensuelle!F81:F92)</f>
        <v>144.20000000000073</v>
      </c>
      <c r="G17" s="16">
        <f>SUM(Mensuelle!G81:G92)</f>
        <v>56365.90246699999</v>
      </c>
      <c r="H17" s="16">
        <f>SUM(Mensuelle!H81:H92)</f>
        <v>0</v>
      </c>
      <c r="I17" s="16">
        <f>SUM(Mensuelle!I81:I92)</f>
        <v>18369.899999999998</v>
      </c>
      <c r="J17" s="16">
        <f>SUM(Mensuelle!J81:J92)</f>
        <v>0</v>
      </c>
      <c r="K17" s="16">
        <f>SUM(Mensuelle!K81:K92)</f>
        <v>21439.40799999991</v>
      </c>
      <c r="L17" s="16">
        <f>SUM(Mensuelle!L81:L92)</f>
        <v>21439.40799999991</v>
      </c>
      <c r="M17" s="16">
        <f>SUM(Mensuelle!M81:M92)</f>
        <v>39809.3079999999</v>
      </c>
      <c r="N17" s="16">
        <f>SUM(Mensuelle!N81:N92)</f>
        <v>96175.21046699988</v>
      </c>
      <c r="O17" s="16">
        <f>SUM(Mensuelle!O81:O92)</f>
        <v>-60138.421554923225</v>
      </c>
      <c r="P17" s="54">
        <f>SUM(Mensuelle!P81:P92)</f>
        <v>90072.97270378265</v>
      </c>
    </row>
    <row r="18" spans="1:16" ht="15.75">
      <c r="A18" s="52" t="s">
        <v>11</v>
      </c>
      <c r="B18" s="16">
        <v>99814.00671542977</v>
      </c>
      <c r="C18" s="16">
        <v>51339.500000000015</v>
      </c>
      <c r="D18" s="16">
        <v>-36506.09999999999</v>
      </c>
      <c r="E18" s="16"/>
      <c r="F18" s="16">
        <v>-1803.8999999999996</v>
      </c>
      <c r="G18" s="12">
        <f t="shared" si="0"/>
        <v>13029.500000000024</v>
      </c>
      <c r="H18" s="16">
        <v>0</v>
      </c>
      <c r="I18" s="16">
        <v>21028.569000000003</v>
      </c>
      <c r="J18" s="16">
        <v>0</v>
      </c>
      <c r="K18" s="16">
        <v>67139.15124600008</v>
      </c>
      <c r="L18" s="13">
        <f>J18+K18</f>
        <v>67139.15124600008</v>
      </c>
      <c r="M18" s="12">
        <f>H18+I18+L18</f>
        <v>88167.72024600008</v>
      </c>
      <c r="N18" s="14">
        <f>G18+M18</f>
        <v>101197.22024600011</v>
      </c>
      <c r="O18" s="16">
        <v>-81258.16539017105</v>
      </c>
      <c r="P18" s="54">
        <f t="shared" si="4"/>
        <v>119753.06157125882</v>
      </c>
    </row>
    <row r="19" spans="1:16" ht="15.75">
      <c r="A19" s="52" t="s">
        <v>12</v>
      </c>
      <c r="B19" s="16">
        <f>SUM(Mensuelle!B105:B116)</f>
        <v>4510.495752029328</v>
      </c>
      <c r="C19" s="16">
        <f>SUM(Mensuelle!C105:C116)</f>
        <v>3378.9006880000525</v>
      </c>
      <c r="D19" s="16">
        <f>SUM(Mensuelle!D105:D116)</f>
        <v>40493.99999999999</v>
      </c>
      <c r="E19" s="16">
        <f>SUM(Mensuelle!E105:E116)</f>
        <v>-326.20000000000005</v>
      </c>
      <c r="F19" s="16">
        <f>SUM(Mensuelle!F105:F116)</f>
        <v>2658.500000000002</v>
      </c>
      <c r="G19" s="12">
        <f>SUM(Mensuelle!G105:G116)</f>
        <v>46205.20068800007</v>
      </c>
      <c r="H19" s="16">
        <f>SUM(Mensuelle!H105:H116)</f>
        <v>-833.8</v>
      </c>
      <c r="I19" s="16">
        <f>SUM(Mensuelle!I105:I116)</f>
        <v>12158.800000000012</v>
      </c>
      <c r="J19" s="16">
        <f>SUM(Mensuelle!J105:J116)</f>
        <v>0</v>
      </c>
      <c r="K19" s="16">
        <f>SUM(Mensuelle!K105:K116)</f>
        <v>11644.8</v>
      </c>
      <c r="L19" s="13">
        <f>SUM(Mensuelle!L105:L116)</f>
        <v>49644.8</v>
      </c>
      <c r="M19" s="12">
        <f>SUM(Mensuelle!M105:M116)</f>
        <v>60969.80000000002</v>
      </c>
      <c r="N19" s="14">
        <f>SUM(Mensuelle!N105:N116)</f>
        <v>107175.00068800006</v>
      </c>
      <c r="O19" s="16">
        <f>SUM(Mensuelle!O105:O116)</f>
        <v>-317.73978511034875</v>
      </c>
      <c r="P19" s="54">
        <f>SUM(Mensuelle!P105:P116)</f>
        <v>111367.75665491905</v>
      </c>
    </row>
    <row r="20" spans="1:16" ht="15.75">
      <c r="A20" s="52" t="s">
        <v>13</v>
      </c>
      <c r="B20" s="15">
        <f>SUM(Mensuelle!B117:B128)</f>
        <v>59473.96926140314</v>
      </c>
      <c r="C20" s="15">
        <f>SUM(Mensuelle!C117:C128)</f>
        <v>69567.19999999998</v>
      </c>
      <c r="D20" s="15">
        <f>SUM(Mensuelle!D117:D128)</f>
        <v>77997.80000000002</v>
      </c>
      <c r="E20" s="15">
        <f>SUM(Mensuelle!E117:E128)</f>
        <v>-70.39999999999986</v>
      </c>
      <c r="F20" s="15">
        <f>SUM(Mensuelle!F117:F128)</f>
        <v>-542</v>
      </c>
      <c r="G20" s="15">
        <f>SUM(Mensuelle!G117:G128)</f>
        <v>146952.6</v>
      </c>
      <c r="H20" s="15">
        <f>SUM(Mensuelle!H117:H128)</f>
        <v>0</v>
      </c>
      <c r="I20" s="15">
        <f>SUM(Mensuelle!I117:I128)</f>
        <v>8123.380000000005</v>
      </c>
      <c r="J20" s="15">
        <f>SUM(Mensuelle!J117:J128)</f>
        <v>0</v>
      </c>
      <c r="K20" s="15">
        <f>SUM(Mensuelle!K117:K128)</f>
        <v>0</v>
      </c>
      <c r="L20" s="15">
        <f>SUM(Mensuelle!L117:L128)</f>
        <v>0</v>
      </c>
      <c r="M20" s="15">
        <f>SUM(Mensuelle!M117:M128)</f>
        <v>8123.380000000005</v>
      </c>
      <c r="N20" s="15">
        <f>SUM(Mensuelle!N117:N128)</f>
        <v>155075.98</v>
      </c>
      <c r="O20" s="15">
        <f>SUM(Mensuelle!O117:O128)</f>
        <v>-30169.05457520202</v>
      </c>
      <c r="P20" s="54">
        <f>SUM(Mensuelle!P117:P128)</f>
        <v>184380.8946862011</v>
      </c>
    </row>
    <row r="21" spans="1:16" ht="15.75">
      <c r="A21" s="52" t="s">
        <v>14</v>
      </c>
      <c r="B21" s="15">
        <f>SUM(Mensuelle!B129:B140)</f>
        <v>303.7691279999997</v>
      </c>
      <c r="C21" s="15">
        <f>SUM(Mensuelle!C129:C140)</f>
        <v>218563.82602599997</v>
      </c>
      <c r="D21" s="15">
        <f>SUM(Mensuelle!D129:D140)</f>
        <v>122881.29999999999</v>
      </c>
      <c r="E21" s="15">
        <f>SUM(Mensuelle!E129:E140)</f>
        <v>1119</v>
      </c>
      <c r="F21" s="15">
        <f>SUM(Mensuelle!F129:F140)</f>
        <v>94.29999999999927</v>
      </c>
      <c r="G21" s="15">
        <f>SUM(Mensuelle!G129:G140)</f>
        <v>342658.426026</v>
      </c>
      <c r="H21" s="15">
        <f>SUM(Mensuelle!H129:H140)</f>
        <v>0</v>
      </c>
      <c r="I21" s="15">
        <f>SUM(Mensuelle!I129:I140)</f>
        <v>29930.327187999996</v>
      </c>
      <c r="J21" s="15">
        <f>SUM(Mensuelle!J129:J140)</f>
        <v>0</v>
      </c>
      <c r="K21" s="15">
        <f>SUM(Mensuelle!K129:K140)</f>
        <v>0</v>
      </c>
      <c r="L21" s="15">
        <f>SUM(Mensuelle!L129:L140)</f>
        <v>0</v>
      </c>
      <c r="M21" s="15">
        <f>SUM(Mensuelle!M129:M140)</f>
        <v>29930.327187999996</v>
      </c>
      <c r="N21" s="15">
        <f>SUM(Mensuelle!N129:N140)</f>
        <v>372588.753214</v>
      </c>
      <c r="O21" s="15">
        <f>SUM(Mensuelle!O129:O140)</f>
        <v>-117702.30226369594</v>
      </c>
      <c r="P21" s="54">
        <f>SUM(Mensuelle!P129:P140)</f>
        <v>255190.22007830403</v>
      </c>
    </row>
    <row r="22" spans="1:16" ht="15.75">
      <c r="A22" s="52" t="s">
        <v>15</v>
      </c>
      <c r="B22" s="15">
        <f>SUM(Mensuelle!B141:B152)</f>
        <v>17917.438838437934</v>
      </c>
      <c r="C22" s="15">
        <f>SUM(Mensuelle!C141:C152)</f>
        <v>56644.669342000045</v>
      </c>
      <c r="D22" s="15">
        <f>SUM(Mensuelle!D141:D152)</f>
        <v>168106</v>
      </c>
      <c r="E22" s="15">
        <f>SUM(Mensuelle!E141:E152)</f>
        <v>-1887.6</v>
      </c>
      <c r="F22" s="15">
        <f>SUM(Mensuelle!F141:F152)</f>
        <v>58.69999999999891</v>
      </c>
      <c r="G22" s="15">
        <f>SUM(Mensuelle!G141:G152)</f>
        <v>222921.76934199999</v>
      </c>
      <c r="H22" s="15">
        <f>SUM(Mensuelle!H141:H152)</f>
        <v>0</v>
      </c>
      <c r="I22" s="15">
        <f>SUM(Mensuelle!I141:I152)</f>
        <v>35860.80000000002</v>
      </c>
      <c r="J22" s="15">
        <f>SUM(Mensuelle!J141:J152)</f>
        <v>0</v>
      </c>
      <c r="K22" s="15">
        <f>SUM(Mensuelle!K141:K152)</f>
        <v>0</v>
      </c>
      <c r="L22" s="15">
        <f>SUM(Mensuelle!L141:L152)</f>
        <v>0</v>
      </c>
      <c r="M22" s="15">
        <f>SUM(Mensuelle!M141:M152)</f>
        <v>35860.80000000002</v>
      </c>
      <c r="N22" s="15">
        <f>SUM(Mensuelle!N141:N152)</f>
        <v>258782.56934200006</v>
      </c>
      <c r="O22" s="15">
        <f>SUM(Mensuelle!O141:O152)</f>
        <v>10262.167739160386</v>
      </c>
      <c r="P22" s="54">
        <f>SUM(Mensuelle!P141:P152)</f>
        <v>286962.17591959843</v>
      </c>
    </row>
    <row r="23" spans="1:16" ht="15.75">
      <c r="A23" s="52" t="s">
        <v>16</v>
      </c>
      <c r="B23" s="15">
        <f>SUM(Mensuelle!B153:B164)</f>
        <v>-1825.9164439182298</v>
      </c>
      <c r="C23" s="15">
        <f>SUM(Mensuelle!C153:C164)</f>
        <v>8500.499999999978</v>
      </c>
      <c r="D23" s="15">
        <f>SUM(Mensuelle!D153:D164)</f>
        <v>219218.89999999988</v>
      </c>
      <c r="E23" s="15">
        <f>SUM(Mensuelle!E153:E164)</f>
        <v>-1039.2999999999997</v>
      </c>
      <c r="F23" s="15">
        <f>SUM(Mensuelle!F153:F164)</f>
        <v>1062.800000000001</v>
      </c>
      <c r="G23" s="15">
        <f>SUM(Mensuelle!G153:G164)</f>
        <v>227742.89999999985</v>
      </c>
      <c r="H23" s="15">
        <f>SUM(Mensuelle!H153:H164)</f>
        <v>0</v>
      </c>
      <c r="I23" s="15">
        <f>SUM(Mensuelle!I153:I164)</f>
        <v>39607.599999999955</v>
      </c>
      <c r="J23" s="15">
        <f>SUM(Mensuelle!J153:J164)</f>
        <v>0</v>
      </c>
      <c r="K23" s="15">
        <f>SUM(Mensuelle!K153:K164)</f>
        <v>0</v>
      </c>
      <c r="L23" s="15">
        <f>SUM(Mensuelle!L153:L164)</f>
        <v>0</v>
      </c>
      <c r="M23" s="15">
        <f>SUM(Mensuelle!M153:M164)</f>
        <v>39607.599999999955</v>
      </c>
      <c r="N23" s="15">
        <f>SUM(Mensuelle!N153:N164)</f>
        <v>267350.49999999977</v>
      </c>
      <c r="O23" s="15">
        <f>SUM(Mensuelle!O153:O164)</f>
        <v>-18704.18900646956</v>
      </c>
      <c r="P23" s="54">
        <f>SUM(Mensuelle!P153:P164)</f>
        <v>246820.39454961198</v>
      </c>
    </row>
    <row r="24" spans="1:16" ht="15.75">
      <c r="A24" s="52" t="s">
        <v>60</v>
      </c>
      <c r="B24" s="15">
        <f>SUM(Mensuelle!B165:B176)</f>
        <v>29309.973296897362</v>
      </c>
      <c r="C24" s="15">
        <f>SUM(Mensuelle!C165:C176)</f>
        <v>-64686.59999999997</v>
      </c>
      <c r="D24" s="15">
        <f>SUM(Mensuelle!D165:D176)</f>
        <v>312790.30000000005</v>
      </c>
      <c r="E24" s="15">
        <f>SUM(Mensuelle!E165:E176)</f>
        <v>1849.0999999999995</v>
      </c>
      <c r="F24" s="15">
        <f>SUM(Mensuelle!F165:F176)</f>
        <v>282.2000000000007</v>
      </c>
      <c r="G24" s="15">
        <f>SUM(Mensuelle!G165:G176)</f>
        <v>250235.00000000012</v>
      </c>
      <c r="H24" s="15">
        <f>SUM(Mensuelle!H165:H176)</f>
        <v>5140</v>
      </c>
      <c r="I24" s="15">
        <f>SUM(Mensuelle!I165:I176)</f>
        <v>-17023.29999999999</v>
      </c>
      <c r="J24" s="15">
        <f>SUM(Mensuelle!J165:J176)</f>
        <v>0</v>
      </c>
      <c r="K24" s="15">
        <f>SUM(Mensuelle!K165:K176)</f>
        <v>0</v>
      </c>
      <c r="L24" s="15">
        <f>SUM(Mensuelle!L165:L176)</f>
        <v>0</v>
      </c>
      <c r="M24" s="15">
        <f>SUM(Mensuelle!M165:M176)</f>
        <v>-11883.299999999988</v>
      </c>
      <c r="N24" s="15">
        <f>SUM(Mensuelle!N165:N176)</f>
        <v>238351.70000000013</v>
      </c>
      <c r="O24" s="15">
        <f>SUM(Mensuelle!O165:O176)</f>
        <v>-3448.040612088549</v>
      </c>
      <c r="P24" s="54">
        <f>SUM(Mensuelle!P165:P176)</f>
        <v>264213.632684809</v>
      </c>
    </row>
    <row r="25" spans="1:16" ht="15.75">
      <c r="A25" s="52" t="s">
        <v>63</v>
      </c>
      <c r="B25" s="15">
        <f>SUM(Mensuelle!B177:B188)</f>
        <v>99705.95639960728</v>
      </c>
      <c r="C25" s="15">
        <f>SUM(Mensuelle!C177:C188)</f>
        <v>-105306.50000000016</v>
      </c>
      <c r="D25" s="15">
        <f>SUM(Mensuelle!D177:D188)</f>
        <v>355992.1000000001</v>
      </c>
      <c r="E25" s="15">
        <f>SUM(Mensuelle!E177:E188)</f>
        <v>-195.099999999999</v>
      </c>
      <c r="F25" s="15">
        <f>SUM(Mensuelle!F177:F188)</f>
        <v>44.600000000000364</v>
      </c>
      <c r="G25" s="15">
        <f>SUM(Mensuelle!G177:G188)</f>
        <v>250535.09999999995</v>
      </c>
      <c r="H25" s="15">
        <f>SUM(Mensuelle!H177:H188)</f>
        <v>6360</v>
      </c>
      <c r="I25" s="15">
        <f>SUM(Mensuelle!I177:I188)</f>
        <v>-24590</v>
      </c>
      <c r="J25" s="15">
        <f>SUM(Mensuelle!J177:J188)</f>
        <v>0</v>
      </c>
      <c r="K25" s="15">
        <f>SUM(Mensuelle!K177:K188)</f>
        <v>0</v>
      </c>
      <c r="L25" s="15">
        <f>SUM(Mensuelle!L177:L188)</f>
        <v>0</v>
      </c>
      <c r="M25" s="15">
        <f>SUM(Mensuelle!M177:M188)</f>
        <v>-18230</v>
      </c>
      <c r="N25" s="15">
        <f>SUM(Mensuelle!N177:N188)</f>
        <v>232305.09999999995</v>
      </c>
      <c r="O25" s="15">
        <f>SUM(Mensuelle!O177:O188)</f>
        <v>-61489.622923964955</v>
      </c>
      <c r="P25" s="54">
        <f>SUM(Mensuelle!P177:P188)</f>
        <v>270521.4334756423</v>
      </c>
    </row>
    <row r="26" spans="1:16" ht="15.75">
      <c r="A26" s="52" t="s">
        <v>125</v>
      </c>
      <c r="B26" s="15">
        <f>SUM(Mensuelle!B189:B200)</f>
        <v>27475.922871232015</v>
      </c>
      <c r="C26" s="15">
        <f>SUM(Mensuelle!C189:C200)</f>
        <v>72497.98348299989</v>
      </c>
      <c r="D26" s="15">
        <f>SUM(Mensuelle!D189:D200)</f>
        <v>297445.0000000002</v>
      </c>
      <c r="E26" s="15">
        <f>SUM(Mensuelle!E189:E200)</f>
        <v>-81.69999999999936</v>
      </c>
      <c r="F26" s="15">
        <f>SUM(Mensuelle!F189:F200)</f>
        <v>2140.2000000000007</v>
      </c>
      <c r="G26" s="15">
        <f>SUM(Mensuelle!G189:G200)</f>
        <v>372001.4834830001</v>
      </c>
      <c r="H26" s="15">
        <f>SUM(Mensuelle!H189:H200)</f>
        <v>2800</v>
      </c>
      <c r="I26" s="15">
        <f>SUM(Mensuelle!I189:I200)</f>
        <v>43090</v>
      </c>
      <c r="J26" s="15">
        <f>SUM(Mensuelle!J189:J200)</f>
        <v>0</v>
      </c>
      <c r="K26" s="15">
        <f>SUM(Mensuelle!K189:K200)</f>
        <v>0</v>
      </c>
      <c r="L26" s="15">
        <f>SUM(Mensuelle!L189:L200)</f>
        <v>0</v>
      </c>
      <c r="M26" s="15">
        <f>SUM(Mensuelle!M189:M200)</f>
        <v>45890</v>
      </c>
      <c r="N26" s="15">
        <f>SUM(Mensuelle!N189:N200)</f>
        <v>417891.483483</v>
      </c>
      <c r="O26" s="15">
        <f>SUM(Mensuelle!O189:O200)</f>
        <v>-41097.43731734885</v>
      </c>
      <c r="P26" s="54">
        <f>SUM(Mensuelle!P189:P200)</f>
        <v>404269.9690368831</v>
      </c>
    </row>
    <row r="27" spans="1:16" ht="15.75">
      <c r="A27" s="52" t="s">
        <v>133</v>
      </c>
      <c r="B27" s="15">
        <f>SUM(Mensuelle!B201:B212)</f>
        <v>219767.4908563089</v>
      </c>
      <c r="C27" s="15">
        <f>SUM(Mensuelle!C201:C212)</f>
        <v>-266489.08348299994</v>
      </c>
      <c r="D27" s="15">
        <f>SUM(Mensuelle!D201:D212)</f>
        <v>137957.89999999967</v>
      </c>
      <c r="E27" s="15">
        <f>SUM(Mensuelle!E201:E212)</f>
        <v>458.4000000000001</v>
      </c>
      <c r="F27" s="15">
        <f>SUM(Mensuelle!F201:F212)</f>
        <v>-553.2000000000007</v>
      </c>
      <c r="G27" s="15">
        <f>SUM(Mensuelle!G201:G212)</f>
        <v>-128625.98348300028</v>
      </c>
      <c r="H27" s="15">
        <f>SUM(Mensuelle!H201:H212)</f>
        <v>-11800</v>
      </c>
      <c r="I27" s="15">
        <f>SUM(Mensuelle!I201:I212)</f>
        <v>39750</v>
      </c>
      <c r="J27" s="15">
        <f>SUM(Mensuelle!J201:J212)</f>
        <v>0</v>
      </c>
      <c r="K27" s="15">
        <f>SUM(Mensuelle!K201:K212)</f>
        <v>0</v>
      </c>
      <c r="L27" s="15">
        <f>SUM(Mensuelle!L201:L212)</f>
        <v>0</v>
      </c>
      <c r="M27" s="15">
        <f>SUM(Mensuelle!M201:M212)</f>
        <v>27950</v>
      </c>
      <c r="N27" s="15">
        <f>SUM(Mensuelle!N201:N212)</f>
        <v>-100675.98348300028</v>
      </c>
      <c r="O27" s="15">
        <f>SUM(Mensuelle!O201:O212)</f>
        <v>94985.16005596642</v>
      </c>
      <c r="P27" s="54">
        <f>SUM(Mensuelle!P201:P212)</f>
        <v>214076.66742927497</v>
      </c>
    </row>
    <row r="28" spans="1:16" ht="18.75">
      <c r="A28" s="10" t="s">
        <v>62</v>
      </c>
      <c r="B28" s="4"/>
      <c r="C28" s="4"/>
      <c r="D28" s="4"/>
      <c r="E28" s="4"/>
      <c r="F28" s="4"/>
      <c r="G28" s="4"/>
      <c r="H28" s="3"/>
      <c r="I28" s="3"/>
      <c r="J28" s="3"/>
      <c r="K28" s="3"/>
      <c r="L28" s="3"/>
      <c r="M28" s="3"/>
      <c r="N28" s="3"/>
      <c r="O28" s="3"/>
      <c r="P28" s="5"/>
    </row>
    <row r="29" spans="1:16" ht="19.5" thickBot="1">
      <c r="A29" s="6"/>
      <c r="B29" s="7"/>
      <c r="C29" s="7"/>
      <c r="D29" s="7"/>
      <c r="E29" s="7"/>
      <c r="F29" s="7"/>
      <c r="G29" s="7"/>
      <c r="H29" s="8"/>
      <c r="I29" s="8"/>
      <c r="J29" s="8"/>
      <c r="K29" s="8"/>
      <c r="L29" s="8"/>
      <c r="M29" s="8"/>
      <c r="N29" s="8"/>
      <c r="O29" s="8"/>
      <c r="P29" s="9"/>
    </row>
    <row r="30" spans="1:16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"/>
    </row>
  </sheetData>
  <sheetProtection/>
  <mergeCells count="9">
    <mergeCell ref="A2:P2"/>
    <mergeCell ref="A4:A7"/>
    <mergeCell ref="B4:B7"/>
    <mergeCell ref="C4:N4"/>
    <mergeCell ref="O4:O7"/>
    <mergeCell ref="P4:P7"/>
    <mergeCell ref="C5:G5"/>
    <mergeCell ref="H5:M5"/>
    <mergeCell ref="J6:L6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NZOBONIMPA</dc:creator>
  <cp:keywords/>
  <dc:description/>
  <cp:lastModifiedBy>KEZAMUTIMA Jean Pacifique</cp:lastModifiedBy>
  <cp:lastPrinted>2017-02-09T08:52:15Z</cp:lastPrinted>
  <dcterms:created xsi:type="dcterms:W3CDTF">2000-08-14T07:39:42Z</dcterms:created>
  <dcterms:modified xsi:type="dcterms:W3CDTF">2022-05-11T13:56:21Z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