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30" windowWidth="7215" windowHeight="9030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'A'!$B$81:$B$81</definedName>
    <definedName name="__123Graph_D" hidden="1">'A'!$C$81:$C$81</definedName>
    <definedName name="__123Graph_F" hidden="1">'A'!$D$81:$D$81</definedName>
    <definedName name="CE">'A'!#REF!</definedName>
    <definedName name="R">'A'!#REF!</definedName>
    <definedName name="_xlnm.Print_Area" localSheetId="0">'A'!$A$3:$II$86</definedName>
    <definedName name="Zone_impres_MI" localSheetId="0">'A'!$A$1:$J$86</definedName>
  </definedNames>
  <calcPr fullCalcOnLoad="1"/>
</workbook>
</file>

<file path=xl/sharedStrings.xml><?xml version="1.0" encoding="utf-8"?>
<sst xmlns="http://schemas.openxmlformats.org/spreadsheetml/2006/main" count="966" uniqueCount="142">
  <si>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</si>
  <si>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</si>
  <si>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</si>
  <si>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</si>
  <si>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</si>
  <si>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</si>
  <si>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</si>
  <si>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</si>
  <si>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</si>
  <si>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</si>
  <si>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</si>
  <si>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</si>
  <si>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</si>
  <si>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</si>
  <si>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</si>
  <si>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</si>
  <si>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</si>
  <si>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</si>
  <si>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</si>
  <si>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</si>
  <si>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</si>
  <si>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</si>
  <si>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</si>
  <si>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</si>
  <si>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</si>
  <si>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</si>
  <si>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</si>
  <si>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</si>
  <si>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</si>
  <si>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</si>
  <si>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</si>
  <si>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</si>
  <si>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</si>
  <si>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</si>
  <si>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</si>
  <si>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</si>
  <si>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</si>
  <si>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</si>
  <si>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</si>
  <si>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</si>
  <si>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</si>
  <si>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</si>
  <si>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</si>
  <si>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</si>
  <si>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</si>
  <si>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</si>
  <si>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</si>
  <si>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</si>
  <si>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</si>
  <si>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</si>
  <si>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</si>
  <si>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</si>
  <si>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</si>
  <si>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</si>
  <si>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</si>
  <si>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</si>
  <si>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</si>
  <si>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</si>
  <si>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</si>
  <si>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</si>
  <si>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</si>
  <si>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</si>
  <si>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</si>
  <si>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</si>
  <si>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</si>
  <si>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</si>
  <si>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</si>
  <si>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</si>
  <si>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VI. DIVERS 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</si>
  <si>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</si>
  <si>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</si>
  <si>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</si>
  <si>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</si>
  <si>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</si>
  <si>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</si>
  <si>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</si>
  <si>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</si>
  <si>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</si>
  <si>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</si>
  <si>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</si>
  <si>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</si>
  <si>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</si>
  <si>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</si>
  <si>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</si>
  <si>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</si>
  <si>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</si>
  <si>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</si>
  <si>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</si>
  <si>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</si>
  <si>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</si>
  <si>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</si>
  <si>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</si>
  <si>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</si>
  <si>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</si>
  <si>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</si>
  <si>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</si>
  <si>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</si>
  <si>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</si>
  <si>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</si>
  <si>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</si>
  <si>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</si>
  <si>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</si>
  <si>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</si>
  <si>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</si>
  <si>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</si>
  <si>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</si>
  <si>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</si>
  <si>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</si>
  <si>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(1)        : République Démocratique du Congo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</si>
  <si>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</si>
  <si>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</si>
  <si>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</si>
  <si>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</si>
  <si>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</si>
  <si>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</si>
  <si>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</si>
  <si>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</si>
  <si>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</si>
  <si>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</si>
  <si>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</si>
  <si>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</si>
  <si>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</si>
  <si>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</si>
  <si>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</si>
  <si>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</si>
  <si>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</si>
  <si>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</si>
  <si>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</si>
  <si>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</si>
  <si>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</si>
  <si>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</si>
  <si>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</si>
  <si>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</si>
  <si>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</si>
  <si>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</si>
  <si>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</si>
  <si>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</si>
  <si>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</si>
  <si>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</si>
  <si>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 xml:space="preserve">    (enMBIF)</t>
  </si>
  <si>
    <t>Source  : OBR</t>
  </si>
  <si>
    <t>Jan-mai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</si>
</sst>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6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1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184" fontId="7" fillId="0" borderId="10" xfId="0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left"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right"/>
    </xf>
    <xf numFmtId="189" fontId="7" fillId="0" borderId="12" xfId="0" applyNumberFormat="1" applyFont="1" applyFill="1" applyBorder="1" applyAlignment="1" applyProtection="1">
      <alignment horizontal="right"/>
      <protection/>
    </xf>
    <xf numFmtId="184" fontId="7" fillId="0" borderId="12" xfId="0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fill"/>
    </xf>
    <xf numFmtId="189" fontId="7" fillId="0" borderId="10" xfId="0" applyNumberFormat="1" applyFont="1" applyFill="1" applyBorder="1" applyAlignment="1">
      <alignment horizontal="fill"/>
    </xf>
    <xf numFmtId="189" fontId="7" fillId="0" borderId="14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>
      <alignment horizontal="right"/>
    </xf>
    <xf numFmtId="184" fontId="7" fillId="0" borderId="15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left"/>
    </xf>
    <xf numFmtId="189" fontId="7" fillId="0" borderId="14" xfId="0" applyNumberFormat="1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center"/>
    </xf>
    <xf numFmtId="1" fontId="7" fillId="0" borderId="16" xfId="47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left"/>
    </xf>
    <xf numFmtId="189" fontId="7" fillId="0" borderId="19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4" fontId="7" fillId="0" borderId="16" xfId="0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 horizontal="center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7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7" xfId="52" applyNumberFormat="1" applyFont="1" applyFill="1" applyBorder="1">
      <alignment/>
      <protection/>
    </xf>
    <xf numFmtId="4" fontId="7" fillId="0" borderId="16" xfId="0" applyNumberFormat="1" applyFont="1" applyFill="1" applyBorder="1" applyAlignment="1">
      <alignment horizontal="right"/>
    </xf>
    <xf numFmtId="189" fontId="7" fillId="0" borderId="17" xfId="52" applyNumberFormat="1" applyFont="1" applyFill="1" applyBorder="1" applyAlignment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7" fillId="0" borderId="17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 quotePrefix="1">
      <alignment horizontal="right"/>
    </xf>
    <xf numFmtId="189" fontId="8" fillId="0" borderId="17" xfId="0" applyNumberFormat="1" applyFont="1" applyFill="1" applyBorder="1" applyAlignment="1" applyProtection="1">
      <alignment horizontal="right"/>
      <protection/>
    </xf>
    <xf numFmtId="184" fontId="8" fillId="0" borderId="16" xfId="0" applyFont="1" applyFill="1" applyBorder="1" applyAlignment="1">
      <alignment horizontal="right"/>
    </xf>
    <xf numFmtId="189" fontId="7" fillId="0" borderId="1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9" xfId="0" applyNumberFormat="1" applyFont="1" applyFill="1" applyBorder="1" applyAlignment="1" applyProtection="1">
      <alignment horizontal="center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4" xfId="0" applyNumberFormat="1" applyFont="1" applyFill="1" applyBorder="1" applyAlignment="1" applyProtection="1">
      <alignment horizontal="fill"/>
      <protection/>
    </xf>
    <xf numFmtId="189" fontId="7" fillId="0" borderId="11" xfId="0" applyNumberFormat="1" applyFont="1" applyFill="1" applyBorder="1" applyAlignment="1" quotePrefix="1">
      <alignment horizontal="left"/>
    </xf>
    <xf numFmtId="184" fontId="7" fillId="0" borderId="0" xfId="0" applyFont="1" applyFill="1" applyBorder="1" applyAlignment="1">
      <alignment horizontal="right"/>
    </xf>
    <xf numFmtId="189" fontId="7" fillId="0" borderId="14" xfId="0" applyNumberFormat="1" applyFont="1" applyFill="1" applyBorder="1" applyAlignment="1" quotePrefix="1">
      <alignment horizontal="left"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right"/>
    </xf>
    <xf numFmtId="184" fontId="7" fillId="0" borderId="15" xfId="0" applyFont="1" applyBorder="1" applyAlignment="1">
      <alignment/>
    </xf>
    <xf numFmtId="184" fontId="7" fillId="0" borderId="16" xfId="0" applyFont="1" applyBorder="1" applyAlignment="1">
      <alignment/>
    </xf>
    <xf numFmtId="184" fontId="7" fillId="0" borderId="19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10" xfId="0" applyFont="1" applyBorder="1" applyAlignment="1">
      <alignment/>
    </xf>
    <xf numFmtId="184" fontId="7" fillId="0" borderId="12" xfId="0" applyFont="1" applyBorder="1" applyAlignment="1">
      <alignment/>
    </xf>
    <xf numFmtId="191" fontId="7" fillId="0" borderId="0" xfId="0" applyNumberFormat="1" applyFont="1" applyFill="1" applyAlignment="1">
      <alignment horizontal="right"/>
    </xf>
    <xf numFmtId="186" fontId="7" fillId="0" borderId="0" xfId="47" applyNumberFormat="1" applyFont="1" applyAlignment="1">
      <alignment/>
    </xf>
    <xf numFmtId="191" fontId="7" fillId="0" borderId="0" xfId="0" applyNumberFormat="1" applyFont="1" applyAlignment="1">
      <alignment/>
    </xf>
    <xf numFmtId="189" fontId="7" fillId="0" borderId="16" xfId="52" applyNumberFormat="1" applyFont="1" applyFill="1" applyBorder="1" applyAlignment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6" xfId="52" applyNumberFormat="1" applyFont="1" applyFill="1" applyBorder="1">
      <alignment/>
      <protection/>
    </xf>
    <xf numFmtId="190" fontId="7" fillId="0" borderId="17" xfId="0" applyNumberFormat="1" applyFont="1" applyFill="1" applyBorder="1" applyAlignment="1">
      <alignment/>
    </xf>
    <xf numFmtId="183" fontId="7" fillId="0" borderId="0" xfId="47" applyFont="1" applyFill="1" applyAlignment="1">
      <alignment/>
    </xf>
    <xf numFmtId="189" fontId="7" fillId="0" borderId="17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4" fontId="7" fillId="0" borderId="0" xfId="0" applyNumberFormat="1" applyFont="1" applyFill="1" applyAlignment="1">
      <alignment/>
    </xf>
    <xf numFmtId="190" fontId="7" fillId="0" borderId="14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4" fontId="45" fillId="0" borderId="0" xfId="0" applyFont="1" applyBorder="1" applyAlignment="1">
      <alignment/>
    </xf>
    <xf numFmtId="193" fontId="0" fillId="0" borderId="0" xfId="47" applyNumberFormat="1" applyFont="1" applyAlignment="1">
      <alignment/>
    </xf>
    <xf numFmtId="186" fontId="7" fillId="0" borderId="17" xfId="47" applyNumberFormat="1" applyFont="1" applyFill="1" applyBorder="1" applyAlignment="1">
      <alignment/>
    </xf>
    <xf numFmtId="185" fontId="0" fillId="0" borderId="0" xfId="47" applyNumberFormat="1" applyFont="1" applyAlignment="1">
      <alignment/>
    </xf>
    <xf numFmtId="186" fontId="7" fillId="0" borderId="16" xfId="47" applyNumberFormat="1" applyFont="1" applyFill="1" applyBorder="1" applyAlignment="1">
      <alignment/>
    </xf>
    <xf numFmtId="186" fontId="7" fillId="0" borderId="16" xfId="47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89" fontId="8" fillId="0" borderId="15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183" fontId="7" fillId="0" borderId="16" xfId="47" applyFont="1" applyFill="1" applyBorder="1" applyAlignment="1" applyProtection="1">
      <alignment horizontal="right"/>
      <protection/>
    </xf>
    <xf numFmtId="197" fontId="7" fillId="0" borderId="0" xfId="47" applyNumberFormat="1" applyFont="1" applyFill="1" applyAlignment="1">
      <alignment/>
    </xf>
    <xf numFmtId="189" fontId="45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4" fontId="10" fillId="0" borderId="17" xfId="0" applyFont="1" applyBorder="1" applyAlignment="1">
      <alignment/>
    </xf>
    <xf numFmtId="189" fontId="0" fillId="0" borderId="16" xfId="0" applyNumberFormat="1" applyFont="1" applyFill="1" applyBorder="1" applyAlignment="1" applyProtection="1">
      <alignment horizontal="right"/>
      <protection/>
    </xf>
    <xf numFmtId="183" fontId="8" fillId="0" borderId="16" xfId="47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16</xdr:col>
      <xdr:colOff>9525</xdr:colOff>
      <xdr:row>10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228725"/>
          <a:ext cx="19716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101"/>
  <sheetViews>
    <sheetView showGridLines="0" tabSelected="1" zoomScalePageLayoutView="0" workbookViewId="0" topLeftCell="A75">
      <selection activeCell="FU92" sqref="FU92"/>
    </sheetView>
  </sheetViews>
  <sheetFormatPr defaultColWidth="9.77734375" defaultRowHeight="15.75"/>
  <cols>
    <col min="1" max="1" width="23.2148437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96" hidden="1" customWidth="1"/>
    <col min="15" max="17" width="11.77734375" style="96" hidden="1" customWidth="1"/>
    <col min="18" max="18" width="10.5546875" style="96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9.21484375" style="5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7" width="9.77734375" style="4" customWidth="1"/>
    <col min="178" max="178" width="10.10546875" style="4" customWidth="1"/>
    <col min="179" max="179" width="9.77734375" style="4" customWidth="1"/>
    <col min="180" max="180" width="9.21484375" style="4" bestFit="1" customWidth="1"/>
    <col min="181" max="182" width="7.88671875" style="4" hidden="1" customWidth="1"/>
    <col min="183" max="183" width="10.5546875" style="4" hidden="1" customWidth="1"/>
    <col min="184" max="185" width="10.6640625" style="4" hidden="1" customWidth="1"/>
    <col min="186" max="186" width="7.88671875" style="4" hidden="1" customWidth="1"/>
    <col min="187" max="188" width="10.6640625" style="4" hidden="1" customWidth="1"/>
    <col min="189" max="189" width="11.21484375" style="4" hidden="1" customWidth="1"/>
    <col min="190" max="190" width="7.88671875" style="4" hidden="1" customWidth="1"/>
    <col min="191" max="192" width="9.3359375" style="4" hidden="1" customWidth="1"/>
    <col min="193" max="193" width="9.77734375" style="4" hidden="1" customWidth="1"/>
    <col min="194" max="198" width="7.88671875" style="4" hidden="1" customWidth="1"/>
    <col min="199" max="199" width="6.99609375" style="4" hidden="1" customWidth="1"/>
    <col min="200" max="200" width="7.88671875" style="4" hidden="1" customWidth="1"/>
    <col min="201" max="201" width="8.4453125" style="4" hidden="1" customWidth="1"/>
    <col min="202" max="202" width="6.99609375" style="4" hidden="1" customWidth="1"/>
    <col min="203" max="204" width="8.10546875" style="4" hidden="1" customWidth="1"/>
    <col min="205" max="205" width="9.21484375" style="4" hidden="1" customWidth="1"/>
    <col min="206" max="206" width="11.10546875" style="4" hidden="1" customWidth="1"/>
    <col min="207" max="208" width="7.88671875" style="4" hidden="1" customWidth="1"/>
    <col min="209" max="209" width="6.99609375" style="4" hidden="1" customWidth="1"/>
    <col min="210" max="210" width="8.77734375" style="4" hidden="1" customWidth="1"/>
    <col min="211" max="211" width="7.88671875" style="4" hidden="1" customWidth="1"/>
    <col min="212" max="212" width="10.21484375" style="4" hidden="1" customWidth="1"/>
    <col min="213" max="213" width="7.88671875" style="4" hidden="1" customWidth="1"/>
    <col min="214" max="214" width="8.4453125" style="4" hidden="1" customWidth="1"/>
    <col min="215" max="215" width="7.88671875" style="4" hidden="1" customWidth="1"/>
    <col min="216" max="228" width="8.10546875" style="4" hidden="1" customWidth="1"/>
    <col min="229" max="233" width="8.99609375" style="4" hidden="1" customWidth="1"/>
    <col min="234" max="234" width="10.88671875" style="4" hidden="1" customWidth="1"/>
    <col min="235" max="241" width="8.99609375" style="4" hidden="1" customWidth="1"/>
    <col min="242" max="242" width="11.77734375" style="4" bestFit="1" customWidth="1"/>
    <col min="243" max="243" width="12.10546875" style="4" bestFit="1" customWidth="1"/>
    <col min="244" max="16384" width="9.77734375" style="4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2" ht="15.7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32"/>
      <c r="N2" s="3"/>
      <c r="O2" s="132"/>
      <c r="P2" s="132"/>
      <c r="Q2" s="132"/>
      <c r="R2" s="132"/>
      <c r="S2" s="1"/>
      <c r="T2" s="1"/>
      <c r="U2" s="1"/>
      <c r="V2" s="1"/>
      <c r="W2" s="1"/>
      <c r="BH2" s="1"/>
      <c r="DG2" s="93"/>
      <c r="DH2" s="93"/>
      <c r="FF2" s="26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243" ht="15.7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16"/>
    </row>
    <row r="4" spans="1:243" ht="15.75">
      <c r="A4" s="144" t="s">
        <v>74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41" t="s">
        <v>121</v>
      </c>
    </row>
    <row r="5" spans="1:243" ht="15.75">
      <c r="A5" s="144" t="s">
        <v>139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72"/>
    </row>
    <row r="6" spans="1:243" ht="15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11"/>
      <c r="CG6" s="11"/>
      <c r="CH6" s="11"/>
      <c r="CI6" s="11"/>
      <c r="CJ6" s="11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11"/>
      <c r="DA6" s="11"/>
      <c r="DB6" s="11"/>
      <c r="DC6" s="11"/>
      <c r="DD6" s="11"/>
      <c r="DE6" s="11"/>
      <c r="DF6" s="11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117"/>
    </row>
    <row r="7" spans="1:243" ht="15.75">
      <c r="A7" s="22"/>
      <c r="B7" s="1"/>
      <c r="C7" s="1"/>
      <c r="D7" s="1"/>
      <c r="E7" s="1"/>
      <c r="F7" s="1"/>
      <c r="G7" s="1"/>
      <c r="H7" s="1"/>
      <c r="I7" s="22"/>
      <c r="J7" s="1"/>
      <c r="K7" s="1"/>
      <c r="L7" s="1"/>
      <c r="M7" s="33"/>
      <c r="N7" s="24"/>
      <c r="O7" s="24"/>
      <c r="P7" s="24"/>
      <c r="Q7" s="24"/>
      <c r="R7" s="24"/>
      <c r="S7" s="24"/>
      <c r="T7" s="24"/>
      <c r="U7" s="25"/>
      <c r="V7" s="25"/>
      <c r="W7" s="24"/>
      <c r="X7" s="24"/>
      <c r="Y7" s="27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4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47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7"/>
      <c r="BV7" s="26"/>
      <c r="BW7" s="26"/>
      <c r="BX7" s="26"/>
      <c r="BY7" s="26"/>
      <c r="BZ7" s="27"/>
      <c r="CA7" s="27"/>
      <c r="CB7" s="27"/>
      <c r="CC7" s="27"/>
      <c r="CD7" s="27"/>
      <c r="CE7" s="24"/>
      <c r="CF7" s="24"/>
      <c r="CG7" s="24"/>
      <c r="CH7" s="23"/>
      <c r="CI7" s="23"/>
      <c r="CJ7" s="23"/>
      <c r="CK7" s="24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4"/>
      <c r="DA7" s="24"/>
      <c r="DB7" s="24"/>
      <c r="DC7" s="24"/>
      <c r="DD7" s="24"/>
      <c r="DE7" s="24"/>
      <c r="DF7" s="24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2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115"/>
      <c r="II7" s="115"/>
    </row>
    <row r="8" spans="1:243" ht="15.75">
      <c r="A8" s="22" t="s">
        <v>75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1" t="s">
        <v>9</v>
      </c>
      <c r="K8" s="31" t="s">
        <v>10</v>
      </c>
      <c r="L8" s="31" t="s">
        <v>11</v>
      </c>
      <c r="M8" s="33" t="s">
        <v>78</v>
      </c>
      <c r="N8" s="24" t="s">
        <v>77</v>
      </c>
      <c r="O8" s="24" t="s">
        <v>79</v>
      </c>
      <c r="P8" s="24" t="s">
        <v>12</v>
      </c>
      <c r="Q8" s="24">
        <v>2000</v>
      </c>
      <c r="R8" s="34">
        <v>2001</v>
      </c>
      <c r="S8" s="35">
        <v>2002</v>
      </c>
      <c r="T8" s="35">
        <v>2003</v>
      </c>
      <c r="U8" s="36">
        <v>2004</v>
      </c>
      <c r="V8" s="36">
        <v>2005</v>
      </c>
      <c r="W8" s="35">
        <v>2006</v>
      </c>
      <c r="X8" s="35">
        <v>2006</v>
      </c>
      <c r="Y8" s="35">
        <v>2006</v>
      </c>
      <c r="Z8" s="35">
        <v>2006</v>
      </c>
      <c r="AA8" s="35">
        <v>2006</v>
      </c>
      <c r="AB8" s="35">
        <v>2006</v>
      </c>
      <c r="AC8" s="35">
        <v>2006</v>
      </c>
      <c r="AD8" s="35">
        <v>2006</v>
      </c>
      <c r="AE8" s="35">
        <v>2006</v>
      </c>
      <c r="AF8" s="35">
        <v>2006</v>
      </c>
      <c r="AG8" s="35">
        <v>2006</v>
      </c>
      <c r="AH8" s="35">
        <v>2006</v>
      </c>
      <c r="AI8" s="35">
        <v>2006</v>
      </c>
      <c r="AJ8" s="35">
        <v>2006</v>
      </c>
      <c r="AK8" s="35">
        <v>2006</v>
      </c>
      <c r="AL8" s="35">
        <v>2006</v>
      </c>
      <c r="AM8" s="35">
        <v>2006</v>
      </c>
      <c r="AN8" s="35">
        <v>2006</v>
      </c>
      <c r="AO8" s="35">
        <v>2006</v>
      </c>
      <c r="AP8" s="35">
        <v>2006</v>
      </c>
      <c r="AQ8" s="35">
        <v>2006</v>
      </c>
      <c r="AR8" s="35">
        <v>2006</v>
      </c>
      <c r="AS8" s="35">
        <v>2006</v>
      </c>
      <c r="AT8" s="35">
        <v>2006</v>
      </c>
      <c r="AU8" s="35">
        <v>2006</v>
      </c>
      <c r="AV8" s="35">
        <v>2006</v>
      </c>
      <c r="AW8" s="35">
        <v>2006</v>
      </c>
      <c r="AX8" s="35">
        <v>2006</v>
      </c>
      <c r="AY8" s="35">
        <v>2006</v>
      </c>
      <c r="AZ8" s="35">
        <v>2006</v>
      </c>
      <c r="BA8" s="35">
        <v>2006</v>
      </c>
      <c r="BB8" s="35">
        <v>2006</v>
      </c>
      <c r="BC8" s="35">
        <v>2006</v>
      </c>
      <c r="BD8" s="35">
        <v>2006</v>
      </c>
      <c r="BE8" s="35">
        <v>2006</v>
      </c>
      <c r="BF8" s="35">
        <v>2006</v>
      </c>
      <c r="BG8" s="35">
        <v>2006</v>
      </c>
      <c r="BH8" s="35">
        <v>2006</v>
      </c>
      <c r="BI8" s="35">
        <v>2006</v>
      </c>
      <c r="BJ8" s="35">
        <v>2006</v>
      </c>
      <c r="BK8" s="35">
        <v>2006</v>
      </c>
      <c r="BL8" s="35">
        <v>2006</v>
      </c>
      <c r="BM8" s="35">
        <v>2006</v>
      </c>
      <c r="BN8" s="35">
        <v>2006</v>
      </c>
      <c r="BO8" s="35">
        <v>2006</v>
      </c>
      <c r="BP8" s="35">
        <v>2006</v>
      </c>
      <c r="BQ8" s="35">
        <v>2006</v>
      </c>
      <c r="BR8" s="35">
        <v>2006</v>
      </c>
      <c r="BS8" s="35">
        <v>2006</v>
      </c>
      <c r="BT8" s="35">
        <v>2006</v>
      </c>
      <c r="BU8" s="35">
        <v>2006</v>
      </c>
      <c r="BV8" s="35">
        <v>2006</v>
      </c>
      <c r="BW8" s="35">
        <v>2006</v>
      </c>
      <c r="BX8" s="35">
        <v>2006</v>
      </c>
      <c r="BY8" s="35">
        <v>2006</v>
      </c>
      <c r="BZ8" s="35">
        <v>2006</v>
      </c>
      <c r="CA8" s="35">
        <v>2006</v>
      </c>
      <c r="CB8" s="35">
        <v>2006</v>
      </c>
      <c r="CC8" s="35">
        <v>2006</v>
      </c>
      <c r="CD8" s="35">
        <v>2006</v>
      </c>
      <c r="CE8" s="35">
        <v>2007</v>
      </c>
      <c r="CF8" s="35">
        <v>2008</v>
      </c>
      <c r="CG8" s="35">
        <v>2009</v>
      </c>
      <c r="CH8" s="35">
        <v>2010</v>
      </c>
      <c r="CI8" s="35">
        <v>2011</v>
      </c>
      <c r="CJ8" s="35">
        <v>2012</v>
      </c>
      <c r="CK8" s="37">
        <v>2007</v>
      </c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>
        <v>2007</v>
      </c>
      <c r="CX8" s="37">
        <v>2007</v>
      </c>
      <c r="CY8" s="37">
        <v>2007</v>
      </c>
      <c r="CZ8" s="37">
        <v>2007</v>
      </c>
      <c r="DA8" s="37">
        <v>2007</v>
      </c>
      <c r="DB8" s="37">
        <v>2007</v>
      </c>
      <c r="DC8" s="37">
        <v>2007</v>
      </c>
      <c r="DD8" s="37">
        <v>2007</v>
      </c>
      <c r="DE8" s="37">
        <v>2007</v>
      </c>
      <c r="DF8" s="37">
        <v>2007</v>
      </c>
      <c r="DG8" s="37">
        <v>2007</v>
      </c>
      <c r="DH8" s="37">
        <v>2008</v>
      </c>
      <c r="DI8" s="37">
        <v>2008</v>
      </c>
      <c r="DJ8" s="37">
        <v>2008</v>
      </c>
      <c r="DK8" s="37">
        <v>2008</v>
      </c>
      <c r="DL8" s="37">
        <v>2008</v>
      </c>
      <c r="DM8" s="37">
        <v>2008</v>
      </c>
      <c r="DN8" s="37">
        <v>2008</v>
      </c>
      <c r="DO8" s="37">
        <v>2008</v>
      </c>
      <c r="DP8" s="37">
        <v>2008</v>
      </c>
      <c r="DQ8" s="37">
        <v>2008</v>
      </c>
      <c r="DR8" s="37">
        <v>2008</v>
      </c>
      <c r="DS8" s="37">
        <v>2008</v>
      </c>
      <c r="DT8" s="37">
        <v>2009</v>
      </c>
      <c r="DU8" s="37">
        <v>2009</v>
      </c>
      <c r="DV8" s="37">
        <v>2009</v>
      </c>
      <c r="DW8" s="37">
        <v>2009</v>
      </c>
      <c r="DX8" s="37">
        <v>2009</v>
      </c>
      <c r="DY8" s="37"/>
      <c r="DZ8" s="37">
        <v>2009</v>
      </c>
      <c r="EA8" s="37">
        <v>2009</v>
      </c>
      <c r="EB8" s="37">
        <v>2009</v>
      </c>
      <c r="EC8" s="37">
        <v>2009</v>
      </c>
      <c r="ED8" s="37">
        <v>2009</v>
      </c>
      <c r="EE8" s="37"/>
      <c r="EF8" s="37">
        <v>2009</v>
      </c>
      <c r="EG8" s="37">
        <v>2010</v>
      </c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>
        <v>2010</v>
      </c>
      <c r="ET8" s="37">
        <v>2011</v>
      </c>
      <c r="EU8" s="37">
        <v>2011</v>
      </c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>
        <v>2011</v>
      </c>
      <c r="FG8" s="37">
        <v>2012</v>
      </c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>
        <v>2012</v>
      </c>
      <c r="FT8" s="37">
        <v>2012</v>
      </c>
      <c r="FU8" s="37">
        <v>2013</v>
      </c>
      <c r="FV8" s="37">
        <v>2014</v>
      </c>
      <c r="FW8" s="37">
        <v>2015</v>
      </c>
      <c r="FX8" s="37">
        <v>2016</v>
      </c>
      <c r="FY8" s="37">
        <v>2013</v>
      </c>
      <c r="FZ8" s="37">
        <v>2013</v>
      </c>
      <c r="GA8" s="37">
        <v>2013</v>
      </c>
      <c r="GB8" s="37">
        <v>2013</v>
      </c>
      <c r="GC8" s="37">
        <v>2013</v>
      </c>
      <c r="GD8" s="37">
        <v>2013</v>
      </c>
      <c r="GE8" s="37">
        <v>2013</v>
      </c>
      <c r="GF8" s="37">
        <v>2013</v>
      </c>
      <c r="GG8" s="37">
        <v>2013</v>
      </c>
      <c r="GH8" s="37">
        <v>2013</v>
      </c>
      <c r="GI8" s="37">
        <v>2013</v>
      </c>
      <c r="GJ8" s="37">
        <v>2013</v>
      </c>
      <c r="GK8" s="134">
        <v>2014</v>
      </c>
      <c r="GL8" s="133">
        <v>2014</v>
      </c>
      <c r="GM8" s="133" t="s">
        <v>133</v>
      </c>
      <c r="GN8" s="133">
        <v>2014</v>
      </c>
      <c r="GO8" s="133">
        <v>2014</v>
      </c>
      <c r="GP8" s="133">
        <v>2014</v>
      </c>
      <c r="GQ8" s="133">
        <v>2014</v>
      </c>
      <c r="GR8" s="133">
        <v>2014</v>
      </c>
      <c r="GS8" s="133">
        <v>2014</v>
      </c>
      <c r="GT8" s="133">
        <v>2014</v>
      </c>
      <c r="GU8" s="133">
        <v>2014</v>
      </c>
      <c r="GV8" s="133">
        <v>2014</v>
      </c>
      <c r="GW8" s="133" t="s">
        <v>133</v>
      </c>
      <c r="GX8" s="133" t="s">
        <v>135</v>
      </c>
      <c r="GY8" s="133" t="s">
        <v>135</v>
      </c>
      <c r="GZ8" s="133" t="s">
        <v>135</v>
      </c>
      <c r="HA8" s="133" t="s">
        <v>135</v>
      </c>
      <c r="HB8" s="133" t="s">
        <v>135</v>
      </c>
      <c r="HC8" s="133" t="s">
        <v>135</v>
      </c>
      <c r="HD8" s="133" t="s">
        <v>135</v>
      </c>
      <c r="HE8" s="133" t="s">
        <v>135</v>
      </c>
      <c r="HF8" s="133" t="s">
        <v>135</v>
      </c>
      <c r="HG8" s="133" t="s">
        <v>135</v>
      </c>
      <c r="HH8" s="133" t="s">
        <v>135</v>
      </c>
      <c r="HI8" s="133" t="s">
        <v>135</v>
      </c>
      <c r="HJ8" s="37" t="s">
        <v>136</v>
      </c>
      <c r="HK8" s="37">
        <v>2016</v>
      </c>
      <c r="HL8" s="37">
        <v>2016</v>
      </c>
      <c r="HM8" s="37">
        <v>2016</v>
      </c>
      <c r="HN8" s="37">
        <v>2016</v>
      </c>
      <c r="HO8" s="37">
        <v>2016</v>
      </c>
      <c r="HP8" s="37">
        <v>2016</v>
      </c>
      <c r="HQ8" s="37">
        <v>2016</v>
      </c>
      <c r="HR8" s="37">
        <v>2016</v>
      </c>
      <c r="HS8" s="37">
        <v>2016</v>
      </c>
      <c r="HT8" s="37">
        <v>2016</v>
      </c>
      <c r="HU8" s="37">
        <v>2016</v>
      </c>
      <c r="HV8" s="37">
        <v>2017</v>
      </c>
      <c r="HW8" s="37">
        <v>2017</v>
      </c>
      <c r="HX8" s="37">
        <v>2017</v>
      </c>
      <c r="HY8" s="37">
        <v>2017</v>
      </c>
      <c r="HZ8" s="37">
        <v>2017</v>
      </c>
      <c r="IA8" s="37">
        <v>2017</v>
      </c>
      <c r="IB8" s="37">
        <v>2017</v>
      </c>
      <c r="IC8" s="37">
        <v>2017</v>
      </c>
      <c r="ID8" s="37">
        <v>2017</v>
      </c>
      <c r="IE8" s="37">
        <v>2017</v>
      </c>
      <c r="IF8" s="37">
        <v>2017</v>
      </c>
      <c r="IG8" s="37">
        <v>2017</v>
      </c>
      <c r="IH8" s="37">
        <v>2016</v>
      </c>
      <c r="II8" s="37">
        <v>2017</v>
      </c>
    </row>
    <row r="9" spans="1:243" ht="15.75">
      <c r="A9" s="22" t="s">
        <v>76</v>
      </c>
      <c r="B9" s="1"/>
      <c r="C9" s="1"/>
      <c r="D9" s="1"/>
      <c r="E9" s="1"/>
      <c r="F9" s="1"/>
      <c r="G9" s="1"/>
      <c r="H9" s="1"/>
      <c r="I9" s="22"/>
      <c r="J9" s="1"/>
      <c r="K9" s="1"/>
      <c r="L9" s="1"/>
      <c r="M9" s="33"/>
      <c r="N9" s="24"/>
      <c r="O9" s="24"/>
      <c r="P9" s="24"/>
      <c r="Q9" s="24"/>
      <c r="R9" s="24"/>
      <c r="S9" s="24"/>
      <c r="T9" s="24"/>
      <c r="U9" s="25"/>
      <c r="V9" s="25"/>
      <c r="W9" s="24"/>
      <c r="X9" s="24" t="s">
        <v>20</v>
      </c>
      <c r="Y9" s="27" t="s">
        <v>13</v>
      </c>
      <c r="Z9" s="26" t="s">
        <v>14</v>
      </c>
      <c r="AA9" s="26" t="s">
        <v>15</v>
      </c>
      <c r="AB9" s="26" t="s">
        <v>16</v>
      </c>
      <c r="AC9" s="26" t="s">
        <v>17</v>
      </c>
      <c r="AD9" s="26" t="s">
        <v>70</v>
      </c>
      <c r="AE9" s="26" t="s">
        <v>18</v>
      </c>
      <c r="AF9" s="26" t="s">
        <v>71</v>
      </c>
      <c r="AG9" s="26" t="s">
        <v>72</v>
      </c>
      <c r="AH9" s="26" t="s">
        <v>73</v>
      </c>
      <c r="AI9" s="26" t="s">
        <v>19</v>
      </c>
      <c r="AJ9" s="24" t="s">
        <v>20</v>
      </c>
      <c r="AK9" s="3" t="s">
        <v>82</v>
      </c>
      <c r="AL9" s="3" t="s">
        <v>83</v>
      </c>
      <c r="AM9" s="3" t="s">
        <v>84</v>
      </c>
      <c r="AN9" s="3" t="s">
        <v>85</v>
      </c>
      <c r="AO9" s="3" t="s">
        <v>86</v>
      </c>
      <c r="AP9" s="3" t="s">
        <v>70</v>
      </c>
      <c r="AQ9" s="3" t="s">
        <v>87</v>
      </c>
      <c r="AR9" s="3" t="s">
        <v>88</v>
      </c>
      <c r="AS9" s="3" t="s">
        <v>89</v>
      </c>
      <c r="AT9" s="3" t="s">
        <v>90</v>
      </c>
      <c r="AU9" s="3" t="s">
        <v>91</v>
      </c>
      <c r="AV9" s="24" t="s">
        <v>20</v>
      </c>
      <c r="AW9" s="3" t="s">
        <v>82</v>
      </c>
      <c r="AX9" s="3" t="s">
        <v>83</v>
      </c>
      <c r="AY9" s="3" t="s">
        <v>84</v>
      </c>
      <c r="AZ9" s="3" t="s">
        <v>85</v>
      </c>
      <c r="BA9" s="3" t="s">
        <v>86</v>
      </c>
      <c r="BB9" s="3" t="s">
        <v>70</v>
      </c>
      <c r="BC9" s="3" t="s">
        <v>87</v>
      </c>
      <c r="BD9" s="3" t="s">
        <v>88</v>
      </c>
      <c r="BE9" s="3" t="s">
        <v>89</v>
      </c>
      <c r="BF9" s="3" t="s">
        <v>90</v>
      </c>
      <c r="BG9" s="3" t="s">
        <v>91</v>
      </c>
      <c r="BH9" s="24" t="s">
        <v>92</v>
      </c>
      <c r="BI9" s="24" t="s">
        <v>99</v>
      </c>
      <c r="BJ9" s="24" t="s">
        <v>14</v>
      </c>
      <c r="BK9" s="24" t="s">
        <v>15</v>
      </c>
      <c r="BL9" s="24" t="s">
        <v>16</v>
      </c>
      <c r="BM9" s="24" t="s">
        <v>17</v>
      </c>
      <c r="BN9" s="24" t="s">
        <v>100</v>
      </c>
      <c r="BO9" s="24" t="s">
        <v>18</v>
      </c>
      <c r="BP9" s="24" t="s">
        <v>101</v>
      </c>
      <c r="BQ9" s="24" t="s">
        <v>102</v>
      </c>
      <c r="BR9" s="24" t="s">
        <v>103</v>
      </c>
      <c r="BS9" s="24" t="s">
        <v>104</v>
      </c>
      <c r="BT9" s="3" t="s">
        <v>116</v>
      </c>
      <c r="BU9" s="3" t="s">
        <v>117</v>
      </c>
      <c r="BV9" s="24" t="s">
        <v>105</v>
      </c>
      <c r="BW9" s="24" t="s">
        <v>93</v>
      </c>
      <c r="BX9" s="24" t="s">
        <v>95</v>
      </c>
      <c r="BY9" s="33" t="s">
        <v>118</v>
      </c>
      <c r="BZ9" s="24" t="s">
        <v>107</v>
      </c>
      <c r="CA9" s="24" t="s">
        <v>119</v>
      </c>
      <c r="CB9" s="24" t="s">
        <v>97</v>
      </c>
      <c r="CC9" s="24" t="s">
        <v>120</v>
      </c>
      <c r="CD9" s="24" t="s">
        <v>98</v>
      </c>
      <c r="CE9" s="24"/>
      <c r="CF9" s="24"/>
      <c r="CG9" s="24"/>
      <c r="CH9" s="24"/>
      <c r="CI9" s="24"/>
      <c r="CJ9" s="24"/>
      <c r="CK9" s="24" t="s">
        <v>92</v>
      </c>
      <c r="CL9" s="24" t="s">
        <v>99</v>
      </c>
      <c r="CM9" s="24" t="s">
        <v>14</v>
      </c>
      <c r="CN9" s="24" t="s">
        <v>15</v>
      </c>
      <c r="CO9" s="24" t="s">
        <v>16</v>
      </c>
      <c r="CP9" s="24" t="s">
        <v>17</v>
      </c>
      <c r="CQ9" s="24" t="s">
        <v>100</v>
      </c>
      <c r="CR9" s="24" t="s">
        <v>18</v>
      </c>
      <c r="CS9" s="24" t="s">
        <v>101</v>
      </c>
      <c r="CT9" s="24" t="s">
        <v>102</v>
      </c>
      <c r="CU9" s="24" t="s">
        <v>103</v>
      </c>
      <c r="CV9" s="24" t="s">
        <v>104</v>
      </c>
      <c r="CW9" s="24" t="s">
        <v>109</v>
      </c>
      <c r="CX9" s="24" t="s">
        <v>110</v>
      </c>
      <c r="CY9" s="24" t="s">
        <v>111</v>
      </c>
      <c r="CZ9" s="24" t="s">
        <v>112</v>
      </c>
      <c r="DA9" s="24" t="s">
        <v>113</v>
      </c>
      <c r="DB9" s="24" t="s">
        <v>114</v>
      </c>
      <c r="DC9" s="24" t="s">
        <v>115</v>
      </c>
      <c r="DD9" s="24" t="s">
        <v>96</v>
      </c>
      <c r="DE9" s="24" t="s">
        <v>122</v>
      </c>
      <c r="DF9" s="24" t="s">
        <v>120</v>
      </c>
      <c r="DG9" s="24" t="s">
        <v>123</v>
      </c>
      <c r="DH9" s="24" t="s">
        <v>92</v>
      </c>
      <c r="DI9" s="24" t="s">
        <v>127</v>
      </c>
      <c r="DJ9" s="24" t="s">
        <v>117</v>
      </c>
      <c r="DK9" s="24" t="s">
        <v>105</v>
      </c>
      <c r="DL9" s="24" t="s">
        <v>93</v>
      </c>
      <c r="DM9" s="24" t="s">
        <v>126</v>
      </c>
      <c r="DN9" s="24" t="s">
        <v>125</v>
      </c>
      <c r="DO9" s="24" t="s">
        <v>107</v>
      </c>
      <c r="DP9" s="24" t="s">
        <v>124</v>
      </c>
      <c r="DQ9" s="24" t="s">
        <v>122</v>
      </c>
      <c r="DR9" s="24" t="s">
        <v>120</v>
      </c>
      <c r="DS9" s="24" t="s">
        <v>123</v>
      </c>
      <c r="DT9" s="24" t="s">
        <v>92</v>
      </c>
      <c r="DU9" s="24" t="s">
        <v>127</v>
      </c>
      <c r="DV9" s="24" t="s">
        <v>117</v>
      </c>
      <c r="DW9" s="24" t="s">
        <v>105</v>
      </c>
      <c r="DX9" s="24" t="s">
        <v>93</v>
      </c>
      <c r="DY9" s="24" t="s">
        <v>95</v>
      </c>
      <c r="DZ9" s="24" t="s">
        <v>107</v>
      </c>
      <c r="EA9" s="24" t="s">
        <v>107</v>
      </c>
      <c r="EB9" s="24" t="s">
        <v>96</v>
      </c>
      <c r="EC9" s="24" t="s">
        <v>122</v>
      </c>
      <c r="ED9" s="24" t="s">
        <v>120</v>
      </c>
      <c r="EE9" s="24" t="s">
        <v>104</v>
      </c>
      <c r="EF9" s="24" t="s">
        <v>123</v>
      </c>
      <c r="EG9" s="27" t="s">
        <v>92</v>
      </c>
      <c r="EH9" s="27" t="s">
        <v>99</v>
      </c>
      <c r="EI9" s="27" t="s">
        <v>14</v>
      </c>
      <c r="EJ9" s="27" t="s">
        <v>15</v>
      </c>
      <c r="EK9" s="27" t="s">
        <v>16</v>
      </c>
      <c r="EL9" s="27" t="s">
        <v>17</v>
      </c>
      <c r="EM9" s="27" t="s">
        <v>100</v>
      </c>
      <c r="EN9" s="27" t="s">
        <v>18</v>
      </c>
      <c r="EO9" s="27" t="s">
        <v>101</v>
      </c>
      <c r="EP9" s="27" t="s">
        <v>102</v>
      </c>
      <c r="EQ9" s="27" t="s">
        <v>103</v>
      </c>
      <c r="ER9" s="27" t="s">
        <v>104</v>
      </c>
      <c r="ES9" s="24" t="s">
        <v>123</v>
      </c>
      <c r="ET9" s="27" t="s">
        <v>128</v>
      </c>
      <c r="EU9" s="27" t="s">
        <v>99</v>
      </c>
      <c r="EV9" s="27" t="s">
        <v>14</v>
      </c>
      <c r="EW9" s="27" t="s">
        <v>15</v>
      </c>
      <c r="EX9" s="27" t="s">
        <v>16</v>
      </c>
      <c r="EY9" s="27" t="s">
        <v>17</v>
      </c>
      <c r="EZ9" s="27" t="s">
        <v>100</v>
      </c>
      <c r="FA9" s="27" t="s">
        <v>18</v>
      </c>
      <c r="FB9" s="27" t="s">
        <v>101</v>
      </c>
      <c r="FC9" s="27" t="s">
        <v>102</v>
      </c>
      <c r="FD9" s="27" t="s">
        <v>103</v>
      </c>
      <c r="FE9" s="27" t="s">
        <v>104</v>
      </c>
      <c r="FF9" s="114" t="s">
        <v>132</v>
      </c>
      <c r="FG9" s="27" t="s">
        <v>128</v>
      </c>
      <c r="FH9" s="27" t="s">
        <v>82</v>
      </c>
      <c r="FI9" s="27" t="s">
        <v>83</v>
      </c>
      <c r="FJ9" s="27" t="s">
        <v>84</v>
      </c>
      <c r="FK9" s="27" t="s">
        <v>85</v>
      </c>
      <c r="FL9" s="27" t="s">
        <v>86</v>
      </c>
      <c r="FM9" s="27" t="s">
        <v>70</v>
      </c>
      <c r="FN9" s="27" t="s">
        <v>87</v>
      </c>
      <c r="FO9" s="27" t="s">
        <v>88</v>
      </c>
      <c r="FP9" s="27" t="s">
        <v>89</v>
      </c>
      <c r="FQ9" s="27" t="s">
        <v>90</v>
      </c>
      <c r="FR9" s="27" t="s">
        <v>91</v>
      </c>
      <c r="FS9" s="114" t="s">
        <v>123</v>
      </c>
      <c r="FT9" s="114" t="s">
        <v>120</v>
      </c>
      <c r="FU9" s="114"/>
      <c r="FV9" s="114"/>
      <c r="FW9" s="114"/>
      <c r="FX9" s="114"/>
      <c r="FY9" s="24" t="s">
        <v>128</v>
      </c>
      <c r="FZ9" s="24" t="s">
        <v>82</v>
      </c>
      <c r="GA9" s="24" t="s">
        <v>83</v>
      </c>
      <c r="GB9" s="24" t="s">
        <v>84</v>
      </c>
      <c r="GC9" s="24" t="s">
        <v>85</v>
      </c>
      <c r="GD9" s="24" t="s">
        <v>86</v>
      </c>
      <c r="GE9" s="24" t="s">
        <v>70</v>
      </c>
      <c r="GF9" s="24" t="s">
        <v>87</v>
      </c>
      <c r="GG9" s="27" t="s">
        <v>88</v>
      </c>
      <c r="GH9" s="27" t="s">
        <v>89</v>
      </c>
      <c r="GI9" s="27" t="s">
        <v>90</v>
      </c>
      <c r="GJ9" s="27" t="s">
        <v>91</v>
      </c>
      <c r="GK9" s="72" t="s">
        <v>128</v>
      </c>
      <c r="GL9" s="71" t="s">
        <v>99</v>
      </c>
      <c r="GM9" s="71" t="s">
        <v>14</v>
      </c>
      <c r="GN9" s="71" t="s">
        <v>15</v>
      </c>
      <c r="GO9" s="71" t="s">
        <v>16</v>
      </c>
      <c r="GP9" s="71" t="s">
        <v>17</v>
      </c>
      <c r="GQ9" s="71" t="s">
        <v>100</v>
      </c>
      <c r="GR9" s="71" t="s">
        <v>18</v>
      </c>
      <c r="GS9" s="71" t="s">
        <v>101</v>
      </c>
      <c r="GT9" s="71" t="s">
        <v>102</v>
      </c>
      <c r="GU9" s="71" t="s">
        <v>103</v>
      </c>
      <c r="GV9" s="71" t="s">
        <v>104</v>
      </c>
      <c r="GW9" s="71" t="s">
        <v>134</v>
      </c>
      <c r="GX9" s="71" t="s">
        <v>92</v>
      </c>
      <c r="GY9" s="71" t="s">
        <v>99</v>
      </c>
      <c r="GZ9" s="71" t="s">
        <v>14</v>
      </c>
      <c r="HA9" s="71" t="s">
        <v>15</v>
      </c>
      <c r="HB9" s="71" t="s">
        <v>16</v>
      </c>
      <c r="HC9" s="71" t="s">
        <v>17</v>
      </c>
      <c r="HD9" s="71" t="s">
        <v>100</v>
      </c>
      <c r="HE9" s="71" t="s">
        <v>18</v>
      </c>
      <c r="HF9" s="71" t="s">
        <v>101</v>
      </c>
      <c r="HG9" s="71" t="s">
        <v>102</v>
      </c>
      <c r="HH9" s="71" t="s">
        <v>103</v>
      </c>
      <c r="HI9" s="71" t="s">
        <v>104</v>
      </c>
      <c r="HJ9" s="37" t="s">
        <v>128</v>
      </c>
      <c r="HK9" s="37" t="s">
        <v>82</v>
      </c>
      <c r="HL9" s="37" t="s">
        <v>83</v>
      </c>
      <c r="HM9" s="37" t="s">
        <v>84</v>
      </c>
      <c r="HN9" s="37" t="s">
        <v>85</v>
      </c>
      <c r="HO9" s="37" t="s">
        <v>17</v>
      </c>
      <c r="HP9" s="37" t="s">
        <v>100</v>
      </c>
      <c r="HQ9" s="37" t="s">
        <v>18</v>
      </c>
      <c r="HR9" s="37" t="s">
        <v>101</v>
      </c>
      <c r="HS9" s="37" t="s">
        <v>102</v>
      </c>
      <c r="HT9" s="37" t="s">
        <v>103</v>
      </c>
      <c r="HU9" s="37" t="s">
        <v>104</v>
      </c>
      <c r="HV9" s="37" t="s">
        <v>92</v>
      </c>
      <c r="HW9" s="37" t="s">
        <v>99</v>
      </c>
      <c r="HX9" s="37" t="s">
        <v>14</v>
      </c>
      <c r="HY9" s="37" t="s">
        <v>15</v>
      </c>
      <c r="HZ9" s="37" t="s">
        <v>16</v>
      </c>
      <c r="IA9" s="37" t="s">
        <v>17</v>
      </c>
      <c r="IB9" s="37" t="s">
        <v>100</v>
      </c>
      <c r="IC9" s="37" t="s">
        <v>18</v>
      </c>
      <c r="ID9" s="37" t="s">
        <v>101</v>
      </c>
      <c r="IE9" s="37" t="s">
        <v>102</v>
      </c>
      <c r="IF9" s="37" t="s">
        <v>103</v>
      </c>
      <c r="IG9" s="37" t="s">
        <v>104</v>
      </c>
      <c r="IH9" s="37" t="s">
        <v>141</v>
      </c>
      <c r="II9" s="37" t="s">
        <v>141</v>
      </c>
    </row>
    <row r="10" spans="1:243" ht="15.75">
      <c r="A10" s="38"/>
      <c r="B10" s="21"/>
      <c r="C10" s="21"/>
      <c r="D10" s="21"/>
      <c r="E10" s="21"/>
      <c r="F10" s="21"/>
      <c r="G10" s="21"/>
      <c r="H10" s="21"/>
      <c r="I10" s="20"/>
      <c r="J10" s="21"/>
      <c r="K10" s="21"/>
      <c r="L10" s="21"/>
      <c r="M10" s="39"/>
      <c r="N10" s="40"/>
      <c r="O10" s="40"/>
      <c r="P10" s="40"/>
      <c r="Q10" s="40"/>
      <c r="R10" s="40"/>
      <c r="S10" s="40"/>
      <c r="T10" s="40"/>
      <c r="U10" s="41"/>
      <c r="V10" s="41"/>
      <c r="W10" s="40"/>
      <c r="X10" s="39"/>
      <c r="Y10" s="42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2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3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3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42"/>
      <c r="BX10" s="42"/>
      <c r="BY10" s="42"/>
      <c r="BZ10" s="42"/>
      <c r="CA10" s="43"/>
      <c r="CB10" s="43"/>
      <c r="CC10" s="43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11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</row>
    <row r="11" spans="1:243" ht="15.75">
      <c r="A11" s="22"/>
      <c r="B11" s="1"/>
      <c r="C11" s="1"/>
      <c r="D11" s="1"/>
      <c r="E11" s="1"/>
      <c r="F11" s="1"/>
      <c r="G11" s="1"/>
      <c r="H11" s="1"/>
      <c r="I11" s="45"/>
      <c r="J11" s="46"/>
      <c r="K11" s="1"/>
      <c r="L11" s="1"/>
      <c r="M11" s="33"/>
      <c r="N11" s="24"/>
      <c r="O11" s="24"/>
      <c r="P11" s="47"/>
      <c r="Q11" s="24"/>
      <c r="R11" s="24"/>
      <c r="S11" s="24"/>
      <c r="T11" s="24"/>
      <c r="U11" s="25"/>
      <c r="V11" s="25"/>
      <c r="W11" s="24"/>
      <c r="X11" s="24"/>
      <c r="Y11" s="27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4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8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7"/>
      <c r="BY11" s="27"/>
      <c r="BZ11" s="27"/>
      <c r="CA11" s="23"/>
      <c r="CB11" s="29"/>
      <c r="CC11" s="23"/>
      <c r="CD11" s="24"/>
      <c r="CE11" s="24"/>
      <c r="CF11" s="24"/>
      <c r="CG11" s="23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3"/>
      <c r="CY11" s="23"/>
      <c r="CZ11" s="23"/>
      <c r="DA11" s="30"/>
      <c r="DB11" s="30"/>
      <c r="DC11" s="30"/>
      <c r="DD11" s="30"/>
      <c r="DE11" s="30"/>
      <c r="DF11" s="30"/>
      <c r="DG11" s="30"/>
      <c r="DH11" s="48"/>
      <c r="DI11" s="48"/>
      <c r="DJ11" s="24"/>
      <c r="DK11" s="24"/>
      <c r="DL11" s="24"/>
      <c r="DM11" s="24"/>
      <c r="DN11" s="23"/>
      <c r="DO11" s="24"/>
      <c r="DP11" s="24"/>
      <c r="DQ11" s="24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72"/>
      <c r="FV11" s="72"/>
      <c r="FW11" s="72"/>
      <c r="FX11" s="72"/>
      <c r="FY11" s="71"/>
      <c r="GF11" s="115"/>
      <c r="GG11" s="72"/>
      <c r="GH11" s="72"/>
      <c r="GI11" s="72"/>
      <c r="GJ11" s="72"/>
      <c r="GK11" s="72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</row>
    <row r="12" spans="1:243" ht="15.75">
      <c r="A12" s="49" t="s">
        <v>21</v>
      </c>
      <c r="B12" s="50">
        <f aca="true" t="shared" si="0" ref="B12:O12">SUM(B14,B30)</f>
        <v>8524.7</v>
      </c>
      <c r="C12" s="50">
        <f t="shared" si="0"/>
        <v>10943.199999999999</v>
      </c>
      <c r="D12" s="50">
        <f t="shared" si="0"/>
        <v>12056.800000000001</v>
      </c>
      <c r="E12" s="50">
        <f t="shared" si="0"/>
        <v>13794.6</v>
      </c>
      <c r="F12" s="50">
        <f t="shared" si="0"/>
        <v>14416.999999999996</v>
      </c>
      <c r="G12" s="50">
        <f t="shared" si="0"/>
        <v>15710.599999999999</v>
      </c>
      <c r="H12" s="50">
        <f t="shared" si="0"/>
        <v>21685.000000000004</v>
      </c>
      <c r="I12" s="51">
        <f t="shared" si="0"/>
        <v>22747.7</v>
      </c>
      <c r="J12" s="50">
        <f t="shared" si="0"/>
        <v>23873.5</v>
      </c>
      <c r="K12" s="50">
        <f t="shared" si="0"/>
        <v>26257.299999999996</v>
      </c>
      <c r="L12" s="50">
        <f t="shared" si="0"/>
        <v>30297.599999999995</v>
      </c>
      <c r="M12" s="52">
        <f t="shared" si="0"/>
        <v>17945.899999999998</v>
      </c>
      <c r="N12" s="53">
        <f t="shared" si="0"/>
        <v>20867.599999999995</v>
      </c>
      <c r="O12" s="53">
        <f t="shared" si="0"/>
        <v>32448.2</v>
      </c>
      <c r="P12" s="53">
        <f aca="true" t="shared" si="1" ref="P12:W12">SUM(P14,P30)</f>
        <v>25337.4</v>
      </c>
      <c r="Q12" s="53">
        <f t="shared" si="1"/>
        <v>41049.90000000001</v>
      </c>
      <c r="R12" s="53">
        <f t="shared" si="1"/>
        <v>43809.899999999994</v>
      </c>
      <c r="S12" s="53">
        <f t="shared" si="1"/>
        <v>44316</v>
      </c>
      <c r="T12" s="53">
        <f t="shared" si="1"/>
        <v>56728.799999999996</v>
      </c>
      <c r="U12" s="53">
        <f t="shared" si="1"/>
        <v>66968.9</v>
      </c>
      <c r="V12" s="53">
        <f t="shared" si="1"/>
        <v>109433.69999999998</v>
      </c>
      <c r="W12" s="53">
        <f t="shared" si="1"/>
        <v>162981.90000000002</v>
      </c>
      <c r="X12" s="53">
        <f aca="true" t="shared" si="2" ref="X12:BV12">SUM(X14,X30)</f>
        <v>5083.1</v>
      </c>
      <c r="Y12" s="53">
        <f t="shared" si="2"/>
        <v>4758.5</v>
      </c>
      <c r="Z12" s="53">
        <f t="shared" si="2"/>
        <v>3856.8</v>
      </c>
      <c r="AA12" s="53">
        <f t="shared" si="2"/>
        <v>5458.2</v>
      </c>
      <c r="AB12" s="53">
        <f t="shared" si="2"/>
        <v>4056.7999999999997</v>
      </c>
      <c r="AC12" s="53">
        <f t="shared" si="2"/>
        <v>4694.1</v>
      </c>
      <c r="AD12" s="53">
        <f t="shared" si="2"/>
        <v>6500.799999999999</v>
      </c>
      <c r="AE12" s="53">
        <f t="shared" si="2"/>
        <v>4350.5999999999985</v>
      </c>
      <c r="AF12" s="53">
        <f t="shared" si="2"/>
        <v>4653</v>
      </c>
      <c r="AG12" s="53">
        <f t="shared" si="2"/>
        <v>4355.1</v>
      </c>
      <c r="AH12" s="53">
        <f t="shared" si="2"/>
        <v>3922.3999999999996</v>
      </c>
      <c r="AI12" s="53">
        <f t="shared" si="2"/>
        <v>3910.3</v>
      </c>
      <c r="AJ12" s="53">
        <f t="shared" si="2"/>
        <v>6071.9</v>
      </c>
      <c r="AK12" s="53">
        <f t="shared" si="2"/>
        <v>4297.200000000001</v>
      </c>
      <c r="AL12" s="53">
        <f t="shared" si="2"/>
        <v>6852.9</v>
      </c>
      <c r="AM12" s="53">
        <f t="shared" si="2"/>
        <v>4233</v>
      </c>
      <c r="AN12" s="53">
        <f t="shared" si="2"/>
        <v>3981</v>
      </c>
      <c r="AO12" s="53">
        <f t="shared" si="2"/>
        <v>4519.400000000001</v>
      </c>
      <c r="AP12" s="53">
        <f t="shared" si="2"/>
        <v>5276.3</v>
      </c>
      <c r="AQ12" s="53">
        <f t="shared" si="2"/>
        <v>4405.4</v>
      </c>
      <c r="AR12" s="53">
        <f t="shared" si="2"/>
        <v>6470.700000000001</v>
      </c>
      <c r="AS12" s="53">
        <f t="shared" si="2"/>
        <v>9115.899999999998</v>
      </c>
      <c r="AT12" s="53">
        <f t="shared" si="2"/>
        <v>4430.199999999999</v>
      </c>
      <c r="AU12" s="53">
        <f t="shared" si="2"/>
        <v>7315</v>
      </c>
      <c r="AV12" s="53">
        <f t="shared" si="2"/>
        <v>8092.8</v>
      </c>
      <c r="AW12" s="53">
        <f t="shared" si="2"/>
        <v>5911.099999999999</v>
      </c>
      <c r="AX12" s="53">
        <f t="shared" si="2"/>
        <v>5432.400000000001</v>
      </c>
      <c r="AY12" s="53">
        <f t="shared" si="2"/>
        <v>14366.7</v>
      </c>
      <c r="AZ12" s="53">
        <f t="shared" si="2"/>
        <v>7127.1</v>
      </c>
      <c r="BA12" s="53">
        <f t="shared" si="2"/>
        <v>8790.4</v>
      </c>
      <c r="BB12" s="53">
        <f t="shared" si="2"/>
        <v>5060.6</v>
      </c>
      <c r="BC12" s="53">
        <f t="shared" si="2"/>
        <v>9284.6</v>
      </c>
      <c r="BD12" s="53">
        <f t="shared" si="2"/>
        <v>13281.2</v>
      </c>
      <c r="BE12" s="53">
        <f t="shared" si="2"/>
        <v>10570.9</v>
      </c>
      <c r="BF12" s="53">
        <f t="shared" si="2"/>
        <v>15210.699999999999</v>
      </c>
      <c r="BG12" s="53">
        <f t="shared" si="2"/>
        <v>6305.199999999999</v>
      </c>
      <c r="BH12" s="53">
        <f t="shared" si="2"/>
        <v>13754</v>
      </c>
      <c r="BI12" s="53">
        <f t="shared" si="2"/>
        <v>16849.8</v>
      </c>
      <c r="BJ12" s="53">
        <f t="shared" si="2"/>
        <v>25892.25</v>
      </c>
      <c r="BK12" s="53">
        <f t="shared" si="2"/>
        <v>8963.2</v>
      </c>
      <c r="BL12" s="53">
        <f t="shared" si="2"/>
        <v>11935.600000000004</v>
      </c>
      <c r="BM12" s="53">
        <f t="shared" si="2"/>
        <v>8178.0999999999985</v>
      </c>
      <c r="BN12" s="53">
        <f t="shared" si="2"/>
        <v>8110.54</v>
      </c>
      <c r="BO12" s="53">
        <f t="shared" si="2"/>
        <v>8834.4</v>
      </c>
      <c r="BP12" s="53">
        <f t="shared" si="2"/>
        <v>8631.000000000004</v>
      </c>
      <c r="BQ12" s="53">
        <f t="shared" si="2"/>
        <v>8297.9</v>
      </c>
      <c r="BR12" s="53">
        <f t="shared" si="2"/>
        <v>16800.100000000002</v>
      </c>
      <c r="BS12" s="53">
        <f t="shared" si="2"/>
        <v>26735.000000000004</v>
      </c>
      <c r="BT12" s="53">
        <f t="shared" si="2"/>
        <v>30259.400000000005</v>
      </c>
      <c r="BU12" s="53">
        <f t="shared" si="2"/>
        <v>56496.09999999999</v>
      </c>
      <c r="BV12" s="53">
        <f t="shared" si="2"/>
        <v>65459.3</v>
      </c>
      <c r="BW12" s="53">
        <f aca="true" t="shared" si="3" ref="BW12:CD12">SUM(BW14,BW30)</f>
        <v>77394.40000000001</v>
      </c>
      <c r="BX12" s="53">
        <f t="shared" si="3"/>
        <v>85572.99999999999</v>
      </c>
      <c r="BY12" s="53">
        <f t="shared" si="3"/>
        <v>93683.5</v>
      </c>
      <c r="BZ12" s="53">
        <f t="shared" si="3"/>
        <v>102517.9</v>
      </c>
      <c r="CA12" s="53">
        <f t="shared" si="3"/>
        <v>110812.6</v>
      </c>
      <c r="CB12" s="53">
        <f t="shared" si="3"/>
        <v>119446.8</v>
      </c>
      <c r="CC12" s="53">
        <f t="shared" si="3"/>
        <v>136246.9</v>
      </c>
      <c r="CD12" s="53">
        <f t="shared" si="3"/>
        <v>162981.90000000002</v>
      </c>
      <c r="CE12" s="53">
        <v>93241.9</v>
      </c>
      <c r="CF12" s="53">
        <f>CF14+CF30</f>
        <v>141017.9</v>
      </c>
      <c r="CG12" s="53">
        <v>137451.596</v>
      </c>
      <c r="CH12" s="53">
        <v>138093.58987599998</v>
      </c>
      <c r="CI12" s="53">
        <v>246384.02476600005</v>
      </c>
      <c r="CJ12" s="53">
        <v>284135.363014</v>
      </c>
      <c r="CK12" s="53">
        <v>284135.363014</v>
      </c>
      <c r="CL12" s="53">
        <v>284135.363014</v>
      </c>
      <c r="CM12" s="53">
        <v>284135.363014</v>
      </c>
      <c r="CN12" s="53">
        <v>284135.363014</v>
      </c>
      <c r="CO12" s="53">
        <v>284135.363014</v>
      </c>
      <c r="CP12" s="53">
        <v>284135.363014</v>
      </c>
      <c r="CQ12" s="53">
        <v>284135.363014</v>
      </c>
      <c r="CR12" s="53">
        <v>284135.363014</v>
      </c>
      <c r="CS12" s="53">
        <v>284135.363014</v>
      </c>
      <c r="CT12" s="53">
        <v>284135.363014</v>
      </c>
      <c r="CU12" s="53">
        <v>284135.363014</v>
      </c>
      <c r="CV12" s="53">
        <v>284135.363014</v>
      </c>
      <c r="CW12" s="53">
        <v>284135.363014</v>
      </c>
      <c r="CX12" s="53">
        <v>284135.363014</v>
      </c>
      <c r="CY12" s="53">
        <v>284135.363014</v>
      </c>
      <c r="CZ12" s="53">
        <v>284135.363014</v>
      </c>
      <c r="DA12" s="53">
        <v>284135.363014</v>
      </c>
      <c r="DB12" s="53">
        <v>284135.363014</v>
      </c>
      <c r="DC12" s="53">
        <v>284135.363014</v>
      </c>
      <c r="DD12" s="53">
        <v>284135.363014</v>
      </c>
      <c r="DE12" s="53">
        <v>284135.363014</v>
      </c>
      <c r="DF12" s="53">
        <v>284135.363014</v>
      </c>
      <c r="DG12" s="53">
        <v>284135.363014</v>
      </c>
      <c r="DH12" s="53">
        <v>284135.363014</v>
      </c>
      <c r="DI12" s="53">
        <v>284135.363014</v>
      </c>
      <c r="DJ12" s="53">
        <v>284135.363014</v>
      </c>
      <c r="DK12" s="53">
        <v>284135.363014</v>
      </c>
      <c r="DL12" s="53">
        <v>284135.363014</v>
      </c>
      <c r="DM12" s="53">
        <v>284135.363014</v>
      </c>
      <c r="DN12" s="53">
        <v>284135.363014</v>
      </c>
      <c r="DO12" s="53">
        <v>284135.363014</v>
      </c>
      <c r="DP12" s="53">
        <v>284135.363014</v>
      </c>
      <c r="DQ12" s="53">
        <v>284135.363014</v>
      </c>
      <c r="DR12" s="53">
        <v>284135.363014</v>
      </c>
      <c r="DS12" s="53">
        <v>284135.363014</v>
      </c>
      <c r="DT12" s="53">
        <v>284135.363014</v>
      </c>
      <c r="DU12" s="53">
        <v>284135.363014</v>
      </c>
      <c r="DV12" s="53">
        <v>284135.363014</v>
      </c>
      <c r="DW12" s="53">
        <v>284135.363014</v>
      </c>
      <c r="DX12" s="53">
        <v>284135.363014</v>
      </c>
      <c r="DY12" s="53">
        <v>284135.363014</v>
      </c>
      <c r="DZ12" s="53">
        <v>284135.363014</v>
      </c>
      <c r="EA12" s="53">
        <v>284135.363014</v>
      </c>
      <c r="EB12" s="53">
        <v>284135.363014</v>
      </c>
      <c r="EC12" s="53">
        <v>284135.363014</v>
      </c>
      <c r="ED12" s="53">
        <v>284135.363014</v>
      </c>
      <c r="EE12" s="53">
        <v>284135.363014</v>
      </c>
      <c r="EF12" s="53">
        <v>284135.363014</v>
      </c>
      <c r="EG12" s="53">
        <v>284135.363014</v>
      </c>
      <c r="EH12" s="53">
        <v>284135.363014</v>
      </c>
      <c r="EI12" s="53">
        <v>284135.363014</v>
      </c>
      <c r="EJ12" s="53">
        <v>284135.363014</v>
      </c>
      <c r="EK12" s="53">
        <v>284135.363014</v>
      </c>
      <c r="EL12" s="53">
        <v>284135.363014</v>
      </c>
      <c r="EM12" s="53">
        <v>284135.363014</v>
      </c>
      <c r="EN12" s="53">
        <v>284135.363014</v>
      </c>
      <c r="EO12" s="53">
        <v>284135.363014</v>
      </c>
      <c r="EP12" s="53">
        <v>284135.363014</v>
      </c>
      <c r="EQ12" s="53">
        <v>284135.363014</v>
      </c>
      <c r="ER12" s="53">
        <v>284135.363014</v>
      </c>
      <c r="ES12" s="53">
        <v>284135.363014</v>
      </c>
      <c r="ET12" s="53">
        <v>284135.363014</v>
      </c>
      <c r="EU12" s="53">
        <v>284135.363014</v>
      </c>
      <c r="EV12" s="53">
        <v>284135.363014</v>
      </c>
      <c r="EW12" s="53">
        <v>284135.363014</v>
      </c>
      <c r="EX12" s="53">
        <v>284135.363014</v>
      </c>
      <c r="EY12" s="53">
        <v>284135.363014</v>
      </c>
      <c r="EZ12" s="53">
        <v>284135.363014</v>
      </c>
      <c r="FA12" s="53">
        <v>284135.363014</v>
      </c>
      <c r="FB12" s="53">
        <v>284135.363014</v>
      </c>
      <c r="FC12" s="53">
        <v>284135.363014</v>
      </c>
      <c r="FD12" s="53">
        <v>284135.363014</v>
      </c>
      <c r="FE12" s="53">
        <v>284135.363014</v>
      </c>
      <c r="FF12" s="53">
        <v>284135.363014</v>
      </c>
      <c r="FG12" s="53">
        <v>284135.363014</v>
      </c>
      <c r="FH12" s="53">
        <v>284135.363014</v>
      </c>
      <c r="FI12" s="53">
        <v>284135.363014</v>
      </c>
      <c r="FJ12" s="53">
        <v>284135.363014</v>
      </c>
      <c r="FK12" s="53">
        <v>284135.363014</v>
      </c>
      <c r="FL12" s="53">
        <v>284135.363014</v>
      </c>
      <c r="FM12" s="53">
        <v>284135.363014</v>
      </c>
      <c r="FN12" s="53">
        <v>284135.363014</v>
      </c>
      <c r="FO12" s="53">
        <v>284135.363014</v>
      </c>
      <c r="FP12" s="53">
        <v>284135.363014</v>
      </c>
      <c r="FQ12" s="53">
        <v>284135.363014</v>
      </c>
      <c r="FR12" s="53">
        <v>284135.363014</v>
      </c>
      <c r="FS12" s="53">
        <v>284135.363014</v>
      </c>
      <c r="FT12" s="53">
        <v>284135.363014</v>
      </c>
      <c r="FU12" s="53">
        <f>SUM(FU14,FU30)</f>
        <v>273843.6429222071</v>
      </c>
      <c r="FV12" s="53">
        <f aca="true" t="shared" si="4" ref="FV12:HJ12">SUM(FV14,FV30)</f>
        <v>259093.293561078</v>
      </c>
      <c r="FW12" s="53">
        <f t="shared" si="4"/>
        <v>286325.91362991725</v>
      </c>
      <c r="FX12" s="53">
        <f t="shared" si="4"/>
        <v>207412.0554455303</v>
      </c>
      <c r="FY12" s="53">
        <f t="shared" si="4"/>
        <v>20792.129855</v>
      </c>
      <c r="FZ12" s="53">
        <f t="shared" si="4"/>
        <v>23263.568803000002</v>
      </c>
      <c r="GA12" s="53">
        <f t="shared" si="4"/>
        <v>51825.498732</v>
      </c>
      <c r="GB12" s="53">
        <f t="shared" si="4"/>
        <v>13475.36210552315</v>
      </c>
      <c r="GC12" s="53">
        <f t="shared" si="4"/>
        <v>20412.651329900003</v>
      </c>
      <c r="GD12" s="53">
        <f t="shared" si="4"/>
        <v>18535.300000000003</v>
      </c>
      <c r="GE12" s="53">
        <f t="shared" si="4"/>
        <v>14824.598372739845</v>
      </c>
      <c r="GF12" s="53">
        <f t="shared" si="4"/>
        <v>13299.059975428921</v>
      </c>
      <c r="GG12" s="53">
        <f t="shared" si="4"/>
        <v>24235.048369090804</v>
      </c>
      <c r="GH12" s="53">
        <f t="shared" si="4"/>
        <v>25494.300000000003</v>
      </c>
      <c r="GI12" s="53">
        <f t="shared" si="4"/>
        <v>24131.76211778618</v>
      </c>
      <c r="GJ12" s="53">
        <f t="shared" si="4"/>
        <v>23302.93567872673</v>
      </c>
      <c r="GK12" s="53">
        <f t="shared" si="4"/>
        <v>23214.062271214087</v>
      </c>
      <c r="GL12" s="53">
        <f t="shared" si="4"/>
        <v>21838.127436382776</v>
      </c>
      <c r="GM12" s="53">
        <f t="shared" si="4"/>
        <v>22083.708405833127</v>
      </c>
      <c r="GN12" s="53">
        <f t="shared" si="4"/>
        <v>21672.142848329997</v>
      </c>
      <c r="GO12" s="53">
        <f t="shared" si="4"/>
        <v>21739.214146829996</v>
      </c>
      <c r="GP12" s="53">
        <f t="shared" si="4"/>
        <v>21625.985899810003</v>
      </c>
      <c r="GQ12" s="53">
        <f t="shared" si="4"/>
        <v>22034.762186310007</v>
      </c>
      <c r="GR12" s="53">
        <f t="shared" si="4"/>
        <v>19077.7725524</v>
      </c>
      <c r="GS12" s="53">
        <f t="shared" si="4"/>
        <v>21333.110873499983</v>
      </c>
      <c r="GT12" s="53">
        <f t="shared" si="4"/>
        <v>23486.790379000002</v>
      </c>
      <c r="GU12" s="53">
        <f t="shared" si="4"/>
        <v>20755.326336</v>
      </c>
      <c r="GV12" s="53">
        <f t="shared" si="4"/>
        <v>20192.807274000006</v>
      </c>
      <c r="GW12" s="53">
        <f t="shared" si="4"/>
        <v>259053.81060961</v>
      </c>
      <c r="GX12" s="53">
        <f t="shared" si="4"/>
        <v>67339.18323499999</v>
      </c>
      <c r="GY12" s="53">
        <f t="shared" si="4"/>
        <v>22125.273578999997</v>
      </c>
      <c r="GZ12" s="53">
        <f t="shared" si="4"/>
        <v>33707.51445</v>
      </c>
      <c r="HA12" s="53">
        <f t="shared" si="4"/>
        <v>17805.584243999998</v>
      </c>
      <c r="HB12" s="53">
        <f t="shared" si="4"/>
        <v>12427.861594999998</v>
      </c>
      <c r="HC12" s="53">
        <f t="shared" si="4"/>
        <v>18330.464157000002</v>
      </c>
      <c r="HD12" s="53">
        <f t="shared" si="4"/>
        <v>28655.568204999996</v>
      </c>
      <c r="HE12" s="53">
        <f t="shared" si="4"/>
        <v>28846.062864000003</v>
      </c>
      <c r="HF12" s="53">
        <f t="shared" si="4"/>
        <v>11415.158471963327</v>
      </c>
      <c r="HG12" s="53">
        <f t="shared" si="4"/>
        <v>22806.005240000002</v>
      </c>
      <c r="HH12" s="53">
        <f t="shared" si="4"/>
        <v>18451.458292000003</v>
      </c>
      <c r="HI12" s="53">
        <f t="shared" si="4"/>
        <v>18887.62387</v>
      </c>
      <c r="HJ12" s="53">
        <f t="shared" si="4"/>
        <v>12523.832580999999</v>
      </c>
      <c r="HK12" s="53">
        <f aca="true" t="shared" si="5" ref="HK12:II12">SUM(HK14,HK30)</f>
        <v>19428.506073</v>
      </c>
      <c r="HL12" s="53">
        <f t="shared" si="5"/>
        <v>14477.319049000002</v>
      </c>
      <c r="HM12" s="53">
        <f t="shared" si="5"/>
        <v>14580.823387</v>
      </c>
      <c r="HN12" s="53">
        <f t="shared" si="5"/>
        <v>24854.508589999998</v>
      </c>
      <c r="HO12" s="53">
        <f t="shared" si="5"/>
        <v>26073.907875530298</v>
      </c>
      <c r="HP12" s="53">
        <f t="shared" si="5"/>
        <v>13318.265357000002</v>
      </c>
      <c r="HQ12" s="53">
        <f t="shared" si="5"/>
        <v>15632.896752</v>
      </c>
      <c r="HR12" s="53">
        <f t="shared" si="5"/>
        <v>30157.201822</v>
      </c>
      <c r="HS12" s="53">
        <f t="shared" si="5"/>
        <v>10639.225373000001</v>
      </c>
      <c r="HT12" s="53">
        <f t="shared" si="5"/>
        <v>12084.736228999998</v>
      </c>
      <c r="HU12" s="53">
        <f t="shared" si="5"/>
        <v>13640.832357</v>
      </c>
      <c r="HV12" s="53">
        <f t="shared" si="5"/>
        <v>16737.824206</v>
      </c>
      <c r="HW12" s="53">
        <f t="shared" si="5"/>
        <v>26636.818972</v>
      </c>
      <c r="HX12" s="53">
        <f t="shared" si="5"/>
        <v>18023.687779</v>
      </c>
      <c r="HY12" s="53">
        <f t="shared" si="5"/>
        <v>15830.960167</v>
      </c>
      <c r="HZ12" s="53">
        <f t="shared" si="5"/>
        <v>19098.077471999997</v>
      </c>
      <c r="IA12" s="53">
        <f t="shared" si="5"/>
        <v>0</v>
      </c>
      <c r="IB12" s="53">
        <f t="shared" si="5"/>
        <v>0</v>
      </c>
      <c r="IC12" s="53">
        <f t="shared" si="5"/>
        <v>0</v>
      </c>
      <c r="ID12" s="53">
        <f t="shared" si="5"/>
        <v>0</v>
      </c>
      <c r="IE12" s="53">
        <f t="shared" si="5"/>
        <v>0</v>
      </c>
      <c r="IF12" s="53">
        <f t="shared" si="5"/>
        <v>0</v>
      </c>
      <c r="IG12" s="53">
        <f t="shared" si="5"/>
        <v>0</v>
      </c>
      <c r="IH12" s="53">
        <f t="shared" si="5"/>
        <v>85864.98968</v>
      </c>
      <c r="II12" s="53">
        <f t="shared" si="5"/>
        <v>96327.36859599997</v>
      </c>
    </row>
    <row r="13" spans="1:243" s="65" customFormat="1" ht="15.75">
      <c r="A13" s="54"/>
      <c r="B13" s="50"/>
      <c r="C13" s="50"/>
      <c r="D13" s="50"/>
      <c r="E13" s="50"/>
      <c r="F13" s="55" t="s">
        <v>0</v>
      </c>
      <c r="G13" s="50"/>
      <c r="H13" s="50"/>
      <c r="I13" s="51"/>
      <c r="J13" s="50"/>
      <c r="K13" s="56"/>
      <c r="L13" s="56"/>
      <c r="M13" s="57"/>
      <c r="N13" s="58"/>
      <c r="O13" s="58"/>
      <c r="P13" s="53"/>
      <c r="Q13" s="58"/>
      <c r="R13" s="53"/>
      <c r="S13" s="58"/>
      <c r="T13" s="58"/>
      <c r="U13" s="59"/>
      <c r="V13" s="59"/>
      <c r="W13" s="59"/>
      <c r="X13" s="58"/>
      <c r="Y13" s="62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2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58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58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53"/>
      <c r="BU13" s="53"/>
      <c r="BV13" s="53"/>
      <c r="BW13" s="53"/>
      <c r="BX13" s="53"/>
      <c r="BY13" s="53"/>
      <c r="BZ13" s="53"/>
      <c r="CA13" s="53"/>
      <c r="CB13" s="53"/>
      <c r="CC13" s="58"/>
      <c r="CD13" s="58"/>
      <c r="CE13" s="58"/>
      <c r="CF13" s="63"/>
      <c r="CG13" s="63"/>
      <c r="CH13" s="53"/>
      <c r="CI13" s="53"/>
      <c r="CJ13" s="53"/>
      <c r="CK13" s="58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64"/>
      <c r="DN13" s="64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58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5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64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53"/>
      <c r="II13" s="53"/>
    </row>
    <row r="14" spans="1:243" ht="15.75">
      <c r="A14" s="49" t="s">
        <v>22</v>
      </c>
      <c r="B14" s="50">
        <f>SUM(B16:B26)</f>
        <v>7838.200000000001</v>
      </c>
      <c r="C14" s="50">
        <f>SUM(C16:C26)</f>
        <v>10564.199999999999</v>
      </c>
      <c r="D14" s="50">
        <f aca="true" t="shared" si="6" ref="D14:O14">SUM(D16:D27)</f>
        <v>11766.7</v>
      </c>
      <c r="E14" s="50">
        <f t="shared" si="6"/>
        <v>13166</v>
      </c>
      <c r="F14" s="50">
        <f t="shared" si="6"/>
        <v>13755.599999999997</v>
      </c>
      <c r="G14" s="50">
        <f t="shared" si="6"/>
        <v>14698.3</v>
      </c>
      <c r="H14" s="50">
        <f t="shared" si="6"/>
        <v>20929.300000000003</v>
      </c>
      <c r="I14" s="51">
        <f t="shared" si="6"/>
        <v>21882.2</v>
      </c>
      <c r="J14" s="50">
        <f t="shared" si="6"/>
        <v>22563.3</v>
      </c>
      <c r="K14" s="50">
        <f t="shared" si="6"/>
        <v>24098.599999999995</v>
      </c>
      <c r="L14" s="50">
        <f t="shared" si="6"/>
        <v>29345.599999999995</v>
      </c>
      <c r="M14" s="52">
        <f t="shared" si="6"/>
        <v>16977.1</v>
      </c>
      <c r="N14" s="53">
        <f t="shared" si="6"/>
        <v>20084.999999999996</v>
      </c>
      <c r="O14" s="53">
        <f t="shared" si="6"/>
        <v>31065.3</v>
      </c>
      <c r="P14" s="53">
        <f aca="true" t="shared" si="7" ref="P14:BN14">SUM(P16:P27)</f>
        <v>24206.9</v>
      </c>
      <c r="Q14" s="53">
        <f t="shared" si="7"/>
        <v>39551.100000000006</v>
      </c>
      <c r="R14" s="53">
        <f t="shared" si="7"/>
        <v>40672.399999999994</v>
      </c>
      <c r="S14" s="53">
        <f t="shared" si="7"/>
        <v>42261.3</v>
      </c>
      <c r="T14" s="53">
        <f t="shared" si="7"/>
        <v>53960.299999999996</v>
      </c>
      <c r="U14" s="53">
        <f t="shared" si="7"/>
        <v>64008.9</v>
      </c>
      <c r="V14" s="53">
        <f t="shared" si="7"/>
        <v>104330.49999999999</v>
      </c>
      <c r="W14" s="53">
        <f t="shared" si="7"/>
        <v>137758.30000000002</v>
      </c>
      <c r="X14" s="53">
        <f t="shared" si="7"/>
        <v>4844.3</v>
      </c>
      <c r="Y14" s="53">
        <f t="shared" si="7"/>
        <v>4662</v>
      </c>
      <c r="Z14" s="53">
        <f t="shared" si="7"/>
        <v>3653</v>
      </c>
      <c r="AA14" s="53">
        <f t="shared" si="7"/>
        <v>4702.5</v>
      </c>
      <c r="AB14" s="53">
        <f t="shared" si="7"/>
        <v>3855.6</v>
      </c>
      <c r="AC14" s="53">
        <f t="shared" si="7"/>
        <v>4535.3</v>
      </c>
      <c r="AD14" s="53">
        <f t="shared" si="7"/>
        <v>6396.299999999999</v>
      </c>
      <c r="AE14" s="53">
        <f t="shared" si="7"/>
        <v>4295.699999999999</v>
      </c>
      <c r="AF14" s="53">
        <f t="shared" si="7"/>
        <v>4216.3</v>
      </c>
      <c r="AG14" s="53">
        <f t="shared" si="7"/>
        <v>4227.700000000001</v>
      </c>
      <c r="AH14" s="53">
        <f t="shared" si="7"/>
        <v>3737.7</v>
      </c>
      <c r="AI14" s="53">
        <f t="shared" si="7"/>
        <v>3704.8</v>
      </c>
      <c r="AJ14" s="53">
        <f t="shared" si="7"/>
        <v>5882.5</v>
      </c>
      <c r="AK14" s="53">
        <f t="shared" si="7"/>
        <v>4082.6000000000004</v>
      </c>
      <c r="AL14" s="53">
        <f t="shared" si="7"/>
        <v>6666.099999999999</v>
      </c>
      <c r="AM14" s="53">
        <f t="shared" si="7"/>
        <v>4022.4999999999995</v>
      </c>
      <c r="AN14" s="53">
        <f t="shared" si="7"/>
        <v>3886.3</v>
      </c>
      <c r="AO14" s="53">
        <f t="shared" si="7"/>
        <v>4400.200000000001</v>
      </c>
      <c r="AP14" s="53">
        <f t="shared" si="7"/>
        <v>4492.5</v>
      </c>
      <c r="AQ14" s="53">
        <f t="shared" si="7"/>
        <v>4154.9</v>
      </c>
      <c r="AR14" s="53">
        <f t="shared" si="7"/>
        <v>6265.6</v>
      </c>
      <c r="AS14" s="53">
        <f t="shared" si="7"/>
        <v>8941.999999999998</v>
      </c>
      <c r="AT14" s="53">
        <f t="shared" si="7"/>
        <v>4251.799999999999</v>
      </c>
      <c r="AU14" s="53">
        <f t="shared" si="7"/>
        <v>6961.9</v>
      </c>
      <c r="AV14" s="53">
        <f t="shared" si="7"/>
        <v>7615.7</v>
      </c>
      <c r="AW14" s="53">
        <f t="shared" si="7"/>
        <v>5637.4</v>
      </c>
      <c r="AX14" s="53">
        <f t="shared" si="7"/>
        <v>4709.8</v>
      </c>
      <c r="AY14" s="53">
        <f t="shared" si="7"/>
        <v>13795.7</v>
      </c>
      <c r="AZ14" s="53">
        <f t="shared" si="7"/>
        <v>6875.6</v>
      </c>
      <c r="BA14" s="53">
        <f t="shared" si="7"/>
        <v>8267.8</v>
      </c>
      <c r="BB14" s="53">
        <f t="shared" si="7"/>
        <v>4955</v>
      </c>
      <c r="BC14" s="53">
        <f t="shared" si="7"/>
        <v>8828.800000000001</v>
      </c>
      <c r="BD14" s="53">
        <f t="shared" si="7"/>
        <v>12311.6</v>
      </c>
      <c r="BE14" s="53">
        <f t="shared" si="7"/>
        <v>10460.5</v>
      </c>
      <c r="BF14" s="53">
        <f t="shared" si="7"/>
        <v>15035.3</v>
      </c>
      <c r="BG14" s="53">
        <f t="shared" si="7"/>
        <v>5837.299999999999</v>
      </c>
      <c r="BH14" s="53">
        <f t="shared" si="7"/>
        <v>13536.3</v>
      </c>
      <c r="BI14" s="53">
        <f t="shared" si="7"/>
        <v>16491.5</v>
      </c>
      <c r="BJ14" s="53">
        <f t="shared" si="7"/>
        <v>25008.7</v>
      </c>
      <c r="BK14" s="53">
        <f t="shared" si="7"/>
        <v>8762.800000000001</v>
      </c>
      <c r="BL14" s="53">
        <f t="shared" si="7"/>
        <v>10751.900000000003</v>
      </c>
      <c r="BM14" s="53">
        <f t="shared" si="7"/>
        <v>8038.799999999998</v>
      </c>
      <c r="BN14" s="53">
        <f t="shared" si="7"/>
        <v>7262.8</v>
      </c>
      <c r="BO14" s="53">
        <f aca="true" t="shared" si="8" ref="BO14:CD14">SUM(BO16:BO27)</f>
        <v>8690.199999999999</v>
      </c>
      <c r="BP14" s="53">
        <f t="shared" si="8"/>
        <v>8358.800000000003</v>
      </c>
      <c r="BQ14" s="53">
        <f t="shared" si="8"/>
        <v>8048.6</v>
      </c>
      <c r="BR14" s="53">
        <f t="shared" si="8"/>
        <v>15876.400000000003</v>
      </c>
      <c r="BS14" s="53">
        <f t="shared" si="8"/>
        <v>6931.500000000005</v>
      </c>
      <c r="BT14" s="53">
        <f t="shared" si="8"/>
        <v>29662.300000000007</v>
      </c>
      <c r="BU14" s="53">
        <f t="shared" si="8"/>
        <v>55036.49999999999</v>
      </c>
      <c r="BV14" s="53">
        <f t="shared" si="8"/>
        <v>63799.3</v>
      </c>
      <c r="BW14" s="53">
        <f t="shared" si="8"/>
        <v>74551.20000000001</v>
      </c>
      <c r="BX14" s="53">
        <f t="shared" si="8"/>
        <v>82589.99999999999</v>
      </c>
      <c r="BY14" s="53">
        <f t="shared" si="8"/>
        <v>89852.8</v>
      </c>
      <c r="BZ14" s="53">
        <f t="shared" si="8"/>
        <v>98543</v>
      </c>
      <c r="CA14" s="53">
        <f t="shared" si="8"/>
        <v>106671</v>
      </c>
      <c r="CB14" s="53">
        <f t="shared" si="8"/>
        <v>114950.40000000001</v>
      </c>
      <c r="CC14" s="53">
        <f t="shared" si="8"/>
        <v>130826.79999999999</v>
      </c>
      <c r="CD14" s="53">
        <f t="shared" si="8"/>
        <v>137758.30000000002</v>
      </c>
      <c r="CE14" s="53">
        <v>89901.5</v>
      </c>
      <c r="CF14" s="53">
        <f>SUM(CF15:CF27)</f>
        <v>138708.1</v>
      </c>
      <c r="CG14" s="53">
        <v>132976.096</v>
      </c>
      <c r="CH14" s="53">
        <v>129098.613768</v>
      </c>
      <c r="CI14" s="53">
        <v>230060.52602800005</v>
      </c>
      <c r="CJ14" s="53">
        <v>242032.13121199998</v>
      </c>
      <c r="CK14" s="53">
        <v>242032.13121199998</v>
      </c>
      <c r="CL14" s="53">
        <v>242032.13121199998</v>
      </c>
      <c r="CM14" s="53">
        <v>242032.13121199998</v>
      </c>
      <c r="CN14" s="53">
        <v>242032.13121199998</v>
      </c>
      <c r="CO14" s="53">
        <v>242032.13121199998</v>
      </c>
      <c r="CP14" s="53">
        <v>242032.13121199998</v>
      </c>
      <c r="CQ14" s="53">
        <v>242032.13121199998</v>
      </c>
      <c r="CR14" s="53">
        <v>242032.13121199998</v>
      </c>
      <c r="CS14" s="53">
        <v>242032.13121199998</v>
      </c>
      <c r="CT14" s="53">
        <v>242032.13121199998</v>
      </c>
      <c r="CU14" s="53">
        <v>242032.13121199998</v>
      </c>
      <c r="CV14" s="53">
        <v>242032.13121199998</v>
      </c>
      <c r="CW14" s="53">
        <v>242032.13121199998</v>
      </c>
      <c r="CX14" s="53">
        <v>242032.13121199998</v>
      </c>
      <c r="CY14" s="53">
        <v>242032.13121199998</v>
      </c>
      <c r="CZ14" s="53">
        <v>242032.13121199998</v>
      </c>
      <c r="DA14" s="53">
        <v>242032.13121199998</v>
      </c>
      <c r="DB14" s="53">
        <v>242032.13121199998</v>
      </c>
      <c r="DC14" s="53">
        <v>242032.13121199998</v>
      </c>
      <c r="DD14" s="53">
        <v>242032.13121199998</v>
      </c>
      <c r="DE14" s="53">
        <v>242032.13121199998</v>
      </c>
      <c r="DF14" s="53">
        <v>242032.13121199998</v>
      </c>
      <c r="DG14" s="53">
        <v>242032.13121199998</v>
      </c>
      <c r="DH14" s="53">
        <v>242032.13121199998</v>
      </c>
      <c r="DI14" s="53">
        <v>242032.13121199998</v>
      </c>
      <c r="DJ14" s="53">
        <v>242032.13121199998</v>
      </c>
      <c r="DK14" s="53">
        <v>242032.13121199998</v>
      </c>
      <c r="DL14" s="53">
        <v>242032.13121199998</v>
      </c>
      <c r="DM14" s="53">
        <v>242032.13121199998</v>
      </c>
      <c r="DN14" s="53">
        <v>242032.13121199998</v>
      </c>
      <c r="DO14" s="53">
        <v>242032.13121199998</v>
      </c>
      <c r="DP14" s="53">
        <v>242032.13121199998</v>
      </c>
      <c r="DQ14" s="53">
        <v>242032.13121199998</v>
      </c>
      <c r="DR14" s="53">
        <v>242032.13121199998</v>
      </c>
      <c r="DS14" s="53">
        <v>242032.13121199998</v>
      </c>
      <c r="DT14" s="53">
        <v>242032.13121199998</v>
      </c>
      <c r="DU14" s="53">
        <v>242032.13121199998</v>
      </c>
      <c r="DV14" s="53">
        <v>242032.13121199998</v>
      </c>
      <c r="DW14" s="53">
        <v>242032.13121199998</v>
      </c>
      <c r="DX14" s="53">
        <v>242032.13121199998</v>
      </c>
      <c r="DY14" s="53">
        <v>242032.13121199998</v>
      </c>
      <c r="DZ14" s="53">
        <v>242032.13121199998</v>
      </c>
      <c r="EA14" s="53">
        <v>242032.13121199998</v>
      </c>
      <c r="EB14" s="53">
        <v>242032.13121199998</v>
      </c>
      <c r="EC14" s="53">
        <v>242032.13121199998</v>
      </c>
      <c r="ED14" s="53">
        <v>242032.13121199998</v>
      </c>
      <c r="EE14" s="53">
        <v>242032.13121199998</v>
      </c>
      <c r="EF14" s="53">
        <v>242032.13121199998</v>
      </c>
      <c r="EG14" s="53">
        <v>242032.13121199998</v>
      </c>
      <c r="EH14" s="53">
        <v>242032.13121199998</v>
      </c>
      <c r="EI14" s="53">
        <v>242032.13121199998</v>
      </c>
      <c r="EJ14" s="53">
        <v>242032.13121199998</v>
      </c>
      <c r="EK14" s="53">
        <v>242032.13121199998</v>
      </c>
      <c r="EL14" s="53">
        <v>242032.13121199998</v>
      </c>
      <c r="EM14" s="53">
        <v>242032.13121199998</v>
      </c>
      <c r="EN14" s="53">
        <v>242032.13121199998</v>
      </c>
      <c r="EO14" s="53">
        <v>242032.13121199998</v>
      </c>
      <c r="EP14" s="53">
        <v>242032.13121199998</v>
      </c>
      <c r="EQ14" s="53">
        <v>242032.13121199998</v>
      </c>
      <c r="ER14" s="53">
        <v>242032.13121199998</v>
      </c>
      <c r="ES14" s="53">
        <v>242032.13121199998</v>
      </c>
      <c r="ET14" s="53">
        <v>242032.13121199998</v>
      </c>
      <c r="EU14" s="53">
        <v>242032.13121199998</v>
      </c>
      <c r="EV14" s="53">
        <v>242032.13121199998</v>
      </c>
      <c r="EW14" s="53">
        <v>242032.13121199998</v>
      </c>
      <c r="EX14" s="53">
        <v>242032.13121199998</v>
      </c>
      <c r="EY14" s="53">
        <v>242032.13121199998</v>
      </c>
      <c r="EZ14" s="53">
        <v>242032.13121199998</v>
      </c>
      <c r="FA14" s="53">
        <v>242032.13121199998</v>
      </c>
      <c r="FB14" s="53">
        <v>242032.13121199998</v>
      </c>
      <c r="FC14" s="53">
        <v>242032.13121199998</v>
      </c>
      <c r="FD14" s="53">
        <v>242032.13121199998</v>
      </c>
      <c r="FE14" s="53">
        <v>242032.13121199998</v>
      </c>
      <c r="FF14" s="53">
        <v>242032.13121199998</v>
      </c>
      <c r="FG14" s="53">
        <v>242032.13121199998</v>
      </c>
      <c r="FH14" s="53">
        <v>242032.13121199998</v>
      </c>
      <c r="FI14" s="53">
        <v>242032.13121199998</v>
      </c>
      <c r="FJ14" s="53">
        <v>242032.13121199998</v>
      </c>
      <c r="FK14" s="53">
        <v>242032.13121199998</v>
      </c>
      <c r="FL14" s="53">
        <v>242032.13121199998</v>
      </c>
      <c r="FM14" s="53">
        <v>242032.13121199998</v>
      </c>
      <c r="FN14" s="53">
        <v>242032.13121199998</v>
      </c>
      <c r="FO14" s="53">
        <v>242032.13121199998</v>
      </c>
      <c r="FP14" s="53">
        <v>242032.13121199998</v>
      </c>
      <c r="FQ14" s="53">
        <v>242032.13121199998</v>
      </c>
      <c r="FR14" s="53">
        <v>242032.13121199998</v>
      </c>
      <c r="FS14" s="53">
        <v>242032.13121199998</v>
      </c>
      <c r="FT14" s="53">
        <v>242032.13121199998</v>
      </c>
      <c r="FU14" s="53">
        <f>SUM(FU16:FU27)</f>
        <v>238103.67395071487</v>
      </c>
      <c r="FV14" s="53">
        <f aca="true" t="shared" si="9" ref="FV14:HJ14">SUM(FV16:FV27)</f>
        <v>207440.74080265657</v>
      </c>
      <c r="FW14" s="53">
        <f t="shared" si="9"/>
        <v>263814.1279615873</v>
      </c>
      <c r="FX14" s="53">
        <f t="shared" si="9"/>
        <v>186487.668803</v>
      </c>
      <c r="FY14" s="53">
        <f t="shared" si="9"/>
        <v>16294.983055</v>
      </c>
      <c r="FZ14" s="53">
        <f t="shared" si="9"/>
        <v>18481.864565</v>
      </c>
      <c r="GA14" s="53">
        <f t="shared" si="9"/>
        <v>48284.175134</v>
      </c>
      <c r="GB14" s="53">
        <f t="shared" si="9"/>
        <v>12899.54714352315</v>
      </c>
      <c r="GC14" s="53">
        <f t="shared" si="9"/>
        <v>20256.152542660002</v>
      </c>
      <c r="GD14" s="53">
        <f t="shared" si="9"/>
        <v>17796.4</v>
      </c>
      <c r="GE14" s="53">
        <f t="shared" si="9"/>
        <v>12684.495083065109</v>
      </c>
      <c r="GF14" s="53">
        <f t="shared" si="9"/>
        <v>12437.335617876348</v>
      </c>
      <c r="GG14" s="53">
        <f t="shared" si="9"/>
        <v>19799.20336552009</v>
      </c>
      <c r="GH14" s="53">
        <f t="shared" si="9"/>
        <v>23207.200000000004</v>
      </c>
      <c r="GI14" s="53">
        <f t="shared" si="9"/>
        <v>15764.420897940883</v>
      </c>
      <c r="GJ14" s="53">
        <f t="shared" si="9"/>
        <v>20197.896546129265</v>
      </c>
      <c r="GK14" s="53">
        <f t="shared" si="9"/>
        <v>16512.74533825297</v>
      </c>
      <c r="GL14" s="53">
        <f t="shared" si="9"/>
        <v>16693.351823763238</v>
      </c>
      <c r="GM14" s="53">
        <f t="shared" si="9"/>
        <v>18583.259461240355</v>
      </c>
      <c r="GN14" s="53">
        <f t="shared" si="9"/>
        <v>19536.103823039997</v>
      </c>
      <c r="GO14" s="53">
        <f t="shared" si="9"/>
        <v>19227.360664829997</v>
      </c>
      <c r="GP14" s="53">
        <f t="shared" si="9"/>
        <v>12037.164461070002</v>
      </c>
      <c r="GQ14" s="53">
        <f t="shared" si="9"/>
        <v>20817.773780770007</v>
      </c>
      <c r="GR14" s="53">
        <f t="shared" si="9"/>
        <v>15556.42818488</v>
      </c>
      <c r="GS14" s="53">
        <f t="shared" si="9"/>
        <v>16349.454588809984</v>
      </c>
      <c r="GT14" s="53">
        <f t="shared" si="9"/>
        <v>20268.814678000002</v>
      </c>
      <c r="GU14" s="53">
        <f t="shared" si="9"/>
        <v>15011.511053999999</v>
      </c>
      <c r="GV14" s="53">
        <f t="shared" si="9"/>
        <v>16846.772944000004</v>
      </c>
      <c r="GW14" s="53">
        <f t="shared" si="9"/>
        <v>207440.74080265657</v>
      </c>
      <c r="GX14" s="53">
        <f t="shared" si="9"/>
        <v>63498.154155</v>
      </c>
      <c r="GY14" s="53">
        <f t="shared" si="9"/>
        <v>18225.771773999997</v>
      </c>
      <c r="GZ14" s="53">
        <f t="shared" si="9"/>
        <v>31125.303166</v>
      </c>
      <c r="HA14" s="53">
        <f t="shared" si="9"/>
        <v>14943.892316</v>
      </c>
      <c r="HB14" s="53">
        <f t="shared" si="9"/>
        <v>11835.430956999999</v>
      </c>
      <c r="HC14" s="53">
        <f t="shared" si="9"/>
        <v>16473.450689</v>
      </c>
      <c r="HD14" s="53">
        <f t="shared" si="9"/>
        <v>26242.525607999996</v>
      </c>
      <c r="HE14" s="53">
        <f t="shared" si="9"/>
        <v>27744.53767</v>
      </c>
      <c r="HF14" s="53">
        <f t="shared" si="9"/>
        <v>11105.019625917326</v>
      </c>
      <c r="HG14" s="53">
        <f t="shared" si="9"/>
        <v>19293.474551000003</v>
      </c>
      <c r="HH14" s="53">
        <f t="shared" si="9"/>
        <v>14119.849943000001</v>
      </c>
      <c r="HI14" s="53">
        <f t="shared" si="9"/>
        <v>14846.804612</v>
      </c>
      <c r="HJ14" s="53">
        <f t="shared" si="9"/>
        <v>12065.130538999998</v>
      </c>
      <c r="HK14" s="53">
        <f aca="true" t="shared" si="10" ref="HK14:II14">SUM(HK16:HK27)</f>
        <v>18850.364247</v>
      </c>
      <c r="HL14" s="53">
        <f t="shared" si="10"/>
        <v>13017.895646</v>
      </c>
      <c r="HM14" s="53">
        <f t="shared" si="10"/>
        <v>13032.144795</v>
      </c>
      <c r="HN14" s="53">
        <f t="shared" si="10"/>
        <v>22199.127945999997</v>
      </c>
      <c r="HO14" s="53">
        <f t="shared" si="10"/>
        <v>23556.573355999997</v>
      </c>
      <c r="HP14" s="53">
        <f t="shared" si="10"/>
        <v>10951.651156000002</v>
      </c>
      <c r="HQ14" s="53">
        <f t="shared" si="10"/>
        <v>13698.003771</v>
      </c>
      <c r="HR14" s="53">
        <f t="shared" si="10"/>
        <v>27983.628113</v>
      </c>
      <c r="HS14" s="53">
        <f t="shared" si="10"/>
        <v>8621.43732</v>
      </c>
      <c r="HT14" s="53">
        <f t="shared" si="10"/>
        <v>10893.752738999998</v>
      </c>
      <c r="HU14" s="53">
        <f>SUM(HU16:HU27)</f>
        <v>11617.959175</v>
      </c>
      <c r="HV14" s="53">
        <f t="shared" si="10"/>
        <v>14925.392788000001</v>
      </c>
      <c r="HW14" s="53">
        <f t="shared" si="10"/>
        <v>24834.954706</v>
      </c>
      <c r="HX14" s="53">
        <f t="shared" si="10"/>
        <v>15744.337511999998</v>
      </c>
      <c r="HY14" s="53">
        <f t="shared" si="10"/>
        <v>15401.971818</v>
      </c>
      <c r="HZ14" s="53">
        <f t="shared" si="10"/>
        <v>16457.10244</v>
      </c>
      <c r="IA14" s="53">
        <f t="shared" si="10"/>
        <v>0</v>
      </c>
      <c r="IB14" s="53">
        <f t="shared" si="10"/>
        <v>0</v>
      </c>
      <c r="IC14" s="53">
        <f t="shared" si="10"/>
        <v>0</v>
      </c>
      <c r="ID14" s="53">
        <f t="shared" si="10"/>
        <v>0</v>
      </c>
      <c r="IE14" s="53">
        <f t="shared" si="10"/>
        <v>0</v>
      </c>
      <c r="IF14" s="53">
        <f t="shared" si="10"/>
        <v>0</v>
      </c>
      <c r="IG14" s="53">
        <f t="shared" si="10"/>
        <v>0</v>
      </c>
      <c r="IH14" s="53">
        <f t="shared" si="10"/>
        <v>79164.663173</v>
      </c>
      <c r="II14" s="53">
        <f t="shared" si="10"/>
        <v>87363.75926399998</v>
      </c>
    </row>
    <row r="15" spans="1:243" ht="15.75">
      <c r="A15" s="22"/>
      <c r="B15" s="46"/>
      <c r="C15" s="46"/>
      <c r="D15" s="46"/>
      <c r="E15" s="46"/>
      <c r="F15" s="66" t="s">
        <v>0</v>
      </c>
      <c r="G15" s="1"/>
      <c r="H15" s="66" t="s">
        <v>0</v>
      </c>
      <c r="I15" s="67" t="s">
        <v>0</v>
      </c>
      <c r="J15" s="66" t="s">
        <v>0</v>
      </c>
      <c r="K15" s="1"/>
      <c r="L15" s="1"/>
      <c r="M15" s="33"/>
      <c r="N15" s="24"/>
      <c r="O15" s="24"/>
      <c r="P15" s="47"/>
      <c r="Q15" s="24"/>
      <c r="R15" s="47"/>
      <c r="S15" s="24"/>
      <c r="T15" s="24"/>
      <c r="U15" s="25"/>
      <c r="V15" s="25"/>
      <c r="W15" s="25"/>
      <c r="X15" s="24"/>
      <c r="Y15" s="2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4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4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47"/>
      <c r="BU15" s="47"/>
      <c r="BV15" s="47"/>
      <c r="BW15" s="47"/>
      <c r="BX15" s="47"/>
      <c r="BY15" s="47"/>
      <c r="BZ15" s="47"/>
      <c r="CA15" s="47"/>
      <c r="CB15" s="47"/>
      <c r="CC15" s="24"/>
      <c r="CD15" s="24"/>
      <c r="CE15" s="24"/>
      <c r="CF15" s="24"/>
      <c r="CG15" s="24"/>
      <c r="CH15" s="53"/>
      <c r="CI15" s="53"/>
      <c r="CJ15" s="53"/>
      <c r="CK15" s="24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4"/>
      <c r="CX15" s="24"/>
      <c r="CY15" s="24"/>
      <c r="CZ15" s="24"/>
      <c r="DA15" s="24"/>
      <c r="DB15" s="24"/>
      <c r="DC15" s="48"/>
      <c r="DD15" s="48"/>
      <c r="DE15" s="48"/>
      <c r="DF15" s="48"/>
      <c r="DG15" s="48"/>
      <c r="DH15" s="48"/>
      <c r="DI15" s="48"/>
      <c r="DJ15" s="24"/>
      <c r="DK15" s="24"/>
      <c r="DL15" s="24"/>
      <c r="DM15" s="27"/>
      <c r="DN15" s="27"/>
      <c r="DO15" s="24"/>
      <c r="DP15" s="27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53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53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53"/>
      <c r="FU15" s="71"/>
      <c r="FV15" s="53"/>
      <c r="FW15" s="53"/>
      <c r="FX15" s="53"/>
      <c r="FY15" s="71"/>
      <c r="GF15" s="71"/>
      <c r="GG15" s="72"/>
      <c r="GH15" s="72"/>
      <c r="GI15" s="112"/>
      <c r="GJ15" s="79"/>
      <c r="GK15" s="72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47"/>
      <c r="II15" s="47"/>
    </row>
    <row r="16" spans="1:243" ht="15.75">
      <c r="A16" s="32" t="s">
        <v>130</v>
      </c>
      <c r="B16" s="46">
        <v>1493.2</v>
      </c>
      <c r="C16" s="46">
        <v>1977</v>
      </c>
      <c r="D16" s="46">
        <v>2665.5</v>
      </c>
      <c r="E16" s="46">
        <v>2729.7</v>
      </c>
      <c r="F16" s="46">
        <v>3324</v>
      </c>
      <c r="G16" s="46">
        <v>2795.2</v>
      </c>
      <c r="H16" s="46">
        <v>4078.4</v>
      </c>
      <c r="I16" s="45">
        <v>3523.1</v>
      </c>
      <c r="J16" s="46">
        <v>3377</v>
      </c>
      <c r="K16" s="46">
        <v>2936.7</v>
      </c>
      <c r="L16" s="46">
        <v>4737.5</v>
      </c>
      <c r="M16" s="69">
        <v>3295.6</v>
      </c>
      <c r="N16" s="47">
        <v>2833.6</v>
      </c>
      <c r="O16" s="47">
        <v>4291.7</v>
      </c>
      <c r="P16" s="47">
        <v>3199.1</v>
      </c>
      <c r="Q16" s="24">
        <v>3708.6</v>
      </c>
      <c r="R16" s="47">
        <v>2931.7</v>
      </c>
      <c r="S16" s="24">
        <v>3189.6</v>
      </c>
      <c r="T16" s="24">
        <v>5845.5</v>
      </c>
      <c r="U16" s="25">
        <v>7755.2</v>
      </c>
      <c r="V16" s="25">
        <v>15505.8</v>
      </c>
      <c r="W16" s="25">
        <v>10421.4</v>
      </c>
      <c r="X16" s="47">
        <v>344.6</v>
      </c>
      <c r="Y16" s="70">
        <v>353.9</v>
      </c>
      <c r="Z16" s="26">
        <v>355.2</v>
      </c>
      <c r="AA16" s="26">
        <v>390.8</v>
      </c>
      <c r="AB16" s="26">
        <v>1082.8</v>
      </c>
      <c r="AC16" s="26">
        <v>279.5</v>
      </c>
      <c r="AD16" s="26">
        <v>983.6</v>
      </c>
      <c r="AE16" s="26">
        <v>361.7</v>
      </c>
      <c r="AF16" s="26">
        <v>352.9</v>
      </c>
      <c r="AG16" s="26">
        <v>695</v>
      </c>
      <c r="AH16" s="26">
        <v>284.6</v>
      </c>
      <c r="AI16" s="26">
        <v>360.9</v>
      </c>
      <c r="AJ16" s="27">
        <v>471.4</v>
      </c>
      <c r="AK16" s="26">
        <v>620.9</v>
      </c>
      <c r="AL16" s="26">
        <v>1005.2</v>
      </c>
      <c r="AM16" s="26">
        <v>285.6</v>
      </c>
      <c r="AN16" s="26">
        <v>275.8</v>
      </c>
      <c r="AO16" s="26">
        <v>89.9</v>
      </c>
      <c r="AP16" s="26">
        <v>666.1</v>
      </c>
      <c r="AQ16" s="26">
        <v>1179.4</v>
      </c>
      <c r="AR16" s="26">
        <v>322.2</v>
      </c>
      <c r="AS16" s="26">
        <v>1277.4</v>
      </c>
      <c r="AT16" s="26">
        <v>597.3</v>
      </c>
      <c r="AU16" s="26">
        <v>964</v>
      </c>
      <c r="AV16" s="24">
        <v>3200</v>
      </c>
      <c r="AW16" s="26">
        <v>662.9</v>
      </c>
      <c r="AX16" s="26">
        <v>511.5</v>
      </c>
      <c r="AY16" s="26">
        <v>5291.1</v>
      </c>
      <c r="AZ16" s="26">
        <v>962.9</v>
      </c>
      <c r="BA16" s="26">
        <v>1677.1</v>
      </c>
      <c r="BB16" s="1">
        <v>396.6</v>
      </c>
      <c r="BC16" s="1">
        <v>590.7</v>
      </c>
      <c r="BD16" s="1">
        <v>438.1</v>
      </c>
      <c r="BE16" s="1">
        <v>776.3</v>
      </c>
      <c r="BF16" s="1">
        <v>656.4</v>
      </c>
      <c r="BG16" s="26">
        <v>342.2</v>
      </c>
      <c r="BH16" s="24">
        <v>1065.2</v>
      </c>
      <c r="BI16" s="26">
        <v>1964.3</v>
      </c>
      <c r="BJ16" s="26">
        <v>395.8</v>
      </c>
      <c r="BK16" s="26">
        <v>653</v>
      </c>
      <c r="BL16" s="26">
        <v>265.5</v>
      </c>
      <c r="BM16" s="26">
        <v>905.9</v>
      </c>
      <c r="BN16" s="26">
        <v>441.8</v>
      </c>
      <c r="BO16" s="26">
        <v>1197.4</v>
      </c>
      <c r="BP16" s="26">
        <v>489.5</v>
      </c>
      <c r="BQ16" s="26">
        <v>284</v>
      </c>
      <c r="BR16" s="26">
        <v>1268.1</v>
      </c>
      <c r="BS16" s="26">
        <v>1490.9</v>
      </c>
      <c r="BT16" s="47">
        <v>3029.5</v>
      </c>
      <c r="BU16" s="47">
        <v>3425.3</v>
      </c>
      <c r="BV16" s="47">
        <v>4078.3</v>
      </c>
      <c r="BW16" s="47">
        <v>4343.8</v>
      </c>
      <c r="BX16" s="47">
        <v>5249.7</v>
      </c>
      <c r="BY16" s="47">
        <v>5691.5</v>
      </c>
      <c r="BZ16" s="47">
        <v>6888.9</v>
      </c>
      <c r="CA16" s="24">
        <v>7378.4</v>
      </c>
      <c r="CB16" s="24">
        <v>7662.4</v>
      </c>
      <c r="CC16" s="24">
        <v>8930.5</v>
      </c>
      <c r="CD16" s="71">
        <v>10421.4</v>
      </c>
      <c r="CE16" s="24">
        <v>8928.3</v>
      </c>
      <c r="CF16" s="71">
        <v>23900.3</v>
      </c>
      <c r="CG16" s="71">
        <v>7450</v>
      </c>
      <c r="CH16" s="47">
        <v>7923.814480999999</v>
      </c>
      <c r="CI16" s="47">
        <v>30078.796012999996</v>
      </c>
      <c r="CJ16" s="47">
        <v>21921.874138</v>
      </c>
      <c r="CK16" s="24">
        <v>211.8</v>
      </c>
      <c r="CL16" s="26">
        <v>862.5</v>
      </c>
      <c r="CM16" s="26">
        <v>522.3</v>
      </c>
      <c r="CN16" s="26">
        <v>1250.9</v>
      </c>
      <c r="CO16" s="26">
        <v>588.3</v>
      </c>
      <c r="CP16" s="26">
        <v>961.7</v>
      </c>
      <c r="CQ16" s="26">
        <v>371.2</v>
      </c>
      <c r="CR16" s="26">
        <v>1607.5</v>
      </c>
      <c r="CS16" s="26">
        <v>742.7</v>
      </c>
      <c r="CT16" s="26">
        <v>389.40000000000055</v>
      </c>
      <c r="CU16" s="26">
        <v>1053.5</v>
      </c>
      <c r="CV16" s="26">
        <v>366.5</v>
      </c>
      <c r="CW16" s="24">
        <v>1074.3</v>
      </c>
      <c r="CX16" s="27">
        <v>1596.6</v>
      </c>
      <c r="CY16" s="24">
        <v>2847.5</v>
      </c>
      <c r="CZ16" s="24">
        <v>3435.8</v>
      </c>
      <c r="DA16" s="24">
        <v>4397.5</v>
      </c>
      <c r="DB16" s="71">
        <v>4768.7</v>
      </c>
      <c r="DC16" s="24">
        <v>6376.2</v>
      </c>
      <c r="DD16" s="24">
        <v>7118.9</v>
      </c>
      <c r="DE16" s="71">
        <v>7508.3</v>
      </c>
      <c r="DF16" s="71">
        <v>8561.8</v>
      </c>
      <c r="DG16" s="27">
        <v>8928.3</v>
      </c>
      <c r="DH16" s="24">
        <v>252.7</v>
      </c>
      <c r="DI16" s="27">
        <v>966.5</v>
      </c>
      <c r="DJ16" s="24">
        <v>1127.8</v>
      </c>
      <c r="DK16" s="71">
        <v>18774.5</v>
      </c>
      <c r="DL16" s="71">
        <v>20133.1</v>
      </c>
      <c r="DM16" s="72">
        <v>20539.1</v>
      </c>
      <c r="DN16" s="72">
        <v>20772.5</v>
      </c>
      <c r="DO16" s="71">
        <v>20913.3</v>
      </c>
      <c r="DP16" s="73">
        <v>21187.8</v>
      </c>
      <c r="DQ16" s="71">
        <v>22248.7</v>
      </c>
      <c r="DR16" s="71">
        <v>23160.2</v>
      </c>
      <c r="DS16" s="71">
        <v>23900.3</v>
      </c>
      <c r="DT16" s="71">
        <v>598.5</v>
      </c>
      <c r="DU16" s="71">
        <v>1562.9</v>
      </c>
      <c r="DV16" s="71">
        <v>3707</v>
      </c>
      <c r="DW16" s="71">
        <v>3877.7</v>
      </c>
      <c r="DX16" s="71">
        <v>4517.2</v>
      </c>
      <c r="DY16" s="27">
        <v>5012.3</v>
      </c>
      <c r="DZ16" s="71">
        <v>5515</v>
      </c>
      <c r="EA16" s="71">
        <v>5908.7</v>
      </c>
      <c r="EB16" s="71">
        <v>6273.6</v>
      </c>
      <c r="EC16" s="71">
        <v>6754.1</v>
      </c>
      <c r="ED16" s="71">
        <v>7176.1</v>
      </c>
      <c r="EE16" s="71">
        <v>273.9</v>
      </c>
      <c r="EF16" s="71">
        <f aca="true" t="shared" si="11" ref="EF16:EF21">ED16+EE16</f>
        <v>7450</v>
      </c>
      <c r="EG16" s="24">
        <v>246.2</v>
      </c>
      <c r="EH16" s="24">
        <v>643.5</v>
      </c>
      <c r="EI16" s="24">
        <v>1223.4</v>
      </c>
      <c r="EJ16" s="24">
        <v>551.8</v>
      </c>
      <c r="EK16" s="24">
        <v>550.884636</v>
      </c>
      <c r="EL16" s="24">
        <f>'[1]Feuil3'!$F$5</f>
        <v>174.556428</v>
      </c>
      <c r="EM16" s="24">
        <v>513.6</v>
      </c>
      <c r="EN16" s="24">
        <v>1241.8</v>
      </c>
      <c r="EO16" s="24">
        <v>247.02077</v>
      </c>
      <c r="EP16" s="24">
        <v>1307.052647</v>
      </c>
      <c r="EQ16" s="24">
        <v>482.5</v>
      </c>
      <c r="ER16" s="24">
        <v>741.5</v>
      </c>
      <c r="ES16" s="47">
        <f aca="true" t="shared" si="12" ref="ES16:ES24">SUM(EG16:ER16)</f>
        <v>7923.814480999999</v>
      </c>
      <c r="ET16" s="24">
        <v>289.5</v>
      </c>
      <c r="EU16" s="24">
        <v>1785.8</v>
      </c>
      <c r="EV16" s="24">
        <v>807.8</v>
      </c>
      <c r="EW16" s="24">
        <v>1191.149549</v>
      </c>
      <c r="EX16" s="24">
        <v>15435.6</v>
      </c>
      <c r="EY16" s="24">
        <v>2760.7</v>
      </c>
      <c r="EZ16" s="24">
        <v>767.6</v>
      </c>
      <c r="FA16" s="24">
        <v>479.038071</v>
      </c>
      <c r="FB16" s="24">
        <v>1295.870997</v>
      </c>
      <c r="FC16" s="24">
        <v>710.437396</v>
      </c>
      <c r="FD16" s="24">
        <v>1228</v>
      </c>
      <c r="FE16" s="24">
        <v>3327.3</v>
      </c>
      <c r="FF16" s="47">
        <f>SUM(ET16:FE16)</f>
        <v>30078.796012999996</v>
      </c>
      <c r="FG16" s="24">
        <v>1022.715101</v>
      </c>
      <c r="FH16" s="24">
        <v>912.415017</v>
      </c>
      <c r="FI16" s="1">
        <v>807.831005</v>
      </c>
      <c r="FJ16" s="1">
        <v>2135</v>
      </c>
      <c r="FK16" s="1">
        <v>1897.8</v>
      </c>
      <c r="FL16" s="1">
        <v>1537.8</v>
      </c>
      <c r="FM16" s="1">
        <v>1966.274136</v>
      </c>
      <c r="FN16" s="1">
        <v>1338.055205</v>
      </c>
      <c r="FO16" s="1">
        <v>1205.4</v>
      </c>
      <c r="FP16" s="1">
        <v>585.743743</v>
      </c>
      <c r="FQ16" s="1">
        <f>'[2]Feuil5'!$C$7</f>
        <v>2287.639931</v>
      </c>
      <c r="FR16" s="125">
        <v>6225.2</v>
      </c>
      <c r="FS16" s="1">
        <f>SUM(FG16:FR16)</f>
        <v>21921.874138</v>
      </c>
      <c r="FT16" s="47">
        <f>SUM(FG16:FP16)</f>
        <v>13409.034207</v>
      </c>
      <c r="FU16" s="71">
        <v>32839.84067274983</v>
      </c>
      <c r="FV16" s="47">
        <v>21022.576459719097</v>
      </c>
      <c r="FW16" s="47">
        <v>35314.914186591304</v>
      </c>
      <c r="FX16" s="47">
        <v>20567.723672</v>
      </c>
      <c r="FY16" s="71">
        <v>2774.145491</v>
      </c>
      <c r="FZ16" s="118">
        <v>3782.482701</v>
      </c>
      <c r="GA16" s="120">
        <v>6398.530527</v>
      </c>
      <c r="GB16" s="122">
        <v>1233.3503298</v>
      </c>
      <c r="GC16" s="124">
        <v>1647.24899709</v>
      </c>
      <c r="GD16" s="124">
        <v>2707.6</v>
      </c>
      <c r="GE16" s="124">
        <v>3517.6686062206277</v>
      </c>
      <c r="GF16" s="79">
        <v>2082.010349032555</v>
      </c>
      <c r="GG16" s="112">
        <v>1336.7847318787378</v>
      </c>
      <c r="GH16" s="112">
        <v>2820.7</v>
      </c>
      <c r="GI16" s="128">
        <v>2944.33902224275</v>
      </c>
      <c r="GJ16" s="130">
        <v>1594.979917485152</v>
      </c>
      <c r="GK16" s="72">
        <v>1683.9655581355012</v>
      </c>
      <c r="GL16" s="71">
        <v>690.9665610257578</v>
      </c>
      <c r="GM16" s="71">
        <v>1818.8888178878397</v>
      </c>
      <c r="GN16" s="71">
        <v>3042.306837530001</v>
      </c>
      <c r="GO16" s="71">
        <v>989.6686465400002</v>
      </c>
      <c r="GP16" s="71">
        <v>1038.0591227999998</v>
      </c>
      <c r="GQ16" s="71">
        <v>1038.0658937399999</v>
      </c>
      <c r="GR16" s="71">
        <v>1456.1191246099997</v>
      </c>
      <c r="GS16" s="71">
        <v>3841.585092449997</v>
      </c>
      <c r="GT16" s="71">
        <v>1812.962825</v>
      </c>
      <c r="GU16" s="71">
        <v>2665.601287</v>
      </c>
      <c r="GV16" s="71">
        <v>944.386693</v>
      </c>
      <c r="GW16" s="71">
        <f>SUM(GK16:GV16)</f>
        <v>21022.576459719097</v>
      </c>
      <c r="GX16" s="71">
        <v>13789.155324</v>
      </c>
      <c r="GY16" s="71">
        <v>1325.912839</v>
      </c>
      <c r="GZ16" s="71">
        <v>8824.354198</v>
      </c>
      <c r="HA16" s="71">
        <v>886.786947</v>
      </c>
      <c r="HB16" s="71">
        <v>947.276305</v>
      </c>
      <c r="HC16" s="71">
        <v>1569.342982</v>
      </c>
      <c r="HD16" s="71">
        <v>1476.244664</v>
      </c>
      <c r="HE16" s="71">
        <v>867.072016</v>
      </c>
      <c r="HF16" s="71">
        <v>1236.0685492813268</v>
      </c>
      <c r="HG16" s="71">
        <v>1277.43284</v>
      </c>
      <c r="HH16" s="71">
        <v>2167.246814</v>
      </c>
      <c r="HI16" s="71">
        <v>1302.527067</v>
      </c>
      <c r="HJ16" s="71">
        <v>1080.229468</v>
      </c>
      <c r="HK16" s="71">
        <v>2453.226009</v>
      </c>
      <c r="HL16" s="71">
        <v>707.282475</v>
      </c>
      <c r="HM16" s="71">
        <v>2071.692042</v>
      </c>
      <c r="HN16" s="71">
        <v>2144.034646</v>
      </c>
      <c r="HO16" s="71">
        <v>2237.54253</v>
      </c>
      <c r="HP16" s="71">
        <v>1994.093627</v>
      </c>
      <c r="HQ16" s="71">
        <v>3760.083751</v>
      </c>
      <c r="HR16" s="71">
        <v>1342.189099</v>
      </c>
      <c r="HS16" s="71">
        <v>685.574213</v>
      </c>
      <c r="HT16" s="71">
        <v>892.841386</v>
      </c>
      <c r="HU16" s="71">
        <v>1198.934426</v>
      </c>
      <c r="HV16" s="71">
        <v>1878.809902</v>
      </c>
      <c r="HW16" s="71">
        <v>2773.519477</v>
      </c>
      <c r="HX16" s="71">
        <v>1950.404016</v>
      </c>
      <c r="HY16" s="71">
        <v>1767.864438</v>
      </c>
      <c r="HZ16" s="71">
        <v>2056.83452</v>
      </c>
      <c r="IA16" s="71"/>
      <c r="IB16" s="71"/>
      <c r="IC16" s="71"/>
      <c r="ID16" s="71"/>
      <c r="IE16" s="71"/>
      <c r="IF16" s="71"/>
      <c r="IG16" s="71"/>
      <c r="IH16" s="47">
        <f>HJ16+HK16+HL16+HM16+HN16</f>
        <v>8456.46464</v>
      </c>
      <c r="II16" s="47">
        <f>HV16+HW16+HX16+HY16+HZ16</f>
        <v>10427.432353</v>
      </c>
    </row>
    <row r="17" spans="1:243" ht="15.75">
      <c r="A17" s="32" t="s">
        <v>23</v>
      </c>
      <c r="B17" s="46">
        <v>2634.6</v>
      </c>
      <c r="C17" s="46">
        <v>3284.9</v>
      </c>
      <c r="D17" s="46">
        <v>3550.7</v>
      </c>
      <c r="E17" s="46">
        <v>4441.4</v>
      </c>
      <c r="F17" s="46">
        <v>4823</v>
      </c>
      <c r="G17" s="46">
        <v>4852</v>
      </c>
      <c r="H17" s="46">
        <v>6535.6</v>
      </c>
      <c r="I17" s="45">
        <v>6841.4</v>
      </c>
      <c r="J17" s="46">
        <v>8237.7</v>
      </c>
      <c r="K17" s="46">
        <v>7869.4</v>
      </c>
      <c r="L17" s="46">
        <v>8962.7</v>
      </c>
      <c r="M17" s="69">
        <v>5730.7</v>
      </c>
      <c r="N17" s="47">
        <v>7877.8</v>
      </c>
      <c r="O17" s="47">
        <v>13546.9</v>
      </c>
      <c r="P17" s="47">
        <v>11186</v>
      </c>
      <c r="Q17" s="24">
        <v>13364.3</v>
      </c>
      <c r="R17" s="47">
        <v>17864.7</v>
      </c>
      <c r="S17" s="24">
        <v>19882.8</v>
      </c>
      <c r="T17" s="24">
        <v>25196.2</v>
      </c>
      <c r="U17" s="25">
        <v>26359</v>
      </c>
      <c r="V17" s="25">
        <v>35451.4</v>
      </c>
      <c r="W17" s="25">
        <v>51820.5</v>
      </c>
      <c r="X17" s="47">
        <v>2304.9</v>
      </c>
      <c r="Y17" s="70">
        <v>2575.4</v>
      </c>
      <c r="Z17" s="26">
        <v>1742.9</v>
      </c>
      <c r="AA17" s="26">
        <v>2330.8</v>
      </c>
      <c r="AB17" s="26">
        <v>2008.7</v>
      </c>
      <c r="AC17" s="26">
        <v>1959.1</v>
      </c>
      <c r="AD17" s="26">
        <v>3299.5</v>
      </c>
      <c r="AE17" s="26">
        <v>2387.1</v>
      </c>
      <c r="AF17" s="26">
        <v>2173.1</v>
      </c>
      <c r="AG17" s="26">
        <v>1662.7</v>
      </c>
      <c r="AH17" s="26">
        <v>1111.5</v>
      </c>
      <c r="AI17" s="26">
        <v>1640.5</v>
      </c>
      <c r="AJ17" s="27">
        <v>2375.9</v>
      </c>
      <c r="AK17" s="26">
        <v>1871.1</v>
      </c>
      <c r="AL17" s="26">
        <v>2622.2</v>
      </c>
      <c r="AM17" s="26">
        <v>1845.5</v>
      </c>
      <c r="AN17" s="26">
        <v>2263.3</v>
      </c>
      <c r="AO17" s="26">
        <v>2641.5</v>
      </c>
      <c r="AP17" s="26">
        <v>1329.2</v>
      </c>
      <c r="AQ17" s="26">
        <v>1678.8</v>
      </c>
      <c r="AR17" s="26">
        <v>2810.4</v>
      </c>
      <c r="AS17" s="26">
        <v>2378.7</v>
      </c>
      <c r="AT17" s="26">
        <v>1711.1</v>
      </c>
      <c r="AU17" s="26">
        <v>2831.3</v>
      </c>
      <c r="AV17" s="24">
        <v>1486.4</v>
      </c>
      <c r="AW17" s="26">
        <v>1622.4</v>
      </c>
      <c r="AX17" s="26">
        <v>1855</v>
      </c>
      <c r="AY17" s="26">
        <v>3511.8</v>
      </c>
      <c r="AZ17" s="26">
        <v>3166.3</v>
      </c>
      <c r="BA17" s="26">
        <v>2689</v>
      </c>
      <c r="BB17" s="1">
        <v>3351.9</v>
      </c>
      <c r="BC17" s="1">
        <v>4531.9</v>
      </c>
      <c r="BD17" s="1">
        <v>5261.9</v>
      </c>
      <c r="BE17" s="1">
        <v>2392.3</v>
      </c>
      <c r="BF17" s="1">
        <v>2554.8</v>
      </c>
      <c r="BG17" s="26">
        <v>3027.7</v>
      </c>
      <c r="BH17" s="24">
        <v>2440.2</v>
      </c>
      <c r="BI17" s="26">
        <v>6803.2</v>
      </c>
      <c r="BJ17" s="26">
        <v>4557.8</v>
      </c>
      <c r="BK17" s="26">
        <v>4027.5</v>
      </c>
      <c r="BL17" s="26">
        <v>6305.5</v>
      </c>
      <c r="BM17" s="26">
        <v>4091.3</v>
      </c>
      <c r="BN17" s="26">
        <v>3949</v>
      </c>
      <c r="BO17" s="26">
        <v>2655.6</v>
      </c>
      <c r="BP17" s="26">
        <v>5157.6</v>
      </c>
      <c r="BQ17" s="26">
        <v>5049.4</v>
      </c>
      <c r="BR17" s="26">
        <v>4129.6</v>
      </c>
      <c r="BS17" s="26">
        <v>2653.8</v>
      </c>
      <c r="BT17" s="47">
        <v>9243.4</v>
      </c>
      <c r="BU17" s="47">
        <v>13801.2</v>
      </c>
      <c r="BV17" s="47">
        <v>17828.7</v>
      </c>
      <c r="BW17" s="47">
        <v>24134.2</v>
      </c>
      <c r="BX17" s="47">
        <v>28225.5</v>
      </c>
      <c r="BY17" s="47">
        <v>32174.5</v>
      </c>
      <c r="BZ17" s="47">
        <v>34830.1</v>
      </c>
      <c r="CA17" s="24">
        <v>39987.7</v>
      </c>
      <c r="CB17" s="24">
        <v>45037.1</v>
      </c>
      <c r="CC17" s="24">
        <v>49166.7</v>
      </c>
      <c r="CD17" s="71">
        <v>51820.5</v>
      </c>
      <c r="CE17" s="24">
        <v>48476.2</v>
      </c>
      <c r="CF17" s="71">
        <v>61033</v>
      </c>
      <c r="CG17" s="71">
        <v>56185.2</v>
      </c>
      <c r="CH17" s="47">
        <v>59967.28875000001</v>
      </c>
      <c r="CI17" s="47">
        <v>86583.074344</v>
      </c>
      <c r="CJ17" s="47">
        <v>109260.88467900001</v>
      </c>
      <c r="CK17" s="24">
        <v>2971</v>
      </c>
      <c r="CL17" s="26">
        <v>1943.9</v>
      </c>
      <c r="CM17" s="26">
        <v>3843.7</v>
      </c>
      <c r="CN17" s="26">
        <v>983.6999999999989</v>
      </c>
      <c r="CO17" s="26">
        <v>4172.4</v>
      </c>
      <c r="CP17" s="26">
        <v>7208.3</v>
      </c>
      <c r="CQ17" s="26">
        <v>4765.6</v>
      </c>
      <c r="CR17" s="26">
        <v>3791.2</v>
      </c>
      <c r="CS17" s="26">
        <v>4287.5</v>
      </c>
      <c r="CT17" s="26">
        <v>4167.8</v>
      </c>
      <c r="CU17" s="26">
        <v>4549.5</v>
      </c>
      <c r="CV17" s="26">
        <v>5791.6</v>
      </c>
      <c r="CW17" s="24">
        <v>4914.9</v>
      </c>
      <c r="CX17" s="27">
        <v>8758.6</v>
      </c>
      <c r="CY17" s="24">
        <v>9742.3</v>
      </c>
      <c r="CZ17" s="24">
        <v>13914.7</v>
      </c>
      <c r="DA17" s="24">
        <v>21123</v>
      </c>
      <c r="DB17" s="71">
        <v>25888.6</v>
      </c>
      <c r="DC17" s="24">
        <v>29679.8</v>
      </c>
      <c r="DD17" s="24">
        <v>33967.3</v>
      </c>
      <c r="DE17" s="71">
        <v>38135.1</v>
      </c>
      <c r="DF17" s="71">
        <v>42684.6</v>
      </c>
      <c r="DG17" s="27">
        <v>48476.2</v>
      </c>
      <c r="DH17" s="24">
        <v>9497</v>
      </c>
      <c r="DI17" s="27">
        <v>13565.8</v>
      </c>
      <c r="DJ17" s="24">
        <v>18708.9</v>
      </c>
      <c r="DK17" s="71">
        <v>25945.5</v>
      </c>
      <c r="DL17" s="71">
        <v>31251</v>
      </c>
      <c r="DM17" s="72">
        <v>34778.7</v>
      </c>
      <c r="DN17" s="72">
        <v>37823.3</v>
      </c>
      <c r="DO17" s="71">
        <v>40958</v>
      </c>
      <c r="DP17" s="73">
        <v>43987.2</v>
      </c>
      <c r="DQ17" s="71">
        <v>48949</v>
      </c>
      <c r="DR17" s="71">
        <v>52418.3</v>
      </c>
      <c r="DS17" s="71">
        <v>61033</v>
      </c>
      <c r="DT17" s="71">
        <v>4623.6</v>
      </c>
      <c r="DU17" s="71">
        <v>9584.5</v>
      </c>
      <c r="DV17" s="71">
        <v>14775.9</v>
      </c>
      <c r="DW17" s="71">
        <v>18021.4</v>
      </c>
      <c r="DX17" s="71">
        <v>22490.8</v>
      </c>
      <c r="DY17" s="27">
        <v>27733.7</v>
      </c>
      <c r="DZ17" s="71">
        <v>32185.4</v>
      </c>
      <c r="EA17" s="71">
        <v>37028.9</v>
      </c>
      <c r="EB17" s="71">
        <v>41676.7</v>
      </c>
      <c r="EC17" s="71">
        <v>46615.1</v>
      </c>
      <c r="ED17" s="71">
        <v>53317.6</v>
      </c>
      <c r="EE17" s="71">
        <v>2867.6</v>
      </c>
      <c r="EF17" s="71">
        <f t="shared" si="11"/>
        <v>56185.2</v>
      </c>
      <c r="EG17" s="24">
        <v>4385.1</v>
      </c>
      <c r="EH17" s="24">
        <v>7191.5</v>
      </c>
      <c r="EI17" s="24">
        <v>6221</v>
      </c>
      <c r="EJ17" s="24">
        <v>3815.7</v>
      </c>
      <c r="EK17" s="24">
        <v>3263.643034</v>
      </c>
      <c r="EL17" s="24">
        <f>'[1]Feuil3'!$F$7+'[1]Feuil3'!$F$28</f>
        <v>4849.20847</v>
      </c>
      <c r="EM17" s="24">
        <v>3849.9</v>
      </c>
      <c r="EN17" s="24">
        <f>5905.6+1.3</f>
        <v>5906.900000000001</v>
      </c>
      <c r="EO17" s="24">
        <v>3892.777385</v>
      </c>
      <c r="EP17" s="24">
        <v>6018.759861</v>
      </c>
      <c r="EQ17" s="24">
        <v>4852.4</v>
      </c>
      <c r="ER17" s="24">
        <v>5720.4</v>
      </c>
      <c r="ES17" s="47">
        <f t="shared" si="12"/>
        <v>59967.28875000001</v>
      </c>
      <c r="ET17" s="24">
        <v>5447.5</v>
      </c>
      <c r="EU17" s="24">
        <v>5490.7</v>
      </c>
      <c r="EV17" s="24">
        <v>5760.2</v>
      </c>
      <c r="EW17" s="24">
        <v>6928.363341</v>
      </c>
      <c r="EX17" s="24">
        <v>6835.8</v>
      </c>
      <c r="EY17" s="24">
        <v>6166.6</v>
      </c>
      <c r="EZ17" s="24">
        <v>6344.3</v>
      </c>
      <c r="FA17" s="24">
        <v>6002.631551</v>
      </c>
      <c r="FB17" s="24">
        <v>11279.723423</v>
      </c>
      <c r="FC17" s="24">
        <v>6879.756029</v>
      </c>
      <c r="FD17" s="24">
        <f>9845.5+12.3</f>
        <v>9857.8</v>
      </c>
      <c r="FE17" s="24">
        <v>9589.7</v>
      </c>
      <c r="FF17" s="47">
        <f aca="true" t="shared" si="13" ref="FF17:FF27">SUM(ET17:FE17)</f>
        <v>86583.074344</v>
      </c>
      <c r="FG17" s="24">
        <v>11189.446572</v>
      </c>
      <c r="FH17" s="24">
        <v>9759.269033</v>
      </c>
      <c r="FI17" s="1">
        <v>5760.239571</v>
      </c>
      <c r="FJ17" s="1">
        <f>7319.66+19.21</f>
        <v>7338.87</v>
      </c>
      <c r="FK17" s="1">
        <v>5315</v>
      </c>
      <c r="FL17" s="1">
        <v>8827.1</v>
      </c>
      <c r="FM17" s="1">
        <v>19363.218204</v>
      </c>
      <c r="FN17" s="1">
        <v>5266.618824</v>
      </c>
      <c r="FO17" s="1">
        <v>9695.5</v>
      </c>
      <c r="FP17" s="1">
        <v>8586.649361</v>
      </c>
      <c r="FQ17" s="1">
        <f>'[2]Feuil5'!$C$10</f>
        <v>8922.273114</v>
      </c>
      <c r="FR17" s="125">
        <v>9236.7</v>
      </c>
      <c r="FS17" s="1">
        <f aca="true" t="shared" si="14" ref="FS17:FS27">SUM(FG17:FR17)</f>
        <v>109260.88467900001</v>
      </c>
      <c r="FT17" s="47">
        <f aca="true" t="shared" si="15" ref="FT17:FT27">SUM(FG17:FP17)</f>
        <v>91101.91156500002</v>
      </c>
      <c r="FU17" s="71">
        <v>99067.65391783453</v>
      </c>
      <c r="FV17" s="47">
        <v>81512.74378273783</v>
      </c>
      <c r="FW17" s="47">
        <v>79523.06729534529</v>
      </c>
      <c r="FX17" s="47">
        <v>46594.96863</v>
      </c>
      <c r="FY17" s="71">
        <v>8214.10002</v>
      </c>
      <c r="FZ17" s="118">
        <v>9019.896824</v>
      </c>
      <c r="GA17" s="120">
        <v>23371.495254999998</v>
      </c>
      <c r="GB17" s="122">
        <v>7418.111143</v>
      </c>
      <c r="GC17" s="124">
        <v>7227.589431099998</v>
      </c>
      <c r="GD17" s="124">
        <f>51+5288.8</f>
        <v>5339.8</v>
      </c>
      <c r="GE17" s="124">
        <v>4885.411771014668</v>
      </c>
      <c r="GF17" s="79">
        <v>5499.963373368686</v>
      </c>
      <c r="GG17" s="112">
        <v>4016.493476900173</v>
      </c>
      <c r="GH17" s="112">
        <v>9103.5</v>
      </c>
      <c r="GI17" s="128">
        <f>6243.40735570313</f>
        <v>6243.40735570313</v>
      </c>
      <c r="GJ17" s="130">
        <v>8727.885267747868</v>
      </c>
      <c r="GK17" s="72">
        <v>5459.04302175722</v>
      </c>
      <c r="GL17" s="71">
        <v>10628.567252886869</v>
      </c>
      <c r="GM17" s="71">
        <v>6646.264130283748</v>
      </c>
      <c r="GN17" s="71">
        <v>6672.476934479994</v>
      </c>
      <c r="GO17" s="71">
        <v>7935.999447479996</v>
      </c>
      <c r="GP17" s="71">
        <v>3546.204984660003</v>
      </c>
      <c r="GQ17" s="71">
        <v>10588.23623357001</v>
      </c>
      <c r="GR17" s="71">
        <v>7218.743432479997</v>
      </c>
      <c r="GS17" s="71">
        <v>5838.45240813999</v>
      </c>
      <c r="GT17" s="71">
        <v>5451.049782</v>
      </c>
      <c r="GU17" s="71">
        <v>5781.519834</v>
      </c>
      <c r="GV17" s="71">
        <v>5746.186321</v>
      </c>
      <c r="GW17" s="71">
        <f aca="true" t="shared" si="16" ref="GW17:GW27">SUM(GK17:GV17)</f>
        <v>81512.74378273783</v>
      </c>
      <c r="GX17" s="71">
        <v>6740.723515</v>
      </c>
      <c r="GY17" s="71">
        <v>7580.880564</v>
      </c>
      <c r="GZ17" s="71">
        <v>13315.025766</v>
      </c>
      <c r="HA17" s="71">
        <v>8323.162357</v>
      </c>
      <c r="HB17" s="139">
        <v>4905.84765</v>
      </c>
      <c r="HC17" s="71">
        <v>5743.085016</v>
      </c>
      <c r="HD17" s="71">
        <v>12562.832712</v>
      </c>
      <c r="HE17" s="71">
        <v>9327.314821</v>
      </c>
      <c r="HF17" s="71">
        <v>3279.5777521452997</v>
      </c>
      <c r="HG17" s="71">
        <v>3816.508663</v>
      </c>
      <c r="HH17" s="71">
        <v>2226.28459</v>
      </c>
      <c r="HI17" s="71">
        <v>4743.635631</v>
      </c>
      <c r="HJ17" s="71">
        <v>5238.450860999999</v>
      </c>
      <c r="HK17" s="71">
        <v>2736.967635</v>
      </c>
      <c r="HL17" s="71">
        <v>5003.62195</v>
      </c>
      <c r="HM17" s="71">
        <v>3087.168288</v>
      </c>
      <c r="HN17" s="71">
        <v>5303.065456</v>
      </c>
      <c r="HO17" s="71">
        <v>6102.552321</v>
      </c>
      <c r="HP17" s="71">
        <v>3118.520901</v>
      </c>
      <c r="HQ17" s="71">
        <v>3329.328748</v>
      </c>
      <c r="HR17" s="71">
        <v>3892.944306</v>
      </c>
      <c r="HS17" s="71">
        <v>2874.816033</v>
      </c>
      <c r="HT17" s="71">
        <v>3364.283189</v>
      </c>
      <c r="HU17" s="71">
        <v>2543.248942</v>
      </c>
      <c r="HV17" s="71">
        <v>6530.011615</v>
      </c>
      <c r="HW17" s="71">
        <v>3871.378604</v>
      </c>
      <c r="HX17" s="71">
        <v>4495.065591</v>
      </c>
      <c r="HY17" s="71">
        <v>7325.487729</v>
      </c>
      <c r="HZ17" s="71">
        <v>4514.926708</v>
      </c>
      <c r="IA17" s="71"/>
      <c r="IB17" s="71"/>
      <c r="IC17" s="71"/>
      <c r="ID17" s="71"/>
      <c r="IE17" s="71"/>
      <c r="IF17" s="71"/>
      <c r="IG17" s="71"/>
      <c r="IH17" s="47">
        <f aca="true" t="shared" si="17" ref="IH17:IH27">HJ17+HK17+HL17+HM17+HN17</f>
        <v>21369.27419</v>
      </c>
      <c r="II17" s="47">
        <f aca="true" t="shared" si="18" ref="II17:II27">HV17+HW17+HX17+HY17+HZ17</f>
        <v>26736.870247</v>
      </c>
    </row>
    <row r="18" spans="1:243" ht="15.75">
      <c r="A18" s="32" t="s">
        <v>28</v>
      </c>
      <c r="B18" s="46">
        <v>117.3</v>
      </c>
      <c r="C18" s="46">
        <v>138.8</v>
      </c>
      <c r="D18" s="46">
        <v>111.4</v>
      </c>
      <c r="E18" s="46">
        <v>504.1</v>
      </c>
      <c r="F18" s="46">
        <v>106.8</v>
      </c>
      <c r="G18" s="46">
        <v>107.6</v>
      </c>
      <c r="H18" s="46">
        <v>337.2</v>
      </c>
      <c r="I18" s="45">
        <v>301.9</v>
      </c>
      <c r="J18" s="46">
        <v>384.3</v>
      </c>
      <c r="K18" s="46">
        <v>643.5</v>
      </c>
      <c r="L18" s="46">
        <v>1044.4</v>
      </c>
      <c r="M18" s="69">
        <v>289.7</v>
      </c>
      <c r="N18" s="47">
        <v>635.8</v>
      </c>
      <c r="O18" s="47">
        <v>825.9</v>
      </c>
      <c r="P18" s="47">
        <v>884.2</v>
      </c>
      <c r="Q18" s="24">
        <v>1401.8</v>
      </c>
      <c r="R18" s="47">
        <v>2276.3</v>
      </c>
      <c r="S18" s="24">
        <v>3026.7</v>
      </c>
      <c r="T18" s="24">
        <v>4301.9</v>
      </c>
      <c r="U18" s="25">
        <v>4553.7</v>
      </c>
      <c r="V18" s="25">
        <v>5354.7</v>
      </c>
      <c r="W18" s="25">
        <v>9890.7</v>
      </c>
      <c r="X18" s="47">
        <v>513.6</v>
      </c>
      <c r="Y18" s="70">
        <v>290.1</v>
      </c>
      <c r="Z18" s="26">
        <v>191.5</v>
      </c>
      <c r="AA18" s="26">
        <v>482.7</v>
      </c>
      <c r="AB18" s="26">
        <v>10.4</v>
      </c>
      <c r="AC18" s="26">
        <v>853.1</v>
      </c>
      <c r="AD18" s="26">
        <v>96.7</v>
      </c>
      <c r="AE18" s="26">
        <v>259</v>
      </c>
      <c r="AF18" s="26">
        <v>679.9</v>
      </c>
      <c r="AG18" s="26">
        <v>301.8</v>
      </c>
      <c r="AH18" s="26">
        <v>417.3</v>
      </c>
      <c r="AI18" s="26">
        <v>205.8</v>
      </c>
      <c r="AJ18" s="27">
        <v>159.6</v>
      </c>
      <c r="AK18" s="26">
        <v>476.4</v>
      </c>
      <c r="AL18" s="26">
        <v>703.2</v>
      </c>
      <c r="AM18" s="26" t="s">
        <v>29</v>
      </c>
      <c r="AN18" s="26">
        <v>696</v>
      </c>
      <c r="AO18" s="26">
        <v>260.4</v>
      </c>
      <c r="AP18" s="26">
        <v>353.2</v>
      </c>
      <c r="AQ18" s="26">
        <v>356.7</v>
      </c>
      <c r="AR18" s="26">
        <v>315.9</v>
      </c>
      <c r="AS18" s="26">
        <v>240.1</v>
      </c>
      <c r="AT18" s="26">
        <v>186.6</v>
      </c>
      <c r="AU18" s="26">
        <v>805.6</v>
      </c>
      <c r="AV18" s="24">
        <v>368.6</v>
      </c>
      <c r="AW18" s="26">
        <v>647.1</v>
      </c>
      <c r="AX18" s="26">
        <v>113.3</v>
      </c>
      <c r="AY18" s="26">
        <v>172.5</v>
      </c>
      <c r="AZ18" s="26">
        <v>878.9</v>
      </c>
      <c r="BA18" s="26">
        <v>519.9</v>
      </c>
      <c r="BB18" s="1">
        <v>96.4</v>
      </c>
      <c r="BC18" s="1">
        <v>559</v>
      </c>
      <c r="BD18" s="1">
        <v>987.7</v>
      </c>
      <c r="BE18" s="1">
        <v>597.4</v>
      </c>
      <c r="BF18" s="1">
        <v>320</v>
      </c>
      <c r="BG18" s="26">
        <v>93.9</v>
      </c>
      <c r="BH18" s="24">
        <v>166.1</v>
      </c>
      <c r="BI18" s="26">
        <v>149.1</v>
      </c>
      <c r="BJ18" s="26">
        <v>53.2</v>
      </c>
      <c r="BK18" s="26">
        <v>566.1</v>
      </c>
      <c r="BL18" s="26">
        <v>763.1</v>
      </c>
      <c r="BM18" s="26">
        <v>138.8</v>
      </c>
      <c r="BN18" s="26">
        <v>229</v>
      </c>
      <c r="BO18" s="26">
        <v>186</v>
      </c>
      <c r="BP18" s="26">
        <v>211.1</v>
      </c>
      <c r="BQ18" s="26">
        <v>530</v>
      </c>
      <c r="BR18" s="26">
        <v>6863.5</v>
      </c>
      <c r="BS18" s="26">
        <v>34.700000000003456</v>
      </c>
      <c r="BT18" s="47">
        <v>315.2</v>
      </c>
      <c r="BU18" s="47">
        <v>368.4</v>
      </c>
      <c r="BV18" s="47">
        <v>934.5</v>
      </c>
      <c r="BW18" s="47">
        <v>1697.6</v>
      </c>
      <c r="BX18" s="47">
        <v>1836.4</v>
      </c>
      <c r="BY18" s="47">
        <v>2065.4</v>
      </c>
      <c r="BZ18" s="47">
        <v>2251.4</v>
      </c>
      <c r="CA18" s="24">
        <v>2462.5</v>
      </c>
      <c r="CB18" s="24">
        <v>2992.5</v>
      </c>
      <c r="CC18" s="24">
        <v>9856</v>
      </c>
      <c r="CD18" s="71">
        <v>9890.7</v>
      </c>
      <c r="CE18" s="24">
        <v>3930</v>
      </c>
      <c r="CF18" s="71">
        <v>4592.8</v>
      </c>
      <c r="CG18" s="71">
        <v>10340.496</v>
      </c>
      <c r="CH18" s="47">
        <v>7753.805412000001</v>
      </c>
      <c r="CI18" s="47">
        <v>23410.461788</v>
      </c>
      <c r="CJ18" s="47">
        <v>12328.889194</v>
      </c>
      <c r="CK18" s="24">
        <v>199.5</v>
      </c>
      <c r="CL18" s="26">
        <v>37.3</v>
      </c>
      <c r="CM18" s="26">
        <v>2474.5</v>
      </c>
      <c r="CN18" s="26">
        <v>0</v>
      </c>
      <c r="CO18" s="26">
        <v>448.4</v>
      </c>
      <c r="CP18" s="26">
        <v>318.9</v>
      </c>
      <c r="CQ18" s="26">
        <v>118.1</v>
      </c>
      <c r="CR18" s="26">
        <v>8.100000000000364</v>
      </c>
      <c r="CS18" s="26">
        <v>31.59999999999991</v>
      </c>
      <c r="CT18" s="26">
        <v>187.7</v>
      </c>
      <c r="CU18" s="26">
        <v>24.90000000000009</v>
      </c>
      <c r="CV18" s="26">
        <v>81</v>
      </c>
      <c r="CW18" s="24">
        <v>236.8</v>
      </c>
      <c r="CX18" s="27">
        <v>2711.3</v>
      </c>
      <c r="CY18" s="24">
        <v>2711.3</v>
      </c>
      <c r="CZ18" s="24">
        <v>3159.7</v>
      </c>
      <c r="DA18" s="24">
        <v>3478.6</v>
      </c>
      <c r="DB18" s="71">
        <v>3596.7</v>
      </c>
      <c r="DC18" s="24">
        <v>3604.8</v>
      </c>
      <c r="DD18" s="24">
        <v>3636.4</v>
      </c>
      <c r="DE18" s="71">
        <v>3824.1</v>
      </c>
      <c r="DF18" s="71">
        <v>3849</v>
      </c>
      <c r="DG18" s="27">
        <v>3930</v>
      </c>
      <c r="DH18" s="24">
        <v>177</v>
      </c>
      <c r="DI18" s="27">
        <v>483.6</v>
      </c>
      <c r="DJ18" s="24">
        <v>2508.5</v>
      </c>
      <c r="DK18" s="71">
        <v>2676.7</v>
      </c>
      <c r="DL18" s="71">
        <v>2888.9</v>
      </c>
      <c r="DM18" s="72">
        <v>2955.1</v>
      </c>
      <c r="DN18" s="72">
        <v>3099.2</v>
      </c>
      <c r="DO18" s="71">
        <v>3235.9</v>
      </c>
      <c r="DP18" s="73">
        <v>4231.7</v>
      </c>
      <c r="DQ18" s="71">
        <v>4351.4</v>
      </c>
      <c r="DR18" s="71">
        <v>4393.2</v>
      </c>
      <c r="DS18" s="71">
        <v>4592.8</v>
      </c>
      <c r="DT18" s="71">
        <v>76.4</v>
      </c>
      <c r="DU18" s="71">
        <v>765.8</v>
      </c>
      <c r="DV18" s="71">
        <v>1073.5</v>
      </c>
      <c r="DW18" s="71">
        <v>1221.8</v>
      </c>
      <c r="DX18" s="71">
        <v>1359.5</v>
      </c>
      <c r="DY18" s="27">
        <v>1943.3</v>
      </c>
      <c r="DZ18" s="71">
        <v>3197.7</v>
      </c>
      <c r="EA18" s="71">
        <v>3537.8</v>
      </c>
      <c r="EB18" s="71">
        <v>9065.4</v>
      </c>
      <c r="EC18" s="71">
        <v>9527.2</v>
      </c>
      <c r="ED18" s="71">
        <v>10327.196</v>
      </c>
      <c r="EE18" s="71">
        <v>13.3</v>
      </c>
      <c r="EF18" s="71">
        <f t="shared" si="11"/>
        <v>10340.496</v>
      </c>
      <c r="EG18" s="24">
        <v>4</v>
      </c>
      <c r="EH18" s="24">
        <v>397.6</v>
      </c>
      <c r="EI18" s="24">
        <v>49.7</v>
      </c>
      <c r="EJ18" s="24">
        <v>29.7</v>
      </c>
      <c r="EK18" s="24">
        <v>295.297554</v>
      </c>
      <c r="EL18" s="24">
        <f>'[1]Feuil3'!$F$13</f>
        <v>193.640118</v>
      </c>
      <c r="EM18" s="24">
        <v>446.9</v>
      </c>
      <c r="EN18" s="24">
        <v>1023.1</v>
      </c>
      <c r="EO18" s="24">
        <v>3054.437752</v>
      </c>
      <c r="EP18" s="24">
        <v>185.829988</v>
      </c>
      <c r="EQ18" s="48">
        <v>160.6</v>
      </c>
      <c r="ER18" s="24">
        <v>1913</v>
      </c>
      <c r="ES18" s="47">
        <f t="shared" si="12"/>
        <v>7753.805412000001</v>
      </c>
      <c r="ET18" s="24">
        <v>4189</v>
      </c>
      <c r="EU18" s="24">
        <v>282.3</v>
      </c>
      <c r="EV18" s="24">
        <v>32.2</v>
      </c>
      <c r="EW18" s="24">
        <v>26.330268</v>
      </c>
      <c r="EX18" s="24">
        <v>1396.1</v>
      </c>
      <c r="EY18" s="24">
        <v>6866.7</v>
      </c>
      <c r="EZ18" s="24">
        <v>1517.6</v>
      </c>
      <c r="FA18" s="24">
        <v>2392.677407</v>
      </c>
      <c r="FB18" s="24">
        <v>526.945106</v>
      </c>
      <c r="FC18" s="24">
        <v>3566.809007</v>
      </c>
      <c r="FD18" s="24">
        <v>605.2</v>
      </c>
      <c r="FE18" s="24">
        <v>2008.6</v>
      </c>
      <c r="FF18" s="47">
        <f t="shared" si="13"/>
        <v>23410.461788</v>
      </c>
      <c r="FG18" s="24">
        <v>2491.211039</v>
      </c>
      <c r="FH18" s="24">
        <v>2001.81358</v>
      </c>
      <c r="FI18" s="1">
        <v>32.218146</v>
      </c>
      <c r="FJ18" s="1">
        <v>2767.44</v>
      </c>
      <c r="FK18" s="1">
        <v>155.5</v>
      </c>
      <c r="FL18" s="1">
        <v>1789.6</v>
      </c>
      <c r="FM18" s="1">
        <v>615.793953</v>
      </c>
      <c r="FN18" s="1">
        <v>447.335111</v>
      </c>
      <c r="FO18" s="1">
        <v>100.8</v>
      </c>
      <c r="FP18" s="1">
        <v>1023.358896</v>
      </c>
      <c r="FQ18" s="1">
        <f>'[2]Feuil5'!$C$17</f>
        <v>628.518469</v>
      </c>
      <c r="FR18" s="125">
        <v>275.3</v>
      </c>
      <c r="FS18" s="1">
        <f t="shared" si="14"/>
        <v>12328.889194</v>
      </c>
      <c r="FT18" s="47">
        <f t="shared" si="15"/>
        <v>11425.070725</v>
      </c>
      <c r="FU18" s="71">
        <v>13171.218454098993</v>
      </c>
      <c r="FV18" s="47">
        <v>14990.572225526554</v>
      </c>
      <c r="FW18" s="47">
        <v>23609.959966008995</v>
      </c>
      <c r="FX18" s="47">
        <v>22238.445299</v>
      </c>
      <c r="FY18" s="71">
        <v>486.582569</v>
      </c>
      <c r="FZ18" s="118">
        <v>244.221229</v>
      </c>
      <c r="GA18" s="120">
        <v>4099.129763</v>
      </c>
      <c r="GB18" s="122">
        <v>131.589869</v>
      </c>
      <c r="GC18" s="124">
        <v>2082.59972446</v>
      </c>
      <c r="GD18" s="124">
        <v>943.7</v>
      </c>
      <c r="GE18" s="124">
        <v>1159.1828076980407</v>
      </c>
      <c r="GF18" s="79">
        <v>694.042409258534</v>
      </c>
      <c r="GG18" s="112">
        <v>432.94335779545594</v>
      </c>
      <c r="GH18" s="112">
        <v>1354.7</v>
      </c>
      <c r="GI18" s="128">
        <v>911.2702346007601</v>
      </c>
      <c r="GJ18" s="130">
        <v>631.256490286201</v>
      </c>
      <c r="GK18" s="72">
        <v>1718.709360234258</v>
      </c>
      <c r="GL18" s="71">
        <v>1019.9230108361728</v>
      </c>
      <c r="GM18" s="71">
        <v>2494.956376016124</v>
      </c>
      <c r="GN18" s="71">
        <v>557.51967571</v>
      </c>
      <c r="GO18" s="71">
        <v>2963.31457656</v>
      </c>
      <c r="GP18" s="71">
        <v>288.95878811</v>
      </c>
      <c r="GQ18" s="71">
        <v>2997.5083550199997</v>
      </c>
      <c r="GR18" s="71">
        <v>614.4256056899999</v>
      </c>
      <c r="GS18" s="71">
        <v>276.53210835000004</v>
      </c>
      <c r="GT18" s="71">
        <v>917.915003</v>
      </c>
      <c r="GU18" s="71">
        <v>947.056738</v>
      </c>
      <c r="GV18" s="71">
        <v>193.752628</v>
      </c>
      <c r="GW18" s="71">
        <f t="shared" si="16"/>
        <v>14990.572225526554</v>
      </c>
      <c r="GX18" s="71">
        <v>2742.650427</v>
      </c>
      <c r="GY18" s="71">
        <v>298.014199</v>
      </c>
      <c r="GZ18" s="71">
        <v>1106.099792</v>
      </c>
      <c r="HA18" s="71">
        <v>979.370392</v>
      </c>
      <c r="HB18" s="71">
        <v>804.325997</v>
      </c>
      <c r="HC18" s="71">
        <v>2252.928356</v>
      </c>
      <c r="HD18" s="71">
        <v>1495.890947</v>
      </c>
      <c r="HE18" s="71">
        <v>2233.861324</v>
      </c>
      <c r="HF18" s="71">
        <v>1268.3082110090004</v>
      </c>
      <c r="HG18" s="71">
        <v>2352.88923</v>
      </c>
      <c r="HH18" s="71">
        <v>5423.931324</v>
      </c>
      <c r="HI18" s="71">
        <v>2910.685797</v>
      </c>
      <c r="HJ18" s="71">
        <v>734.081502</v>
      </c>
      <c r="HK18" s="71">
        <v>1881.083626</v>
      </c>
      <c r="HL18" s="71">
        <v>2845.77545</v>
      </c>
      <c r="HM18" s="71">
        <v>116.07069</v>
      </c>
      <c r="HN18" s="71">
        <v>7653.887267</v>
      </c>
      <c r="HO18" s="71">
        <v>3061.66062</v>
      </c>
      <c r="HP18" s="71">
        <v>1182.278016</v>
      </c>
      <c r="HQ18" s="71">
        <v>1456.33791</v>
      </c>
      <c r="HR18" s="71">
        <v>1556.293449</v>
      </c>
      <c r="HS18" s="71">
        <v>191.984895</v>
      </c>
      <c r="HT18" s="71">
        <v>1131.514187</v>
      </c>
      <c r="HU18" s="71">
        <v>427.477687</v>
      </c>
      <c r="HV18" s="71">
        <v>2724.056442</v>
      </c>
      <c r="HW18" s="71">
        <v>197.556646</v>
      </c>
      <c r="HX18" s="71">
        <v>1154.351459</v>
      </c>
      <c r="HY18" s="71">
        <v>2557.903838</v>
      </c>
      <c r="HZ18" s="71">
        <v>5069.377577</v>
      </c>
      <c r="IA18" s="71"/>
      <c r="IB18" s="71"/>
      <c r="IC18" s="71"/>
      <c r="ID18" s="71"/>
      <c r="IE18" s="71"/>
      <c r="IF18" s="71"/>
      <c r="IG18" s="71"/>
      <c r="IH18" s="47">
        <f t="shared" si="17"/>
        <v>13230.898535</v>
      </c>
      <c r="II18" s="47">
        <f t="shared" si="18"/>
        <v>11703.245962</v>
      </c>
    </row>
    <row r="19" spans="1:243" ht="15.75">
      <c r="A19" s="32" t="s">
        <v>31</v>
      </c>
      <c r="B19" s="46">
        <v>0</v>
      </c>
      <c r="C19" s="76" t="s">
        <v>29</v>
      </c>
      <c r="D19" s="76" t="s">
        <v>29</v>
      </c>
      <c r="E19" s="46">
        <v>6.2</v>
      </c>
      <c r="F19" s="46">
        <v>72.6</v>
      </c>
      <c r="G19" s="46">
        <v>102.7</v>
      </c>
      <c r="H19" s="46">
        <v>88.7</v>
      </c>
      <c r="I19" s="45">
        <v>155.2</v>
      </c>
      <c r="J19" s="46">
        <v>84.2</v>
      </c>
      <c r="K19" s="46">
        <v>378.5</v>
      </c>
      <c r="L19" s="46">
        <v>102.9</v>
      </c>
      <c r="M19" s="69">
        <v>111.8</v>
      </c>
      <c r="N19" s="47">
        <v>171</v>
      </c>
      <c r="O19" s="47">
        <v>123.6</v>
      </c>
      <c r="P19" s="47">
        <v>255.1</v>
      </c>
      <c r="Q19" s="24">
        <v>258.5</v>
      </c>
      <c r="R19" s="47">
        <v>594.1</v>
      </c>
      <c r="S19" s="24">
        <v>215.4</v>
      </c>
      <c r="T19" s="24">
        <v>392.1</v>
      </c>
      <c r="U19" s="25">
        <v>375</v>
      </c>
      <c r="V19" s="25">
        <v>833.6</v>
      </c>
      <c r="W19" s="25">
        <v>1140.9</v>
      </c>
      <c r="X19" s="47">
        <v>30.5</v>
      </c>
      <c r="Y19" s="70">
        <v>181.5</v>
      </c>
      <c r="Z19" s="26" t="s">
        <v>80</v>
      </c>
      <c r="AA19" s="26">
        <v>39.2</v>
      </c>
      <c r="AB19" s="26">
        <v>10.6</v>
      </c>
      <c r="AC19" s="26">
        <v>35.4</v>
      </c>
      <c r="AD19" s="26">
        <v>49.9</v>
      </c>
      <c r="AE19" s="26">
        <v>2.2</v>
      </c>
      <c r="AF19" s="26" t="s">
        <v>29</v>
      </c>
      <c r="AG19" s="26">
        <v>19.4</v>
      </c>
      <c r="AH19" s="26">
        <v>22.3</v>
      </c>
      <c r="AI19" s="26">
        <v>1.1</v>
      </c>
      <c r="AJ19" s="27">
        <v>52.3</v>
      </c>
      <c r="AK19" s="26">
        <v>8.3</v>
      </c>
      <c r="AL19" s="26" t="s">
        <v>29</v>
      </c>
      <c r="AM19" s="26">
        <v>174.1</v>
      </c>
      <c r="AN19" s="26">
        <v>41.2</v>
      </c>
      <c r="AO19" s="26">
        <v>45.6</v>
      </c>
      <c r="AP19" s="26">
        <v>2.4</v>
      </c>
      <c r="AQ19" s="26" t="s">
        <v>29</v>
      </c>
      <c r="AR19" s="26" t="s">
        <v>29</v>
      </c>
      <c r="AS19" s="26" t="s">
        <v>80</v>
      </c>
      <c r="AT19" s="26">
        <v>46.1</v>
      </c>
      <c r="AU19" s="26">
        <v>5</v>
      </c>
      <c r="AV19" s="24">
        <v>3.1</v>
      </c>
      <c r="AW19" s="26">
        <v>21</v>
      </c>
      <c r="AX19" s="26">
        <v>2.8</v>
      </c>
      <c r="AY19" s="26">
        <v>34.3</v>
      </c>
      <c r="AZ19" s="26">
        <v>4.6</v>
      </c>
      <c r="BA19" s="26">
        <v>29.5</v>
      </c>
      <c r="BB19" s="1">
        <v>228.5</v>
      </c>
      <c r="BC19" s="1">
        <v>32.6</v>
      </c>
      <c r="BD19" s="1">
        <v>59.2</v>
      </c>
      <c r="BE19" s="1">
        <v>415.7</v>
      </c>
      <c r="BF19" s="1">
        <v>2.2999999999999545</v>
      </c>
      <c r="BG19" s="26">
        <v>0</v>
      </c>
      <c r="BH19" s="24">
        <v>8.5</v>
      </c>
      <c r="BI19" s="26">
        <v>23.7</v>
      </c>
      <c r="BJ19" s="26">
        <v>41.1</v>
      </c>
      <c r="BK19" s="26">
        <v>75.1</v>
      </c>
      <c r="BL19" s="26">
        <v>23.3</v>
      </c>
      <c r="BM19" s="26">
        <v>131.9</v>
      </c>
      <c r="BN19" s="26">
        <v>0</v>
      </c>
      <c r="BO19" s="26">
        <v>31.2</v>
      </c>
      <c r="BP19" s="26">
        <v>0.19999999999998863</v>
      </c>
      <c r="BQ19" s="26">
        <v>79.1</v>
      </c>
      <c r="BR19" s="26">
        <v>687.6</v>
      </c>
      <c r="BS19" s="26">
        <v>39.200000000000145</v>
      </c>
      <c r="BT19" s="47">
        <v>32.2</v>
      </c>
      <c r="BU19" s="47">
        <v>73.3</v>
      </c>
      <c r="BV19" s="47">
        <v>148.4</v>
      </c>
      <c r="BW19" s="47">
        <v>171.7</v>
      </c>
      <c r="BX19" s="47">
        <v>303.6</v>
      </c>
      <c r="BY19" s="47">
        <v>303.6</v>
      </c>
      <c r="BZ19" s="71">
        <v>334.8</v>
      </c>
      <c r="CA19" s="24">
        <v>335</v>
      </c>
      <c r="CB19" s="24">
        <v>414.1</v>
      </c>
      <c r="CC19" s="24">
        <v>1101.7</v>
      </c>
      <c r="CD19" s="71">
        <v>1140.9</v>
      </c>
      <c r="CE19" s="24">
        <v>323.5</v>
      </c>
      <c r="CF19" s="71">
        <v>3164.9</v>
      </c>
      <c r="CG19" s="71">
        <v>1229.7</v>
      </c>
      <c r="CH19" s="47">
        <v>560.807778</v>
      </c>
      <c r="CI19" s="47">
        <v>1271.502753</v>
      </c>
      <c r="CJ19" s="47">
        <v>2676.168229</v>
      </c>
      <c r="CK19" s="24">
        <v>55.1</v>
      </c>
      <c r="CL19" s="26">
        <v>30.1</v>
      </c>
      <c r="CM19" s="26">
        <v>12.6</v>
      </c>
      <c r="CN19" s="26">
        <v>17.7</v>
      </c>
      <c r="CO19" s="26">
        <v>0</v>
      </c>
      <c r="CP19" s="26">
        <v>40</v>
      </c>
      <c r="CQ19" s="26">
        <v>3.3000000000000114</v>
      </c>
      <c r="CR19" s="26">
        <v>9.699999999999989</v>
      </c>
      <c r="CS19" s="26">
        <v>15</v>
      </c>
      <c r="CT19" s="26">
        <v>97.6</v>
      </c>
      <c r="CU19" s="26">
        <v>42.4</v>
      </c>
      <c r="CV19" s="26">
        <v>0</v>
      </c>
      <c r="CW19" s="24">
        <v>85.2</v>
      </c>
      <c r="CX19" s="27">
        <v>97.8</v>
      </c>
      <c r="CY19" s="24">
        <v>115.5</v>
      </c>
      <c r="CZ19" s="24">
        <v>115.5</v>
      </c>
      <c r="DA19" s="24">
        <v>155.5</v>
      </c>
      <c r="DB19" s="24">
        <v>158.8</v>
      </c>
      <c r="DC19" s="24">
        <v>168.5</v>
      </c>
      <c r="DD19" s="24">
        <v>183.5</v>
      </c>
      <c r="DE19" s="71">
        <v>281.1</v>
      </c>
      <c r="DF19" s="71">
        <v>323.5</v>
      </c>
      <c r="DG19" s="27">
        <v>323.5</v>
      </c>
      <c r="DH19" s="24">
        <v>11.3</v>
      </c>
      <c r="DI19" s="27">
        <v>108.3</v>
      </c>
      <c r="DJ19" s="24">
        <v>2676</v>
      </c>
      <c r="DK19" s="71">
        <v>2681.3</v>
      </c>
      <c r="DL19" s="71">
        <v>2786.3</v>
      </c>
      <c r="DM19" s="72">
        <v>2869.8</v>
      </c>
      <c r="DN19" s="72">
        <v>2903.9</v>
      </c>
      <c r="DO19" s="71">
        <v>3015</v>
      </c>
      <c r="DP19" s="73">
        <v>3015</v>
      </c>
      <c r="DQ19" s="71">
        <v>3019.2</v>
      </c>
      <c r="DR19" s="71">
        <v>3047</v>
      </c>
      <c r="DS19" s="71">
        <v>3164.9</v>
      </c>
      <c r="DT19" s="71">
        <v>307.5</v>
      </c>
      <c r="DU19" s="24" t="s">
        <v>29</v>
      </c>
      <c r="DV19" s="71">
        <v>412.9</v>
      </c>
      <c r="DW19" s="71">
        <v>454.2</v>
      </c>
      <c r="DX19" s="71">
        <v>489.7</v>
      </c>
      <c r="DY19" s="27">
        <v>651.8</v>
      </c>
      <c r="DZ19" s="71">
        <v>652.6</v>
      </c>
      <c r="EA19" s="71">
        <v>654.1</v>
      </c>
      <c r="EB19" s="71">
        <v>742.4</v>
      </c>
      <c r="EC19" s="71">
        <v>749.1</v>
      </c>
      <c r="ED19" s="71">
        <v>1053.1</v>
      </c>
      <c r="EE19" s="71">
        <v>176.6</v>
      </c>
      <c r="EF19" s="71">
        <f t="shared" si="11"/>
        <v>1229.6999999999998</v>
      </c>
      <c r="EG19" s="24">
        <v>4.3</v>
      </c>
      <c r="EH19" s="24">
        <v>265.4</v>
      </c>
      <c r="EI19" s="24">
        <v>51.1</v>
      </c>
      <c r="EJ19" s="24">
        <v>2.9</v>
      </c>
      <c r="EK19" s="24">
        <v>1.006221</v>
      </c>
      <c r="EL19" s="24">
        <v>0</v>
      </c>
      <c r="EM19" s="24">
        <v>0</v>
      </c>
      <c r="EN19" s="24">
        <v>0</v>
      </c>
      <c r="EO19" s="24">
        <v>67.425967</v>
      </c>
      <c r="EP19" s="24">
        <v>75.07559</v>
      </c>
      <c r="EQ19" s="24">
        <v>34.8</v>
      </c>
      <c r="ER19" s="24">
        <v>58.8</v>
      </c>
      <c r="ES19" s="47">
        <f t="shared" si="12"/>
        <v>560.807778</v>
      </c>
      <c r="ET19" s="24">
        <v>206.1</v>
      </c>
      <c r="EU19" s="24">
        <v>396.1</v>
      </c>
      <c r="EV19" s="24">
        <v>9.5</v>
      </c>
      <c r="EW19" s="24">
        <v>5.732908</v>
      </c>
      <c r="EX19" s="24">
        <v>77.8</v>
      </c>
      <c r="EY19" s="24">
        <v>154.4</v>
      </c>
      <c r="EZ19" s="24">
        <v>68.5</v>
      </c>
      <c r="FA19" s="24">
        <v>29.043981</v>
      </c>
      <c r="FB19" s="24">
        <v>18.434442</v>
      </c>
      <c r="FC19" s="24">
        <v>137.691422</v>
      </c>
      <c r="FD19" s="24">
        <v>154.4</v>
      </c>
      <c r="FE19" s="24">
        <v>13.8</v>
      </c>
      <c r="FF19" s="47">
        <f t="shared" si="13"/>
        <v>1271.502753</v>
      </c>
      <c r="FG19" s="24">
        <v>155.665174</v>
      </c>
      <c r="FH19" s="24">
        <v>10.766226</v>
      </c>
      <c r="FI19" s="1">
        <v>0.148</v>
      </c>
      <c r="FJ19" s="1">
        <v>64.68</v>
      </c>
      <c r="FK19" s="1">
        <v>182.069</v>
      </c>
      <c r="FL19" s="1">
        <v>86.4</v>
      </c>
      <c r="FM19" s="1">
        <v>52.576427</v>
      </c>
      <c r="FN19" s="1">
        <v>171.068335</v>
      </c>
      <c r="FO19" s="1">
        <v>875.2</v>
      </c>
      <c r="FP19" s="1">
        <v>42.770909</v>
      </c>
      <c r="FQ19" s="1">
        <f>'[2]Feuil5'!$C$21</f>
        <v>1020.824158</v>
      </c>
      <c r="FR19" s="125">
        <v>14</v>
      </c>
      <c r="FS19" s="1">
        <f t="shared" si="14"/>
        <v>2676.168229</v>
      </c>
      <c r="FT19" s="47">
        <f t="shared" si="15"/>
        <v>1641.344071</v>
      </c>
      <c r="FU19" s="71">
        <v>811.642448135447</v>
      </c>
      <c r="FV19" s="47">
        <v>903.645134991886</v>
      </c>
      <c r="FW19" s="47">
        <v>1334.583273</v>
      </c>
      <c r="FX19" s="47">
        <v>998.734357</v>
      </c>
      <c r="FY19" s="71">
        <v>43.084664</v>
      </c>
      <c r="FZ19" s="118">
        <v>213.08975</v>
      </c>
      <c r="GA19" s="120">
        <v>72.539004</v>
      </c>
      <c r="GB19" s="122">
        <v>17.04378</v>
      </c>
      <c r="GC19" s="124">
        <v>18.39410125</v>
      </c>
      <c r="GD19" s="124">
        <v>222.7</v>
      </c>
      <c r="GE19" s="124">
        <v>10.683495293912</v>
      </c>
      <c r="GF19" s="79">
        <v>0</v>
      </c>
      <c r="GG19" s="112">
        <v>18.487369243335</v>
      </c>
      <c r="GH19" s="112">
        <v>136.5</v>
      </c>
      <c r="GI19" s="128">
        <v>59.1202843482</v>
      </c>
      <c r="GJ19" s="130">
        <v>0</v>
      </c>
      <c r="GK19" s="72">
        <v>7.470558926086</v>
      </c>
      <c r="GL19" s="71">
        <v>3.3506517358</v>
      </c>
      <c r="GM19" s="71">
        <v>0</v>
      </c>
      <c r="GN19" s="71">
        <v>112.63621291</v>
      </c>
      <c r="GO19" s="71">
        <v>335.77167259</v>
      </c>
      <c r="GP19" s="71">
        <v>129.84539972000002</v>
      </c>
      <c r="GQ19" s="71">
        <v>8.880328460000001</v>
      </c>
      <c r="GR19" s="71">
        <v>64.49203016</v>
      </c>
      <c r="GS19" s="71">
        <v>57.44878149</v>
      </c>
      <c r="GT19" s="71">
        <v>153.194662</v>
      </c>
      <c r="GU19" s="71">
        <v>22.289397</v>
      </c>
      <c r="GV19" s="71">
        <v>8.26544</v>
      </c>
      <c r="GW19" s="71">
        <f t="shared" si="16"/>
        <v>903.645134991886</v>
      </c>
      <c r="GX19" s="71">
        <v>90.422685</v>
      </c>
      <c r="GY19" s="71">
        <v>708.77377</v>
      </c>
      <c r="GZ19" s="71">
        <v>15.003502</v>
      </c>
      <c r="HA19" s="71">
        <v>0</v>
      </c>
      <c r="HB19" s="71">
        <v>0.572349</v>
      </c>
      <c r="HC19" s="71">
        <v>397.378515</v>
      </c>
      <c r="HD19" s="71">
        <v>34.172848</v>
      </c>
      <c r="HE19" s="71">
        <v>30.423429</v>
      </c>
      <c r="HF19" s="71"/>
      <c r="HG19" s="71"/>
      <c r="HH19" s="71">
        <v>4.516415</v>
      </c>
      <c r="HI19" s="71">
        <v>53.31976</v>
      </c>
      <c r="HJ19" s="71">
        <v>31.99537</v>
      </c>
      <c r="HK19" s="71">
        <v>51.94012</v>
      </c>
      <c r="HL19" s="71">
        <v>71.233665</v>
      </c>
      <c r="HM19" s="71">
        <v>9.623781</v>
      </c>
      <c r="HN19" s="71">
        <v>1.270964</v>
      </c>
      <c r="HO19" s="71">
        <v>29.37098</v>
      </c>
      <c r="HP19" s="71">
        <v>168.983889</v>
      </c>
      <c r="HQ19" s="71"/>
      <c r="HR19" s="71">
        <v>70.754683</v>
      </c>
      <c r="HS19" s="71">
        <v>477.480044</v>
      </c>
      <c r="HT19" s="71">
        <v>27.139534</v>
      </c>
      <c r="HU19" s="71">
        <v>58.941327</v>
      </c>
      <c r="HV19" s="71">
        <v>7.524899</v>
      </c>
      <c r="HW19" s="71">
        <v>10.107698</v>
      </c>
      <c r="HX19" s="71">
        <v>73.791148</v>
      </c>
      <c r="HY19" s="71">
        <v>45.450683</v>
      </c>
      <c r="HZ19" s="71">
        <v>34.493751</v>
      </c>
      <c r="IA19" s="71"/>
      <c r="IB19" s="71"/>
      <c r="IC19" s="71"/>
      <c r="ID19" s="71"/>
      <c r="IE19" s="71"/>
      <c r="IF19" s="71"/>
      <c r="IG19" s="71"/>
      <c r="IH19" s="47">
        <f t="shared" si="17"/>
        <v>166.0639</v>
      </c>
      <c r="II19" s="47">
        <f t="shared" si="18"/>
        <v>171.368179</v>
      </c>
    </row>
    <row r="20" spans="1:243" ht="15.75">
      <c r="A20" s="32" t="s">
        <v>24</v>
      </c>
      <c r="B20" s="46">
        <v>1759.3</v>
      </c>
      <c r="C20" s="46">
        <v>3123.7</v>
      </c>
      <c r="D20" s="46">
        <v>2806</v>
      </c>
      <c r="E20" s="46">
        <v>2281</v>
      </c>
      <c r="F20" s="46">
        <v>2112.6</v>
      </c>
      <c r="G20" s="46">
        <v>3563.6</v>
      </c>
      <c r="H20" s="46">
        <v>4528.9</v>
      </c>
      <c r="I20" s="45">
        <v>5120.1</v>
      </c>
      <c r="J20" s="46">
        <v>5751.3</v>
      </c>
      <c r="K20" s="46">
        <v>6415.3</v>
      </c>
      <c r="L20" s="46">
        <v>5851</v>
      </c>
      <c r="M20" s="69">
        <v>3195.5</v>
      </c>
      <c r="N20" s="47">
        <v>4067.9</v>
      </c>
      <c r="O20" s="47">
        <v>6366</v>
      </c>
      <c r="P20" s="47">
        <v>3496.9</v>
      </c>
      <c r="Q20" s="24">
        <v>14152.8</v>
      </c>
      <c r="R20" s="47">
        <v>8936.4</v>
      </c>
      <c r="S20" s="24">
        <v>8507.5</v>
      </c>
      <c r="T20" s="24">
        <v>8222.4</v>
      </c>
      <c r="U20" s="25">
        <v>12431.1</v>
      </c>
      <c r="V20" s="25">
        <v>15115.5</v>
      </c>
      <c r="W20" s="25">
        <v>19597.8</v>
      </c>
      <c r="X20" s="47">
        <v>283.8</v>
      </c>
      <c r="Y20" s="70">
        <v>355.7</v>
      </c>
      <c r="Z20" s="26">
        <v>724.5</v>
      </c>
      <c r="AA20" s="26">
        <v>1055.5</v>
      </c>
      <c r="AB20" s="26">
        <v>324.1</v>
      </c>
      <c r="AC20" s="26">
        <v>666.6</v>
      </c>
      <c r="AD20" s="26">
        <v>1010.9</v>
      </c>
      <c r="AE20" s="26">
        <v>427.5</v>
      </c>
      <c r="AF20" s="26">
        <v>334.9</v>
      </c>
      <c r="AG20" s="26">
        <v>708.2</v>
      </c>
      <c r="AH20" s="26">
        <v>1433.6</v>
      </c>
      <c r="AI20" s="26">
        <v>897.1</v>
      </c>
      <c r="AJ20" s="27">
        <v>2072.4</v>
      </c>
      <c r="AK20" s="26">
        <v>380.9</v>
      </c>
      <c r="AL20" s="26">
        <v>1602.7</v>
      </c>
      <c r="AM20" s="26">
        <v>224.5</v>
      </c>
      <c r="AN20" s="26">
        <v>253.5</v>
      </c>
      <c r="AO20" s="26">
        <v>584.9</v>
      </c>
      <c r="AP20" s="26">
        <v>1047.7</v>
      </c>
      <c r="AQ20" s="26">
        <v>662.5</v>
      </c>
      <c r="AR20" s="26">
        <v>1315.7</v>
      </c>
      <c r="AS20" s="26">
        <v>1586.5</v>
      </c>
      <c r="AT20" s="26">
        <v>1119.5</v>
      </c>
      <c r="AU20" s="26">
        <v>1580.3</v>
      </c>
      <c r="AV20" s="24">
        <v>1097.7</v>
      </c>
      <c r="AW20" s="26">
        <v>1285</v>
      </c>
      <c r="AX20" s="26">
        <v>1157.8</v>
      </c>
      <c r="AY20" s="26">
        <v>1036.8</v>
      </c>
      <c r="AZ20" s="26">
        <v>1301.2</v>
      </c>
      <c r="BA20" s="26">
        <v>1155</v>
      </c>
      <c r="BB20" s="1">
        <v>221.1</v>
      </c>
      <c r="BC20" s="1">
        <v>1067.5</v>
      </c>
      <c r="BD20" s="1">
        <v>971.2</v>
      </c>
      <c r="BE20" s="1">
        <v>2234.7</v>
      </c>
      <c r="BF20" s="1">
        <v>2983.2</v>
      </c>
      <c r="BG20" s="26">
        <v>604.3</v>
      </c>
      <c r="BH20" s="24">
        <v>5305.6</v>
      </c>
      <c r="BI20" s="26">
        <v>2740.9</v>
      </c>
      <c r="BJ20" s="26">
        <v>1154.4</v>
      </c>
      <c r="BK20" s="26">
        <v>1563.8</v>
      </c>
      <c r="BL20" s="26">
        <v>1182.4</v>
      </c>
      <c r="BM20" s="26">
        <v>1352</v>
      </c>
      <c r="BN20" s="26">
        <v>544.1999999999989</v>
      </c>
      <c r="BO20" s="26">
        <v>1245.5</v>
      </c>
      <c r="BP20" s="26">
        <v>1003.8</v>
      </c>
      <c r="BQ20" s="26">
        <v>1315.4</v>
      </c>
      <c r="BR20" s="26">
        <v>1311.8</v>
      </c>
      <c r="BS20" s="26">
        <v>878.0000000000018</v>
      </c>
      <c r="BT20" s="47">
        <v>8046.5</v>
      </c>
      <c r="BU20" s="47">
        <v>9200.9</v>
      </c>
      <c r="BV20" s="47">
        <v>10764.7</v>
      </c>
      <c r="BW20" s="47">
        <v>11947.1</v>
      </c>
      <c r="BX20" s="47">
        <v>13299.1</v>
      </c>
      <c r="BY20" s="47">
        <v>13843.3</v>
      </c>
      <c r="BZ20" s="47">
        <v>15088.8</v>
      </c>
      <c r="CA20" s="24">
        <v>16092.6</v>
      </c>
      <c r="CB20" s="24">
        <v>17408</v>
      </c>
      <c r="CC20" s="24">
        <v>18719.8</v>
      </c>
      <c r="CD20" s="71">
        <v>19597.8</v>
      </c>
      <c r="CE20" s="24">
        <v>11699.8</v>
      </c>
      <c r="CF20" s="71">
        <v>26423.6</v>
      </c>
      <c r="CG20" s="71">
        <v>21114.6</v>
      </c>
      <c r="CH20" s="47">
        <v>29948.250411</v>
      </c>
      <c r="CI20" s="47">
        <v>40628.469425999996</v>
      </c>
      <c r="CJ20" s="47">
        <v>36712.186826000005</v>
      </c>
      <c r="CK20" s="24">
        <v>883.5</v>
      </c>
      <c r="CL20" s="26">
        <v>558.6</v>
      </c>
      <c r="CM20" s="26">
        <v>1008.1</v>
      </c>
      <c r="CN20" s="26">
        <v>204.5</v>
      </c>
      <c r="CO20" s="26">
        <v>764.4</v>
      </c>
      <c r="CP20" s="26">
        <v>1164.2</v>
      </c>
      <c r="CQ20" s="26">
        <v>825.3</v>
      </c>
      <c r="CR20" s="26">
        <v>492.4</v>
      </c>
      <c r="CS20" s="26">
        <v>543.3</v>
      </c>
      <c r="CT20" s="26">
        <v>939.7</v>
      </c>
      <c r="CU20" s="26">
        <v>3323</v>
      </c>
      <c r="CV20" s="26">
        <v>992.7999999999993</v>
      </c>
      <c r="CW20" s="24">
        <v>1442.1</v>
      </c>
      <c r="CX20" s="27">
        <v>2450.2</v>
      </c>
      <c r="CY20" s="24">
        <v>2654.7</v>
      </c>
      <c r="CZ20" s="24">
        <v>3419.1</v>
      </c>
      <c r="DA20" s="24">
        <v>4583.3</v>
      </c>
      <c r="DB20" s="71">
        <v>5408.6</v>
      </c>
      <c r="DC20" s="24">
        <v>5901</v>
      </c>
      <c r="DD20" s="24">
        <v>6444.3</v>
      </c>
      <c r="DE20" s="71">
        <v>7384</v>
      </c>
      <c r="DF20" s="71">
        <v>10707</v>
      </c>
      <c r="DG20" s="27">
        <v>11699.8</v>
      </c>
      <c r="DH20" s="24">
        <v>1481.1</v>
      </c>
      <c r="DI20" s="27">
        <v>2899.1</v>
      </c>
      <c r="DJ20" s="24">
        <v>3368.8</v>
      </c>
      <c r="DK20" s="71">
        <v>4260.8</v>
      </c>
      <c r="DL20" s="71">
        <v>5111</v>
      </c>
      <c r="DM20" s="72">
        <v>6569.7</v>
      </c>
      <c r="DN20" s="72">
        <v>8048.9</v>
      </c>
      <c r="DO20" s="71">
        <v>8853.5</v>
      </c>
      <c r="DP20" s="73">
        <v>20104.4</v>
      </c>
      <c r="DQ20" s="71">
        <v>22721</v>
      </c>
      <c r="DR20" s="71">
        <v>24263.6</v>
      </c>
      <c r="DS20" s="71">
        <v>26423.6</v>
      </c>
      <c r="DT20" s="71">
        <v>4630.2</v>
      </c>
      <c r="DU20" s="71">
        <v>9408.1</v>
      </c>
      <c r="DV20" s="71">
        <v>12440.8</v>
      </c>
      <c r="DW20" s="71">
        <v>13890.1</v>
      </c>
      <c r="DX20" s="71">
        <v>14695.6</v>
      </c>
      <c r="DY20" s="27">
        <v>15937.2</v>
      </c>
      <c r="DZ20" s="71">
        <v>16553.2</v>
      </c>
      <c r="EA20" s="71">
        <v>17781.6</v>
      </c>
      <c r="EB20" s="71">
        <v>18592.9</v>
      </c>
      <c r="EC20" s="71">
        <v>19378.9</v>
      </c>
      <c r="ED20" s="71">
        <v>20461.8</v>
      </c>
      <c r="EE20" s="71">
        <v>652.8</v>
      </c>
      <c r="EF20" s="71">
        <f t="shared" si="11"/>
        <v>21114.6</v>
      </c>
      <c r="EG20" s="24">
        <v>2312.1</v>
      </c>
      <c r="EH20" s="24">
        <v>531.6</v>
      </c>
      <c r="EI20" s="24">
        <v>966.9</v>
      </c>
      <c r="EJ20" s="24">
        <v>1854.3</v>
      </c>
      <c r="EK20" s="24">
        <v>270.246381</v>
      </c>
      <c r="EL20" s="24">
        <f>'[1]Feuil3'!$F$17</f>
        <v>995.124038</v>
      </c>
      <c r="EM20" s="24">
        <v>586.4</v>
      </c>
      <c r="EN20" s="24">
        <v>5928.3</v>
      </c>
      <c r="EO20" s="24">
        <v>5046.226362</v>
      </c>
      <c r="EP20" s="24">
        <v>5226.15363</v>
      </c>
      <c r="EQ20" s="24">
        <v>2080.7</v>
      </c>
      <c r="ER20" s="24">
        <v>4150.2</v>
      </c>
      <c r="ES20" s="47">
        <f t="shared" si="12"/>
        <v>29948.250411</v>
      </c>
      <c r="ET20" s="24">
        <v>2012.8</v>
      </c>
      <c r="EU20" s="24">
        <v>1541.4</v>
      </c>
      <c r="EV20" s="24">
        <v>554.2</v>
      </c>
      <c r="EW20" s="24">
        <v>4337.346963</v>
      </c>
      <c r="EX20" s="24">
        <v>2121.7</v>
      </c>
      <c r="EY20" s="24">
        <v>8170</v>
      </c>
      <c r="EZ20" s="24">
        <v>2880.6</v>
      </c>
      <c r="FA20" s="24">
        <v>9149.096947</v>
      </c>
      <c r="FB20" s="24">
        <v>1228.119168</v>
      </c>
      <c r="FC20" s="24">
        <v>3721.606348</v>
      </c>
      <c r="FD20" s="24">
        <v>1827.7</v>
      </c>
      <c r="FE20" s="24">
        <f>3077.8+6.1</f>
        <v>3083.9</v>
      </c>
      <c r="FF20" s="47">
        <f t="shared" si="13"/>
        <v>40628.469425999996</v>
      </c>
      <c r="FG20" s="24">
        <v>2006.952888</v>
      </c>
      <c r="FH20" s="24">
        <v>4897.498563</v>
      </c>
      <c r="FI20" s="1">
        <v>554.160059</v>
      </c>
      <c r="FJ20" s="1">
        <v>5990.77</v>
      </c>
      <c r="FK20" s="1">
        <v>3983.45</v>
      </c>
      <c r="FL20" s="1">
        <v>2889.9</v>
      </c>
      <c r="FM20" s="1">
        <v>2544.25239</v>
      </c>
      <c r="FN20" s="1">
        <v>3555.862986</v>
      </c>
      <c r="FO20" s="1">
        <v>1457.5</v>
      </c>
      <c r="FP20" s="1">
        <v>2960.023504</v>
      </c>
      <c r="FQ20" s="1">
        <f>'[2]Feuil5'!$C$24</f>
        <v>3254.016436</v>
      </c>
      <c r="FR20" s="125">
        <v>2617.8</v>
      </c>
      <c r="FS20" s="1">
        <f t="shared" si="14"/>
        <v>36712.186826000005</v>
      </c>
      <c r="FT20" s="47">
        <f t="shared" si="15"/>
        <v>30840.370390000004</v>
      </c>
      <c r="FU20" s="71">
        <v>30596.81536649049</v>
      </c>
      <c r="FV20" s="47">
        <v>38083.90868909397</v>
      </c>
      <c r="FW20" s="47">
        <v>38496.587254879</v>
      </c>
      <c r="FX20" s="47">
        <v>45122.771812</v>
      </c>
      <c r="FY20" s="71">
        <v>3448.364992</v>
      </c>
      <c r="FZ20" s="118">
        <v>1797.022112</v>
      </c>
      <c r="GA20" s="120">
        <v>3026.957347</v>
      </c>
      <c r="GB20" s="122">
        <v>1389.336256</v>
      </c>
      <c r="GC20" s="124">
        <v>1289.9984689600003</v>
      </c>
      <c r="GD20" s="124">
        <v>2758.9</v>
      </c>
      <c r="GE20" s="124">
        <v>1156.2764164990758</v>
      </c>
      <c r="GF20" s="79">
        <v>2231.6600284255173</v>
      </c>
      <c r="GG20" s="112">
        <v>7376.182355763921</v>
      </c>
      <c r="GH20" s="112">
        <v>1894.3</v>
      </c>
      <c r="GI20" s="128">
        <v>1744.233384967882</v>
      </c>
      <c r="GJ20" s="130">
        <v>2483.5840048740897</v>
      </c>
      <c r="GK20" s="72">
        <v>5405.922710211197</v>
      </c>
      <c r="GL20" s="71">
        <v>2292.2536330611797</v>
      </c>
      <c r="GM20" s="71">
        <v>1322.8499071915876</v>
      </c>
      <c r="GN20" s="71">
        <v>3349.1473002000016</v>
      </c>
      <c r="GO20" s="71">
        <v>1864.3154367400005</v>
      </c>
      <c r="GP20" s="71">
        <v>1911.4411330799996</v>
      </c>
      <c r="GQ20" s="71">
        <v>2526.300571189999</v>
      </c>
      <c r="GR20" s="71">
        <v>2120.448002820001</v>
      </c>
      <c r="GS20" s="71">
        <v>3136.662605600001</v>
      </c>
      <c r="GT20" s="71">
        <v>8534.037874</v>
      </c>
      <c r="GU20" s="71">
        <v>3010.156959</v>
      </c>
      <c r="GV20" s="71">
        <v>2610.372556</v>
      </c>
      <c r="GW20" s="71">
        <f t="shared" si="16"/>
        <v>38083.90868909397</v>
      </c>
      <c r="GX20" s="71">
        <v>3849.638668</v>
      </c>
      <c r="GY20" s="71">
        <v>3194.808309</v>
      </c>
      <c r="GZ20" s="71">
        <v>4101.3969</v>
      </c>
      <c r="HA20" s="71">
        <v>1431.935301</v>
      </c>
      <c r="HB20" s="71">
        <v>2038.201972</v>
      </c>
      <c r="HC20" s="71">
        <v>2514.011074</v>
      </c>
      <c r="HD20" s="71">
        <v>806.706878</v>
      </c>
      <c r="HE20" s="71">
        <v>9665.835348</v>
      </c>
      <c r="HF20" s="71">
        <v>2942.926857279</v>
      </c>
      <c r="HG20" s="71">
        <v>3402.206369</v>
      </c>
      <c r="HH20" s="71">
        <v>2360.660288</v>
      </c>
      <c r="HI20" s="71">
        <v>2995.463957</v>
      </c>
      <c r="HJ20" s="71">
        <v>1135.845482</v>
      </c>
      <c r="HK20" s="71">
        <v>3460.346502</v>
      </c>
      <c r="HL20" s="71">
        <v>2249.169102</v>
      </c>
      <c r="HM20" s="71">
        <v>4202.49864</v>
      </c>
      <c r="HN20" s="71">
        <v>3136.203521</v>
      </c>
      <c r="HO20" s="71">
        <v>6215.346097</v>
      </c>
      <c r="HP20" s="71">
        <v>1743.140689</v>
      </c>
      <c r="HQ20" s="71">
        <v>3289.035219</v>
      </c>
      <c r="HR20" s="71">
        <v>13152.137699</v>
      </c>
      <c r="HS20" s="71">
        <v>2307.474889</v>
      </c>
      <c r="HT20" s="71">
        <v>2211.806033</v>
      </c>
      <c r="HU20" s="71">
        <v>2019.767939</v>
      </c>
      <c r="HV20" s="71">
        <v>1318.256538</v>
      </c>
      <c r="HW20" s="71">
        <v>13675.584154</v>
      </c>
      <c r="HX20" s="71">
        <v>1937.074309</v>
      </c>
      <c r="HY20" s="71">
        <v>1600.958665</v>
      </c>
      <c r="HZ20" s="71">
        <v>1657.858231</v>
      </c>
      <c r="IA20" s="71"/>
      <c r="IB20" s="71"/>
      <c r="IC20" s="71"/>
      <c r="ID20" s="71"/>
      <c r="IE20" s="71"/>
      <c r="IF20" s="71"/>
      <c r="IG20" s="71"/>
      <c r="IH20" s="47">
        <f t="shared" si="17"/>
        <v>14184.063246999998</v>
      </c>
      <c r="II20" s="47">
        <f t="shared" si="18"/>
        <v>20189.731896999998</v>
      </c>
    </row>
    <row r="21" spans="1:243" ht="15.75">
      <c r="A21" s="32" t="s">
        <v>32</v>
      </c>
      <c r="B21" s="46">
        <v>27.7</v>
      </c>
      <c r="C21" s="46">
        <v>28.1</v>
      </c>
      <c r="D21" s="46">
        <v>14.6</v>
      </c>
      <c r="E21" s="46">
        <v>144.3</v>
      </c>
      <c r="F21" s="46">
        <v>60.3</v>
      </c>
      <c r="G21" s="46">
        <v>42.5</v>
      </c>
      <c r="H21" s="46">
        <v>34.2</v>
      </c>
      <c r="I21" s="45">
        <v>213.8</v>
      </c>
      <c r="J21" s="46">
        <v>73.6</v>
      </c>
      <c r="K21" s="46">
        <v>60.2</v>
      </c>
      <c r="L21" s="46">
        <v>23.8</v>
      </c>
      <c r="M21" s="69">
        <v>40.9</v>
      </c>
      <c r="N21" s="47">
        <v>55.1</v>
      </c>
      <c r="O21" s="47">
        <v>46.9</v>
      </c>
      <c r="P21" s="47">
        <v>62.5</v>
      </c>
      <c r="Q21" s="24">
        <v>71.8</v>
      </c>
      <c r="R21" s="47">
        <v>215.7</v>
      </c>
      <c r="S21" s="24">
        <v>120.4</v>
      </c>
      <c r="T21" s="24">
        <v>200</v>
      </c>
      <c r="U21" s="25">
        <v>150.1</v>
      </c>
      <c r="V21" s="25">
        <v>675</v>
      </c>
      <c r="W21" s="25">
        <v>121.4</v>
      </c>
      <c r="X21" s="24">
        <v>31.6</v>
      </c>
      <c r="Y21" s="27">
        <v>130.9</v>
      </c>
      <c r="Z21" s="26" t="s">
        <v>80</v>
      </c>
      <c r="AA21" s="26">
        <v>1</v>
      </c>
      <c r="AB21" s="26" t="s">
        <v>29</v>
      </c>
      <c r="AC21" s="26">
        <v>2.9</v>
      </c>
      <c r="AD21" s="26" t="s">
        <v>29</v>
      </c>
      <c r="AE21" s="26">
        <v>16.3</v>
      </c>
      <c r="AF21" s="26">
        <v>17.3</v>
      </c>
      <c r="AG21" s="26" t="s">
        <v>29</v>
      </c>
      <c r="AH21" s="26" t="s">
        <v>80</v>
      </c>
      <c r="AI21" s="26" t="s">
        <v>29</v>
      </c>
      <c r="AJ21" s="27" t="s">
        <v>29</v>
      </c>
      <c r="AK21" s="26" t="s">
        <v>29</v>
      </c>
      <c r="AL21" s="26" t="s">
        <v>29</v>
      </c>
      <c r="AM21" s="26">
        <v>64</v>
      </c>
      <c r="AN21" s="26">
        <v>83.7</v>
      </c>
      <c r="AO21" s="26" t="s">
        <v>29</v>
      </c>
      <c r="AP21" s="26" t="s">
        <v>29</v>
      </c>
      <c r="AQ21" s="26" t="s">
        <v>29</v>
      </c>
      <c r="AR21" s="26">
        <v>0.7</v>
      </c>
      <c r="AS21" s="26" t="s">
        <v>29</v>
      </c>
      <c r="AT21" s="26" t="s">
        <v>29</v>
      </c>
      <c r="AU21" s="26">
        <v>1.7</v>
      </c>
      <c r="AV21" s="24" t="s">
        <v>29</v>
      </c>
      <c r="AW21" s="26" t="s">
        <v>29</v>
      </c>
      <c r="AX21" s="26">
        <v>48.6</v>
      </c>
      <c r="AY21" s="26" t="s">
        <v>29</v>
      </c>
      <c r="AZ21" s="26" t="s">
        <v>29</v>
      </c>
      <c r="BA21" s="26">
        <v>45.2</v>
      </c>
      <c r="BB21" s="1">
        <v>0</v>
      </c>
      <c r="BC21" s="1">
        <v>506.6</v>
      </c>
      <c r="BD21" s="1">
        <v>0</v>
      </c>
      <c r="BE21" s="1">
        <v>1.5</v>
      </c>
      <c r="BF21" s="1">
        <v>73.1</v>
      </c>
      <c r="BG21" s="26">
        <v>0</v>
      </c>
      <c r="BH21" s="24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0.7</v>
      </c>
      <c r="BN21" s="26">
        <v>0</v>
      </c>
      <c r="BO21" s="26">
        <v>0</v>
      </c>
      <c r="BP21" s="26">
        <v>3.6</v>
      </c>
      <c r="BQ21" s="26">
        <v>19.4</v>
      </c>
      <c r="BR21" s="26">
        <v>97.7</v>
      </c>
      <c r="BS21" s="26">
        <v>0</v>
      </c>
      <c r="BT21" s="47" t="s">
        <v>29</v>
      </c>
      <c r="BU21" s="47" t="s">
        <v>29</v>
      </c>
      <c r="BV21" s="47" t="s">
        <v>29</v>
      </c>
      <c r="BW21" s="47" t="s">
        <v>29</v>
      </c>
      <c r="BX21" s="47">
        <v>0.7</v>
      </c>
      <c r="BY21" s="71">
        <v>0.7</v>
      </c>
      <c r="BZ21" s="47">
        <v>0.7</v>
      </c>
      <c r="CA21" s="24">
        <v>4.3</v>
      </c>
      <c r="CB21" s="24">
        <v>23.7</v>
      </c>
      <c r="CC21" s="24">
        <v>121.4</v>
      </c>
      <c r="CD21" s="71">
        <v>121.4</v>
      </c>
      <c r="CE21" s="24">
        <v>5.7</v>
      </c>
      <c r="CF21" s="71">
        <v>125.9</v>
      </c>
      <c r="CG21" s="71">
        <v>669.1</v>
      </c>
      <c r="CH21" s="47">
        <v>65.84332599999999</v>
      </c>
      <c r="CI21" s="47">
        <v>130.923799</v>
      </c>
      <c r="CJ21" s="47">
        <v>278.871846</v>
      </c>
      <c r="CK21" s="24" t="s">
        <v>29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2.8</v>
      </c>
      <c r="CT21" s="26">
        <v>2.9</v>
      </c>
      <c r="CU21" s="26">
        <v>0</v>
      </c>
      <c r="CV21" s="26">
        <v>0</v>
      </c>
      <c r="CW21" s="24" t="s">
        <v>29</v>
      </c>
      <c r="CX21" s="27" t="s">
        <v>29</v>
      </c>
      <c r="CY21" s="24" t="s">
        <v>29</v>
      </c>
      <c r="CZ21" s="24" t="s">
        <v>29</v>
      </c>
      <c r="DA21" s="24" t="s">
        <v>29</v>
      </c>
      <c r="DB21" s="24" t="s">
        <v>29</v>
      </c>
      <c r="DC21" s="24" t="s">
        <v>29</v>
      </c>
      <c r="DD21" s="24">
        <v>2.8</v>
      </c>
      <c r="DE21" s="71">
        <v>5.7</v>
      </c>
      <c r="DF21" s="71">
        <v>5.7</v>
      </c>
      <c r="DG21" s="27">
        <v>5.7</v>
      </c>
      <c r="DH21" s="24" t="s">
        <v>29</v>
      </c>
      <c r="DI21" s="27" t="s">
        <v>29</v>
      </c>
      <c r="DJ21" s="24" t="s">
        <v>29</v>
      </c>
      <c r="DK21" s="24" t="s">
        <v>29</v>
      </c>
      <c r="DL21" s="71">
        <v>1.4</v>
      </c>
      <c r="DM21" s="72">
        <v>1.4</v>
      </c>
      <c r="DN21" s="72">
        <v>1.4</v>
      </c>
      <c r="DO21" s="71">
        <v>1.4</v>
      </c>
      <c r="DP21" s="73">
        <v>2.8</v>
      </c>
      <c r="DQ21" s="71">
        <v>2.8</v>
      </c>
      <c r="DR21" s="71">
        <v>125.9</v>
      </c>
      <c r="DS21" s="71">
        <v>125.9</v>
      </c>
      <c r="DT21" s="24" t="s">
        <v>29</v>
      </c>
      <c r="DU21" s="24" t="s">
        <v>29</v>
      </c>
      <c r="DV21" s="71">
        <v>6.8</v>
      </c>
      <c r="DW21" s="71">
        <v>6.8</v>
      </c>
      <c r="DX21" s="71">
        <v>33.9</v>
      </c>
      <c r="DY21" s="27">
        <v>36.9</v>
      </c>
      <c r="DZ21" s="71">
        <v>36.9</v>
      </c>
      <c r="EA21" s="71">
        <v>38.2</v>
      </c>
      <c r="EB21" s="71">
        <v>199.9</v>
      </c>
      <c r="EC21" s="71">
        <v>201.8</v>
      </c>
      <c r="ED21" s="71">
        <v>205.3</v>
      </c>
      <c r="EE21" s="71">
        <v>463.8</v>
      </c>
      <c r="EF21" s="71">
        <f t="shared" si="11"/>
        <v>669.1</v>
      </c>
      <c r="EG21" s="24" t="s">
        <v>29</v>
      </c>
      <c r="EH21" s="24"/>
      <c r="EI21" s="24">
        <v>9.9</v>
      </c>
      <c r="EJ21" s="24" t="s">
        <v>29</v>
      </c>
      <c r="EK21" s="24">
        <v>9.598779</v>
      </c>
      <c r="EL21" s="24">
        <v>0</v>
      </c>
      <c r="EM21" s="24">
        <v>0</v>
      </c>
      <c r="EN21" s="24">
        <v>0</v>
      </c>
      <c r="EO21" s="24">
        <v>0</v>
      </c>
      <c r="EP21" s="24">
        <v>23.694547</v>
      </c>
      <c r="EQ21" s="24">
        <v>22.65</v>
      </c>
      <c r="ER21" s="24"/>
      <c r="ES21" s="47">
        <f t="shared" si="12"/>
        <v>65.84332599999999</v>
      </c>
      <c r="ET21" s="24">
        <v>0</v>
      </c>
      <c r="EU21" s="24">
        <v>58.6</v>
      </c>
      <c r="EV21" s="24">
        <v>0</v>
      </c>
      <c r="EW21" s="24">
        <v>0</v>
      </c>
      <c r="EX21" s="24"/>
      <c r="EY21" s="24"/>
      <c r="EZ21" s="24"/>
      <c r="FA21" s="24">
        <v>0</v>
      </c>
      <c r="FB21" s="24">
        <v>9.363299</v>
      </c>
      <c r="FC21" s="24">
        <v>28.4605</v>
      </c>
      <c r="FD21" s="24">
        <v>7</v>
      </c>
      <c r="FE21" s="24">
        <v>27.5</v>
      </c>
      <c r="FF21" s="47">
        <f t="shared" si="13"/>
        <v>130.923799</v>
      </c>
      <c r="FG21" s="24">
        <v>179.003504</v>
      </c>
      <c r="FH21" s="24">
        <v>7.268342</v>
      </c>
      <c r="FI21" s="1">
        <v>0</v>
      </c>
      <c r="FJ21" s="1"/>
      <c r="FK21" s="1">
        <v>0</v>
      </c>
      <c r="FL21" s="1">
        <v>92.6</v>
      </c>
      <c r="FM21" s="1"/>
      <c r="FN21" s="1">
        <v>0</v>
      </c>
      <c r="FO21" s="1"/>
      <c r="FP21" s="1">
        <v>0</v>
      </c>
      <c r="FQ21" s="1">
        <v>0</v>
      </c>
      <c r="FR21" s="1">
        <v>0</v>
      </c>
      <c r="FS21" s="1">
        <f t="shared" si="14"/>
        <v>278.871846</v>
      </c>
      <c r="FT21" s="47">
        <f t="shared" si="15"/>
        <v>278.871846</v>
      </c>
      <c r="FU21" s="71">
        <v>1363.516769025322</v>
      </c>
      <c r="FV21" s="47">
        <v>94.37812345</v>
      </c>
      <c r="FW21" s="47">
        <v>243.15566230000002</v>
      </c>
      <c r="FX21" s="47">
        <v>467.46813499999996</v>
      </c>
      <c r="FY21" s="24" t="s">
        <v>29</v>
      </c>
      <c r="FZ21" s="118">
        <v>48.469374</v>
      </c>
      <c r="GA21" s="120">
        <v>0</v>
      </c>
      <c r="GB21" s="122">
        <v>0</v>
      </c>
      <c r="GC21" s="124">
        <v>0</v>
      </c>
      <c r="GD21" s="124">
        <v>24.5</v>
      </c>
      <c r="GE21" s="124">
        <v>0</v>
      </c>
      <c r="GF21" s="79">
        <v>3.942748359336</v>
      </c>
      <c r="GG21" s="112">
        <v>1046.394548448294</v>
      </c>
      <c r="GH21" s="112">
        <v>0</v>
      </c>
      <c r="GI21" s="128">
        <v>158.36180389249</v>
      </c>
      <c r="GJ21" s="130">
        <v>81.848294325202</v>
      </c>
      <c r="GK21" s="72"/>
      <c r="GL21" s="71">
        <v>1E-06</v>
      </c>
      <c r="GM21" s="71">
        <v>0</v>
      </c>
      <c r="GN21" s="71">
        <v>0</v>
      </c>
      <c r="GO21" s="71">
        <v>0</v>
      </c>
      <c r="GP21" s="71">
        <v>0</v>
      </c>
      <c r="GQ21" s="71">
        <v>0</v>
      </c>
      <c r="GR21" s="71">
        <v>46.801239</v>
      </c>
      <c r="GS21" s="71">
        <v>2.1775264500000002</v>
      </c>
      <c r="GT21" s="71"/>
      <c r="GU21" s="71"/>
      <c r="GV21" s="71">
        <v>45.399357</v>
      </c>
      <c r="GW21" s="71">
        <f t="shared" si="16"/>
        <v>94.37812345</v>
      </c>
      <c r="GX21" s="71">
        <v>1.577417</v>
      </c>
      <c r="GY21" s="71">
        <v>0</v>
      </c>
      <c r="GZ21" s="71"/>
      <c r="HA21" s="71">
        <v>46.332489</v>
      </c>
      <c r="HB21" s="71"/>
      <c r="HC21" s="71"/>
      <c r="HD21" s="71">
        <v>21.026034</v>
      </c>
      <c r="HE21" s="71"/>
      <c r="HF21" s="71">
        <v>85.4725163</v>
      </c>
      <c r="HG21" s="71"/>
      <c r="HH21" s="71"/>
      <c r="HI21" s="71">
        <v>88.747206</v>
      </c>
      <c r="HJ21" s="71"/>
      <c r="HK21" s="71"/>
      <c r="HL21" s="71"/>
      <c r="HM21" s="71">
        <v>89.349164</v>
      </c>
      <c r="HN21" s="71"/>
      <c r="HO21" s="71"/>
      <c r="HP21" s="71"/>
      <c r="HQ21" s="71">
        <v>86.095392</v>
      </c>
      <c r="HR21" s="71">
        <v>292.023579</v>
      </c>
      <c r="HS21" s="71"/>
      <c r="HT21" s="71"/>
      <c r="HU21" s="71"/>
      <c r="HV21" s="71">
        <v>92.724174</v>
      </c>
      <c r="HW21" s="71">
        <v>2.33798</v>
      </c>
      <c r="HX21" s="71"/>
      <c r="HY21" s="71">
        <v>0</v>
      </c>
      <c r="HZ21" s="71"/>
      <c r="IA21" s="71"/>
      <c r="IB21" s="71"/>
      <c r="IC21" s="71"/>
      <c r="ID21" s="71"/>
      <c r="IE21" s="71"/>
      <c r="IF21" s="71"/>
      <c r="IG21" s="71"/>
      <c r="IH21" s="47">
        <f t="shared" si="17"/>
        <v>89.349164</v>
      </c>
      <c r="II21" s="47">
        <f t="shared" si="18"/>
        <v>95.062154</v>
      </c>
    </row>
    <row r="22" spans="1:243" ht="15.75">
      <c r="A22" s="32" t="s">
        <v>30</v>
      </c>
      <c r="B22" s="46">
        <v>25.9</v>
      </c>
      <c r="C22" s="46">
        <v>59.3</v>
      </c>
      <c r="D22" s="46">
        <v>14.5</v>
      </c>
      <c r="E22" s="46">
        <v>25.7</v>
      </c>
      <c r="F22" s="46">
        <v>24.4</v>
      </c>
      <c r="G22" s="46">
        <v>39.3</v>
      </c>
      <c r="H22" s="46">
        <v>34.1</v>
      </c>
      <c r="I22" s="22">
        <v>104.9</v>
      </c>
      <c r="J22" s="1">
        <v>27.2</v>
      </c>
      <c r="K22" s="46">
        <v>26.3</v>
      </c>
      <c r="L22" s="46">
        <v>41.3</v>
      </c>
      <c r="M22" s="69">
        <v>319.7</v>
      </c>
      <c r="N22" s="47">
        <v>348.3</v>
      </c>
      <c r="O22" s="47">
        <v>293.4</v>
      </c>
      <c r="P22" s="47">
        <v>80.1</v>
      </c>
      <c r="Q22" s="24">
        <v>193.9</v>
      </c>
      <c r="R22" s="47">
        <v>79.2</v>
      </c>
      <c r="S22" s="24">
        <v>98.7</v>
      </c>
      <c r="T22" s="24">
        <v>496.2</v>
      </c>
      <c r="U22" s="25">
        <v>14</v>
      </c>
      <c r="V22" s="25">
        <v>133.4</v>
      </c>
      <c r="W22" s="25">
        <v>5.2</v>
      </c>
      <c r="X22" s="24">
        <v>450.8</v>
      </c>
      <c r="Y22" s="27">
        <v>10.4</v>
      </c>
      <c r="Z22" s="26" t="s">
        <v>29</v>
      </c>
      <c r="AA22" s="26" t="s">
        <v>29</v>
      </c>
      <c r="AB22" s="26" t="s">
        <v>29</v>
      </c>
      <c r="AC22" s="26">
        <v>17.4</v>
      </c>
      <c r="AD22" s="26">
        <v>15.4</v>
      </c>
      <c r="AE22" s="26" t="s">
        <v>29</v>
      </c>
      <c r="AF22" s="26" t="s">
        <v>29</v>
      </c>
      <c r="AG22" s="26">
        <v>2.2</v>
      </c>
      <c r="AH22" s="26" t="s">
        <v>29</v>
      </c>
      <c r="AI22" s="26" t="s">
        <v>29</v>
      </c>
      <c r="AJ22" s="27" t="s">
        <v>29</v>
      </c>
      <c r="AK22" s="26" t="s">
        <v>29</v>
      </c>
      <c r="AL22" s="26" t="s">
        <v>29</v>
      </c>
      <c r="AM22" s="26" t="s">
        <v>80</v>
      </c>
      <c r="AN22" s="26" t="s">
        <v>29</v>
      </c>
      <c r="AO22" s="26">
        <v>1.1</v>
      </c>
      <c r="AP22" s="26" t="s">
        <v>29</v>
      </c>
      <c r="AQ22" s="26">
        <v>12</v>
      </c>
      <c r="AR22" s="26" t="s">
        <v>29</v>
      </c>
      <c r="AS22" s="26" t="s">
        <v>29</v>
      </c>
      <c r="AT22" s="26">
        <v>0.9</v>
      </c>
      <c r="AU22" s="26" t="s">
        <v>29</v>
      </c>
      <c r="AV22" s="24" t="s">
        <v>29</v>
      </c>
      <c r="AW22" s="26" t="s">
        <v>29</v>
      </c>
      <c r="AX22" s="26" t="s">
        <v>29</v>
      </c>
      <c r="AY22" s="26" t="s">
        <v>29</v>
      </c>
      <c r="AZ22" s="26" t="s">
        <v>29</v>
      </c>
      <c r="BA22" s="26">
        <v>0</v>
      </c>
      <c r="BB22" s="1">
        <v>0</v>
      </c>
      <c r="BC22" s="1">
        <v>133.4</v>
      </c>
      <c r="BD22" s="1">
        <v>0</v>
      </c>
      <c r="BE22" s="1">
        <v>0</v>
      </c>
      <c r="BF22" s="1">
        <v>0</v>
      </c>
      <c r="BG22" s="26">
        <v>0</v>
      </c>
      <c r="BH22" s="24"/>
      <c r="BI22" s="26">
        <v>2.4</v>
      </c>
      <c r="BJ22" s="26">
        <v>0</v>
      </c>
      <c r="BK22" s="26">
        <v>0</v>
      </c>
      <c r="BL22" s="26">
        <v>0</v>
      </c>
      <c r="BM22" s="26">
        <v>0</v>
      </c>
      <c r="BN22" s="26">
        <v>2.8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47">
        <v>2.4</v>
      </c>
      <c r="BU22" s="47">
        <v>2.4</v>
      </c>
      <c r="BV22" s="47">
        <v>2.4</v>
      </c>
      <c r="BW22" s="47">
        <v>2.4</v>
      </c>
      <c r="BX22" s="47">
        <v>2.4</v>
      </c>
      <c r="BY22" s="47">
        <v>5.2</v>
      </c>
      <c r="BZ22" s="47">
        <v>5.2</v>
      </c>
      <c r="CA22" s="24">
        <v>5.2</v>
      </c>
      <c r="CB22" s="24">
        <v>5.2</v>
      </c>
      <c r="CC22" s="24">
        <v>5.2</v>
      </c>
      <c r="CD22" s="71">
        <v>5.2</v>
      </c>
      <c r="CE22" s="24" t="s">
        <v>29</v>
      </c>
      <c r="CF22" s="71">
        <v>119.8</v>
      </c>
      <c r="CG22" s="24" t="s">
        <v>29</v>
      </c>
      <c r="CH22" s="47">
        <v>231</v>
      </c>
      <c r="CI22" s="47">
        <v>14.98029</v>
      </c>
      <c r="CJ22" s="47">
        <v>223.382983</v>
      </c>
      <c r="CK22" s="24" t="s">
        <v>29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4" t="s">
        <v>29</v>
      </c>
      <c r="CX22" s="27" t="s">
        <v>29</v>
      </c>
      <c r="CY22" s="24" t="s">
        <v>29</v>
      </c>
      <c r="CZ22" s="24" t="s">
        <v>29</v>
      </c>
      <c r="DA22" s="24" t="s">
        <v>29</v>
      </c>
      <c r="DB22" s="24" t="s">
        <v>29</v>
      </c>
      <c r="DC22" s="24" t="s">
        <v>29</v>
      </c>
      <c r="DD22" s="24" t="s">
        <v>29</v>
      </c>
      <c r="DE22" s="24" t="s">
        <v>29</v>
      </c>
      <c r="DF22" s="24" t="s">
        <v>29</v>
      </c>
      <c r="DG22" s="27" t="s">
        <v>29</v>
      </c>
      <c r="DH22" s="24" t="s">
        <v>29</v>
      </c>
      <c r="DI22" s="27" t="s">
        <v>29</v>
      </c>
      <c r="DJ22" s="24" t="s">
        <v>29</v>
      </c>
      <c r="DK22" s="71">
        <v>119.8</v>
      </c>
      <c r="DL22" s="71">
        <v>119.8</v>
      </c>
      <c r="DM22" s="72">
        <v>119.8</v>
      </c>
      <c r="DN22" s="72">
        <v>119.8</v>
      </c>
      <c r="DO22" s="71">
        <v>119.8</v>
      </c>
      <c r="DP22" s="73">
        <v>119.8</v>
      </c>
      <c r="DQ22" s="71">
        <v>119.8</v>
      </c>
      <c r="DR22" s="71">
        <v>119.8</v>
      </c>
      <c r="DS22" s="71">
        <v>119.8</v>
      </c>
      <c r="DT22" s="24" t="s">
        <v>29</v>
      </c>
      <c r="DU22" s="24" t="s">
        <v>29</v>
      </c>
      <c r="DV22" s="24" t="s">
        <v>29</v>
      </c>
      <c r="DW22" s="24" t="s">
        <v>29</v>
      </c>
      <c r="DX22" s="24" t="s">
        <v>29</v>
      </c>
      <c r="DY22" s="27" t="s">
        <v>29</v>
      </c>
      <c r="DZ22" s="24" t="s">
        <v>29</v>
      </c>
      <c r="EA22" s="24" t="s">
        <v>29</v>
      </c>
      <c r="EB22" s="74" t="s">
        <v>29</v>
      </c>
      <c r="EC22" s="71">
        <v>0</v>
      </c>
      <c r="ED22" s="107" t="s">
        <v>29</v>
      </c>
      <c r="EE22" s="71"/>
      <c r="EF22" s="107" t="s">
        <v>29</v>
      </c>
      <c r="EG22" s="24" t="s">
        <v>29</v>
      </c>
      <c r="EH22" s="24"/>
      <c r="EI22" s="24">
        <v>0</v>
      </c>
      <c r="EJ22" s="24" t="s">
        <v>29</v>
      </c>
      <c r="EK22" s="24" t="s">
        <v>29</v>
      </c>
      <c r="EL22" s="24">
        <v>0</v>
      </c>
      <c r="EM22" s="24">
        <v>78.1</v>
      </c>
      <c r="EN22" s="24">
        <v>0</v>
      </c>
      <c r="EO22" s="24">
        <v>0</v>
      </c>
      <c r="EP22" s="24">
        <v>0</v>
      </c>
      <c r="EQ22" s="26">
        <v>152.9</v>
      </c>
      <c r="ER22" s="24"/>
      <c r="ES22" s="47">
        <f t="shared" si="12"/>
        <v>231</v>
      </c>
      <c r="ET22" s="24">
        <v>0</v>
      </c>
      <c r="EU22" s="24">
        <v>0</v>
      </c>
      <c r="EV22" s="24">
        <v>0</v>
      </c>
      <c r="EW22" s="24">
        <v>13.78029</v>
      </c>
      <c r="EX22" s="24"/>
      <c r="EY22" s="24"/>
      <c r="EZ22" s="24"/>
      <c r="FA22" s="24">
        <v>0</v>
      </c>
      <c r="FB22" s="24">
        <v>0</v>
      </c>
      <c r="FC22" s="24">
        <v>0</v>
      </c>
      <c r="FD22" s="24"/>
      <c r="FE22" s="24">
        <v>1.2</v>
      </c>
      <c r="FF22" s="47">
        <f t="shared" si="13"/>
        <v>14.98029</v>
      </c>
      <c r="FG22" s="24">
        <v>42.346791</v>
      </c>
      <c r="FH22" s="24">
        <v>29.244474</v>
      </c>
      <c r="FI22" s="1">
        <v>0</v>
      </c>
      <c r="FJ22" s="1">
        <v>57.54</v>
      </c>
      <c r="FK22" s="1">
        <v>0</v>
      </c>
      <c r="FL22" s="1"/>
      <c r="FM22" s="1"/>
      <c r="FN22" s="1">
        <v>0</v>
      </c>
      <c r="FO22" s="1">
        <v>8.7</v>
      </c>
      <c r="FP22" s="1">
        <v>72.351718</v>
      </c>
      <c r="FQ22" s="1">
        <v>0</v>
      </c>
      <c r="FR22" s="125">
        <v>13.2</v>
      </c>
      <c r="FS22" s="1">
        <f t="shared" si="14"/>
        <v>223.382983</v>
      </c>
      <c r="FT22" s="47">
        <f t="shared" si="15"/>
        <v>210.182983</v>
      </c>
      <c r="FU22" s="71">
        <v>47.315766333999996</v>
      </c>
      <c r="FV22" s="47">
        <v>128.8376360275</v>
      </c>
      <c r="FW22" s="47">
        <v>171.865487</v>
      </c>
      <c r="FX22" s="47">
        <v>87.468991</v>
      </c>
      <c r="FY22" s="24" t="s">
        <v>29</v>
      </c>
      <c r="FZ22" s="119">
        <v>0</v>
      </c>
      <c r="GA22" s="120">
        <v>45.668315</v>
      </c>
      <c r="GB22" s="122">
        <v>0</v>
      </c>
      <c r="GC22" s="124">
        <v>1.61640858</v>
      </c>
      <c r="GD22" s="124">
        <v>0</v>
      </c>
      <c r="GE22" s="124">
        <v>0.031042754000000002</v>
      </c>
      <c r="GF22" s="79">
        <v>0</v>
      </c>
      <c r="GG22" s="112">
        <v>0</v>
      </c>
      <c r="GH22" s="112">
        <v>0</v>
      </c>
      <c r="GI22" s="128">
        <v>0</v>
      </c>
      <c r="GJ22" s="130">
        <v>0</v>
      </c>
      <c r="GK22" s="72"/>
      <c r="GL22" s="71">
        <v>32.0830355695</v>
      </c>
      <c r="GM22" s="71">
        <v>65.137107658</v>
      </c>
      <c r="GN22" s="71">
        <v>0</v>
      </c>
      <c r="GO22" s="71">
        <v>0</v>
      </c>
      <c r="GP22" s="71">
        <v>7.664604220000001</v>
      </c>
      <c r="GQ22" s="71">
        <v>0.35474054</v>
      </c>
      <c r="GR22" s="71">
        <v>19.13049904</v>
      </c>
      <c r="GS22" s="71"/>
      <c r="GT22" s="71">
        <v>0.35505</v>
      </c>
      <c r="GU22" s="71"/>
      <c r="GV22" s="71">
        <v>4.112599</v>
      </c>
      <c r="GW22" s="71">
        <f t="shared" si="16"/>
        <v>128.8376360275</v>
      </c>
      <c r="GX22" s="71">
        <v>53.284631</v>
      </c>
      <c r="GY22" s="71">
        <v>81.929568</v>
      </c>
      <c r="GZ22" s="71">
        <v>69.452506</v>
      </c>
      <c r="HA22" s="71">
        <v>0.158311</v>
      </c>
      <c r="HB22" s="71"/>
      <c r="HC22" s="71"/>
      <c r="HD22" s="71"/>
      <c r="HE22" s="71">
        <v>36.492977</v>
      </c>
      <c r="HF22" s="71"/>
      <c r="HG22" s="71"/>
      <c r="HH22" s="71"/>
      <c r="HI22" s="71"/>
      <c r="HJ22" s="71">
        <v>22.179435</v>
      </c>
      <c r="HK22" s="71">
        <v>5.163821</v>
      </c>
      <c r="HL22" s="71"/>
      <c r="HM22" s="71">
        <v>12.342694</v>
      </c>
      <c r="HN22" s="71"/>
      <c r="HO22" s="71"/>
      <c r="HP22" s="71"/>
      <c r="HQ22" s="71">
        <v>3.599838</v>
      </c>
      <c r="HR22" s="71">
        <v>31.427318</v>
      </c>
      <c r="HS22" s="71"/>
      <c r="HT22" s="71">
        <v>1.142777</v>
      </c>
      <c r="HU22" s="71">
        <v>11.613108</v>
      </c>
      <c r="HV22" s="71">
        <v>26.571925</v>
      </c>
      <c r="HW22" s="71">
        <v>22.424607</v>
      </c>
      <c r="HX22" s="71"/>
      <c r="HY22" s="71">
        <v>0</v>
      </c>
      <c r="HZ22" s="71"/>
      <c r="IA22" s="71"/>
      <c r="IB22" s="71"/>
      <c r="IC22" s="71"/>
      <c r="ID22" s="71"/>
      <c r="IE22" s="71"/>
      <c r="IF22" s="71"/>
      <c r="IG22" s="71"/>
      <c r="IH22" s="47">
        <f t="shared" si="17"/>
        <v>39.685950000000005</v>
      </c>
      <c r="II22" s="47">
        <f t="shared" si="18"/>
        <v>48.996532</v>
      </c>
    </row>
    <row r="23" spans="1:243" ht="15.75">
      <c r="A23" s="32" t="s">
        <v>26</v>
      </c>
      <c r="B23" s="46">
        <v>663.6</v>
      </c>
      <c r="C23" s="46">
        <v>904.9</v>
      </c>
      <c r="D23" s="46">
        <v>1144.7</v>
      </c>
      <c r="E23" s="46">
        <v>1157.7</v>
      </c>
      <c r="F23" s="46">
        <v>909.9</v>
      </c>
      <c r="G23" s="46">
        <v>1206.4</v>
      </c>
      <c r="H23" s="46">
        <v>1590.4</v>
      </c>
      <c r="I23" s="45">
        <v>1616.1</v>
      </c>
      <c r="J23" s="46">
        <v>2241.1</v>
      </c>
      <c r="K23" s="46">
        <v>1701.8</v>
      </c>
      <c r="L23" s="46">
        <v>2296.3</v>
      </c>
      <c r="M23" s="69">
        <v>1473</v>
      </c>
      <c r="N23" s="47">
        <v>1486.9</v>
      </c>
      <c r="O23" s="47">
        <v>2190.6</v>
      </c>
      <c r="P23" s="47">
        <v>1928.9</v>
      </c>
      <c r="Q23" s="24">
        <v>2496.4</v>
      </c>
      <c r="R23" s="47">
        <v>2475.1</v>
      </c>
      <c r="S23" s="24">
        <v>3031.8</v>
      </c>
      <c r="T23" s="24">
        <v>3617.2</v>
      </c>
      <c r="U23" s="25">
        <v>6701.3</v>
      </c>
      <c r="V23" s="25">
        <v>15592.6</v>
      </c>
      <c r="W23" s="25">
        <v>14085.1</v>
      </c>
      <c r="X23" s="47">
        <v>499.4</v>
      </c>
      <c r="Y23" s="70">
        <v>479.2</v>
      </c>
      <c r="Z23" s="26">
        <v>371.9</v>
      </c>
      <c r="AA23" s="26">
        <v>130.1</v>
      </c>
      <c r="AB23" s="26">
        <v>284.9</v>
      </c>
      <c r="AC23" s="26">
        <v>150</v>
      </c>
      <c r="AD23" s="26">
        <v>608.8</v>
      </c>
      <c r="AE23" s="26">
        <v>275.1</v>
      </c>
      <c r="AF23" s="26">
        <v>284.5</v>
      </c>
      <c r="AG23" s="26">
        <v>256.3</v>
      </c>
      <c r="AH23" s="26">
        <v>91.1</v>
      </c>
      <c r="AI23" s="26">
        <v>185.9</v>
      </c>
      <c r="AJ23" s="27">
        <v>295</v>
      </c>
      <c r="AK23" s="26">
        <v>249</v>
      </c>
      <c r="AL23" s="26">
        <v>191.9</v>
      </c>
      <c r="AM23" s="26">
        <v>654.7</v>
      </c>
      <c r="AN23" s="26">
        <v>8.3</v>
      </c>
      <c r="AO23" s="26">
        <v>157.1</v>
      </c>
      <c r="AP23" s="26">
        <v>642.2</v>
      </c>
      <c r="AQ23" s="26">
        <v>127.3</v>
      </c>
      <c r="AR23" s="26">
        <v>612.6</v>
      </c>
      <c r="AS23" s="26">
        <v>3155.1</v>
      </c>
      <c r="AT23" s="26">
        <v>258.9</v>
      </c>
      <c r="AU23" s="26">
        <v>349.2</v>
      </c>
      <c r="AV23" s="24">
        <v>309.7</v>
      </c>
      <c r="AW23" s="26">
        <v>354.2</v>
      </c>
      <c r="AX23" s="26">
        <v>553.4</v>
      </c>
      <c r="AY23" s="26">
        <v>562</v>
      </c>
      <c r="AZ23" s="26">
        <v>384</v>
      </c>
      <c r="BA23" s="26">
        <v>569</v>
      </c>
      <c r="BB23" s="1">
        <v>246.8</v>
      </c>
      <c r="BC23" s="1">
        <v>821.3</v>
      </c>
      <c r="BD23" s="1">
        <v>2312.7</v>
      </c>
      <c r="BE23" s="1">
        <v>2859.4</v>
      </c>
      <c r="BF23" s="1">
        <v>5506</v>
      </c>
      <c r="BG23" s="26">
        <v>1114.1</v>
      </c>
      <c r="BH23" s="24">
        <v>3920</v>
      </c>
      <c r="BI23" s="26">
        <v>3151.2</v>
      </c>
      <c r="BJ23" s="26">
        <v>481.7</v>
      </c>
      <c r="BK23" s="26">
        <v>1109.7</v>
      </c>
      <c r="BL23" s="26">
        <v>1277.9</v>
      </c>
      <c r="BM23" s="26">
        <v>573.6</v>
      </c>
      <c r="BN23" s="26">
        <v>767.3000000000011</v>
      </c>
      <c r="BO23" s="26">
        <v>818.9</v>
      </c>
      <c r="BP23" s="26">
        <v>445.8000000000011</v>
      </c>
      <c r="BQ23" s="26">
        <v>459.1999999999989</v>
      </c>
      <c r="BR23" s="26">
        <v>304.9</v>
      </c>
      <c r="BS23" s="26">
        <v>774.9</v>
      </c>
      <c r="BT23" s="47">
        <v>7071.2</v>
      </c>
      <c r="BU23" s="47">
        <v>7552.9</v>
      </c>
      <c r="BV23" s="47">
        <v>8662.6</v>
      </c>
      <c r="BW23" s="47">
        <v>9940.5</v>
      </c>
      <c r="BX23" s="47">
        <v>10514.1</v>
      </c>
      <c r="BY23" s="47">
        <v>11281.4</v>
      </c>
      <c r="BZ23" s="47">
        <v>12100.3</v>
      </c>
      <c r="CA23" s="24">
        <v>12546.1</v>
      </c>
      <c r="CB23" s="24">
        <v>13005.3</v>
      </c>
      <c r="CC23" s="24">
        <v>13310.2</v>
      </c>
      <c r="CD23" s="71">
        <v>14085.1</v>
      </c>
      <c r="CE23" s="24">
        <v>5957.3</v>
      </c>
      <c r="CF23" s="71">
        <v>7530.6</v>
      </c>
      <c r="CG23" s="71">
        <v>15799.9</v>
      </c>
      <c r="CH23" s="47">
        <v>6618.614469</v>
      </c>
      <c r="CI23" s="47">
        <v>12601.195506999999</v>
      </c>
      <c r="CJ23" s="47">
        <v>18859.729444000008</v>
      </c>
      <c r="CK23" s="24">
        <v>229.1</v>
      </c>
      <c r="CL23" s="26">
        <v>570.5</v>
      </c>
      <c r="CM23" s="26">
        <v>792.9</v>
      </c>
      <c r="CN23" s="26">
        <v>765.6</v>
      </c>
      <c r="CO23" s="26">
        <v>242.1</v>
      </c>
      <c r="CP23" s="26">
        <v>791.3</v>
      </c>
      <c r="CQ23" s="26">
        <v>171.8</v>
      </c>
      <c r="CR23" s="26">
        <v>312.4</v>
      </c>
      <c r="CS23" s="26">
        <v>716.8</v>
      </c>
      <c r="CT23" s="26">
        <v>699.4</v>
      </c>
      <c r="CU23" s="26">
        <v>580.5</v>
      </c>
      <c r="CV23" s="26">
        <v>84.90000000000055</v>
      </c>
      <c r="CW23" s="24">
        <v>799.6</v>
      </c>
      <c r="CX23" s="27">
        <v>1592.5</v>
      </c>
      <c r="CY23" s="24">
        <v>2358.1</v>
      </c>
      <c r="CZ23" s="24">
        <v>2600.2</v>
      </c>
      <c r="DA23" s="24">
        <v>3391.5</v>
      </c>
      <c r="DB23" s="71">
        <v>3563.3</v>
      </c>
      <c r="DC23" s="24">
        <v>3875.7</v>
      </c>
      <c r="DD23" s="24">
        <v>4592.5</v>
      </c>
      <c r="DE23" s="71">
        <v>5291.9</v>
      </c>
      <c r="DF23" s="71">
        <v>5872.4</v>
      </c>
      <c r="DG23" s="27">
        <v>5957.3</v>
      </c>
      <c r="DH23" s="24">
        <v>881.7</v>
      </c>
      <c r="DI23" s="27">
        <v>1247</v>
      </c>
      <c r="DJ23" s="24">
        <v>1508.9</v>
      </c>
      <c r="DK23" s="71">
        <v>1890.3</v>
      </c>
      <c r="DL23" s="71">
        <v>2566.2</v>
      </c>
      <c r="DM23" s="72">
        <v>3092.4</v>
      </c>
      <c r="DN23" s="72">
        <v>3486.9</v>
      </c>
      <c r="DO23" s="71">
        <v>4715.1</v>
      </c>
      <c r="DP23" s="73">
        <v>5838.9</v>
      </c>
      <c r="DQ23" s="71">
        <v>6687.8</v>
      </c>
      <c r="DR23" s="71">
        <v>6813.8</v>
      </c>
      <c r="DS23" s="71">
        <v>7530.6</v>
      </c>
      <c r="DT23" s="71">
        <v>599.1</v>
      </c>
      <c r="DU23" s="72">
        <v>1146.9</v>
      </c>
      <c r="DV23" s="71">
        <v>1766.9</v>
      </c>
      <c r="DW23" s="71">
        <v>4293.1</v>
      </c>
      <c r="DX23" s="71">
        <v>5242.4</v>
      </c>
      <c r="DY23" s="27">
        <v>11057.3</v>
      </c>
      <c r="DZ23" s="71">
        <v>14686.9</v>
      </c>
      <c r="EA23" s="71">
        <v>14826</v>
      </c>
      <c r="EB23" s="71">
        <v>14944.1</v>
      </c>
      <c r="EC23" s="71">
        <v>15363.5</v>
      </c>
      <c r="ED23" s="72">
        <v>15677.8</v>
      </c>
      <c r="EE23" s="72">
        <v>122.1</v>
      </c>
      <c r="EF23" s="72">
        <f>ED23+EE23</f>
        <v>15799.9</v>
      </c>
      <c r="EG23" s="24">
        <v>245.8</v>
      </c>
      <c r="EH23" s="24">
        <v>219.6</v>
      </c>
      <c r="EI23" s="27">
        <v>380.3</v>
      </c>
      <c r="EJ23" s="27">
        <v>110</v>
      </c>
      <c r="EK23" s="27">
        <v>106.424459</v>
      </c>
      <c r="EL23" s="27">
        <f>'[1]Feuil3'!$F$23</f>
        <v>408.370712</v>
      </c>
      <c r="EM23" s="27">
        <v>212</v>
      </c>
      <c r="EN23" s="27">
        <v>997.1</v>
      </c>
      <c r="EO23" s="27">
        <v>2518.594883</v>
      </c>
      <c r="EP23" s="27">
        <v>543.774415</v>
      </c>
      <c r="EQ23" s="27">
        <v>161.2</v>
      </c>
      <c r="ER23" s="27">
        <v>715.45</v>
      </c>
      <c r="ES23" s="47">
        <f t="shared" si="12"/>
        <v>6618.614469</v>
      </c>
      <c r="ET23" s="27">
        <v>414.4</v>
      </c>
      <c r="EU23" s="27">
        <v>322.7</v>
      </c>
      <c r="EV23" s="27">
        <v>794.7</v>
      </c>
      <c r="EW23" s="27">
        <v>1324.072884</v>
      </c>
      <c r="EX23" s="27">
        <v>268.6</v>
      </c>
      <c r="EY23" s="27">
        <v>533.3</v>
      </c>
      <c r="EZ23" s="27">
        <v>567.9</v>
      </c>
      <c r="FA23" s="27">
        <v>1098.073381</v>
      </c>
      <c r="FB23" s="27">
        <v>711.048287</v>
      </c>
      <c r="FC23" s="27">
        <v>1042.900955</v>
      </c>
      <c r="FD23" s="27">
        <v>3618.7</v>
      </c>
      <c r="FE23" s="27">
        <v>1904.8</v>
      </c>
      <c r="FF23" s="47">
        <f t="shared" si="13"/>
        <v>12601.195506999999</v>
      </c>
      <c r="FG23" s="24">
        <v>830.047652</v>
      </c>
      <c r="FH23" s="24">
        <v>587.472981</v>
      </c>
      <c r="FI23" s="1">
        <v>794.718769</v>
      </c>
      <c r="FJ23" s="1">
        <v>1354.68</v>
      </c>
      <c r="FK23" s="1">
        <v>908.3</v>
      </c>
      <c r="FL23" s="1">
        <v>679.3</v>
      </c>
      <c r="FM23" s="1">
        <v>6294.758451</v>
      </c>
      <c r="FN23" s="1">
        <v>2093.790008000008</v>
      </c>
      <c r="FO23" s="1">
        <v>2161.5</v>
      </c>
      <c r="FP23" s="1">
        <v>1660.241633</v>
      </c>
      <c r="FQ23" s="1">
        <f>'[2]Feuil5'!$C$31</f>
        <v>1055.21995</v>
      </c>
      <c r="FR23" s="125">
        <v>439.7</v>
      </c>
      <c r="FS23" s="1">
        <f t="shared" si="14"/>
        <v>18859.729444000008</v>
      </c>
      <c r="FT23" s="47">
        <f t="shared" si="15"/>
        <v>17364.80949400001</v>
      </c>
      <c r="FU23" s="71">
        <v>15063.452081562635</v>
      </c>
      <c r="FV23" s="47">
        <v>13149.100462217899</v>
      </c>
      <c r="FW23" s="47">
        <v>7995.460493494006</v>
      </c>
      <c r="FX23" s="47">
        <v>9901.355523</v>
      </c>
      <c r="FY23" s="71">
        <v>1042.031219</v>
      </c>
      <c r="FZ23" s="118">
        <v>1348.941811</v>
      </c>
      <c r="GA23" s="120">
        <v>1409.77793</v>
      </c>
      <c r="GB23" s="122">
        <v>1509.3199187231519</v>
      </c>
      <c r="GC23" s="124">
        <v>3856.206324319999</v>
      </c>
      <c r="GD23" s="124">
        <v>1242.3</v>
      </c>
      <c r="GE23" s="124">
        <v>587.8959943241488</v>
      </c>
      <c r="GF23" s="79">
        <v>752.5308418987134</v>
      </c>
      <c r="GG23" s="112">
        <v>1465.0214117185817</v>
      </c>
      <c r="GH23" s="112">
        <v>586</v>
      </c>
      <c r="GI23" s="128">
        <v>654.5095001306291</v>
      </c>
      <c r="GJ23" s="130">
        <v>608.9171304474112</v>
      </c>
      <c r="GK23" s="72">
        <v>666.6573929839692</v>
      </c>
      <c r="GL23" s="71">
        <v>530.8446472829719</v>
      </c>
      <c r="GM23" s="71">
        <v>2073.792645320959</v>
      </c>
      <c r="GN23" s="71">
        <v>763.1755400799998</v>
      </c>
      <c r="GO23" s="71">
        <v>799.3800729800003</v>
      </c>
      <c r="GP23" s="71">
        <v>2562.2601402200003</v>
      </c>
      <c r="GQ23" s="71">
        <v>1709.25953801</v>
      </c>
      <c r="GR23" s="71">
        <v>370.02067028</v>
      </c>
      <c r="GS23" s="71">
        <v>871.37669406</v>
      </c>
      <c r="GT23" s="71">
        <v>675.272873</v>
      </c>
      <c r="GU23" s="71">
        <v>862.116832</v>
      </c>
      <c r="GV23" s="71">
        <v>1264.943416</v>
      </c>
      <c r="GW23" s="71">
        <f t="shared" si="16"/>
        <v>13149.100462217899</v>
      </c>
      <c r="GX23" s="71">
        <v>170.976959</v>
      </c>
      <c r="GY23" s="71">
        <v>850.549401</v>
      </c>
      <c r="GZ23" s="71">
        <v>1235.675241</v>
      </c>
      <c r="HA23" s="71">
        <v>715.157088</v>
      </c>
      <c r="HB23" s="71">
        <v>572.932782</v>
      </c>
      <c r="HC23" s="71">
        <v>1960.160261</v>
      </c>
      <c r="HD23" s="71">
        <v>511.174581</v>
      </c>
      <c r="HE23" s="71">
        <v>979.735697</v>
      </c>
      <c r="HF23" s="71">
        <v>478.133731134</v>
      </c>
      <c r="HG23" s="71">
        <v>186.197985</v>
      </c>
      <c r="HH23" s="71">
        <v>73.49605</v>
      </c>
      <c r="HI23" s="71">
        <v>406.308232</v>
      </c>
      <c r="HJ23" s="71">
        <v>905.687188</v>
      </c>
      <c r="HK23" s="71">
        <v>877.013444</v>
      </c>
      <c r="HL23" s="71">
        <v>250.542879</v>
      </c>
      <c r="HM23" s="71">
        <v>552.505327</v>
      </c>
      <c r="HN23" s="71">
        <v>1082.445334</v>
      </c>
      <c r="HO23" s="71">
        <v>2418.910565</v>
      </c>
      <c r="HP23" s="71">
        <v>507.657055</v>
      </c>
      <c r="HQ23" s="71">
        <v>220.389207</v>
      </c>
      <c r="HR23" s="71">
        <v>826.777223</v>
      </c>
      <c r="HS23" s="71">
        <v>383.8881</v>
      </c>
      <c r="HT23" s="71">
        <v>1360.895492</v>
      </c>
      <c r="HU23" s="71">
        <v>514.643709</v>
      </c>
      <c r="HV23" s="71">
        <v>232.081588</v>
      </c>
      <c r="HW23" s="71">
        <v>786.158631</v>
      </c>
      <c r="HX23" s="71">
        <v>299.395374</v>
      </c>
      <c r="HY23" s="71">
        <v>275.258629</v>
      </c>
      <c r="HZ23" s="71">
        <v>2060.530068</v>
      </c>
      <c r="IA23" s="71"/>
      <c r="IB23" s="71"/>
      <c r="IC23" s="71"/>
      <c r="ID23" s="71"/>
      <c r="IE23" s="71"/>
      <c r="IF23" s="71"/>
      <c r="IG23" s="71"/>
      <c r="IH23" s="47">
        <f t="shared" si="17"/>
        <v>3668.194172</v>
      </c>
      <c r="II23" s="47">
        <f t="shared" si="18"/>
        <v>3653.42429</v>
      </c>
    </row>
    <row r="24" spans="1:243" ht="15.75">
      <c r="A24" s="32" t="s">
        <v>27</v>
      </c>
      <c r="B24" s="46">
        <v>652.8</v>
      </c>
      <c r="C24" s="46">
        <v>588.7</v>
      </c>
      <c r="D24" s="46">
        <v>338.7</v>
      </c>
      <c r="E24" s="46">
        <v>989.5</v>
      </c>
      <c r="F24" s="46">
        <v>1382.4</v>
      </c>
      <c r="G24" s="46">
        <v>610.6</v>
      </c>
      <c r="H24" s="46">
        <v>1040</v>
      </c>
      <c r="I24" s="45">
        <v>1267.9</v>
      </c>
      <c r="J24" s="46">
        <v>1534.8</v>
      </c>
      <c r="K24" s="46">
        <v>2701.1</v>
      </c>
      <c r="L24" s="46">
        <v>3112.2</v>
      </c>
      <c r="M24" s="69">
        <v>1810.6</v>
      </c>
      <c r="N24" s="47">
        <v>1844.3</v>
      </c>
      <c r="O24" s="47">
        <v>2085</v>
      </c>
      <c r="P24" s="47">
        <v>1235.5</v>
      </c>
      <c r="Q24" s="24">
        <v>1662.1</v>
      </c>
      <c r="R24" s="47">
        <v>2356.3</v>
      </c>
      <c r="S24" s="24">
        <v>2160</v>
      </c>
      <c r="T24" s="24">
        <v>2977.9</v>
      </c>
      <c r="U24" s="25">
        <v>3726.8</v>
      </c>
      <c r="V24" s="25">
        <v>4886.7</v>
      </c>
      <c r="W24" s="25">
        <v>5728.9</v>
      </c>
      <c r="X24" s="47">
        <v>203.6</v>
      </c>
      <c r="Y24" s="70">
        <v>171.5</v>
      </c>
      <c r="Z24" s="26">
        <v>124.2</v>
      </c>
      <c r="AA24" s="26">
        <v>180.9</v>
      </c>
      <c r="AB24" s="26">
        <v>101</v>
      </c>
      <c r="AC24" s="26">
        <v>413.9</v>
      </c>
      <c r="AD24" s="26">
        <v>234.5</v>
      </c>
      <c r="AE24" s="26">
        <v>362</v>
      </c>
      <c r="AF24" s="26">
        <v>110.7</v>
      </c>
      <c r="AG24" s="26">
        <v>392.9</v>
      </c>
      <c r="AH24" s="26">
        <v>331.3</v>
      </c>
      <c r="AI24" s="26">
        <v>351.4</v>
      </c>
      <c r="AJ24" s="27">
        <v>409.6</v>
      </c>
      <c r="AK24" s="26">
        <v>275.2</v>
      </c>
      <c r="AL24" s="26">
        <v>238.8</v>
      </c>
      <c r="AM24" s="26">
        <v>490.7</v>
      </c>
      <c r="AN24" s="26">
        <v>203.2</v>
      </c>
      <c r="AO24" s="26">
        <v>451.6</v>
      </c>
      <c r="AP24" s="26">
        <v>165.7</v>
      </c>
      <c r="AQ24" s="26">
        <v>78</v>
      </c>
      <c r="AR24" s="26">
        <v>769.3</v>
      </c>
      <c r="AS24" s="26">
        <v>168.8</v>
      </c>
      <c r="AT24" s="26">
        <v>102.5</v>
      </c>
      <c r="AU24" s="26">
        <v>373.4</v>
      </c>
      <c r="AV24" s="24">
        <v>830.9</v>
      </c>
      <c r="AW24" s="26">
        <v>90.2</v>
      </c>
      <c r="AX24" s="26">
        <v>423.7</v>
      </c>
      <c r="AY24" s="26">
        <v>178.9</v>
      </c>
      <c r="AZ24" s="26">
        <v>92.6</v>
      </c>
      <c r="BA24" s="26">
        <v>1277.1</v>
      </c>
      <c r="BB24" s="1">
        <v>87.6</v>
      </c>
      <c r="BC24" s="1">
        <v>291.7</v>
      </c>
      <c r="BD24" s="1">
        <v>432.7</v>
      </c>
      <c r="BE24" s="1">
        <v>325.4</v>
      </c>
      <c r="BF24" s="1">
        <v>386.3</v>
      </c>
      <c r="BG24" s="26">
        <v>469.6</v>
      </c>
      <c r="BH24" s="24">
        <v>151.3</v>
      </c>
      <c r="BI24" s="26">
        <v>324.4</v>
      </c>
      <c r="BJ24" s="26">
        <v>561.5</v>
      </c>
      <c r="BK24" s="26">
        <v>616.7</v>
      </c>
      <c r="BL24" s="26">
        <v>356</v>
      </c>
      <c r="BM24" s="26">
        <v>487.3</v>
      </c>
      <c r="BN24" s="26">
        <v>579.3</v>
      </c>
      <c r="BO24" s="26">
        <v>951.2</v>
      </c>
      <c r="BP24" s="26">
        <v>546.8</v>
      </c>
      <c r="BQ24" s="26">
        <v>434.8</v>
      </c>
      <c r="BR24" s="26">
        <v>469.7</v>
      </c>
      <c r="BS24" s="26">
        <v>249.9</v>
      </c>
      <c r="BT24" s="47">
        <v>475.7</v>
      </c>
      <c r="BU24" s="47">
        <v>1037.2</v>
      </c>
      <c r="BV24" s="47">
        <v>1653.9</v>
      </c>
      <c r="BW24" s="47">
        <v>2009.9</v>
      </c>
      <c r="BX24" s="47">
        <v>2497.2</v>
      </c>
      <c r="BY24" s="47">
        <v>3076.5</v>
      </c>
      <c r="BZ24" s="47">
        <v>4027.7</v>
      </c>
      <c r="CA24" s="24">
        <v>4574.5</v>
      </c>
      <c r="CB24" s="24">
        <v>5009.3</v>
      </c>
      <c r="CC24" s="24">
        <v>5479</v>
      </c>
      <c r="CD24" s="71">
        <v>5728.9</v>
      </c>
      <c r="CE24" s="24">
        <v>4771.3</v>
      </c>
      <c r="CF24" s="71">
        <v>5894</v>
      </c>
      <c r="CG24" s="71">
        <v>4995.3</v>
      </c>
      <c r="CH24" s="47">
        <v>5141.986508000001</v>
      </c>
      <c r="CI24" s="47">
        <v>7610.3163620000005</v>
      </c>
      <c r="CJ24" s="47">
        <v>12351.831811</v>
      </c>
      <c r="CK24" s="24">
        <v>293.2</v>
      </c>
      <c r="CL24" s="26">
        <v>146</v>
      </c>
      <c r="CM24" s="26">
        <v>1235.8</v>
      </c>
      <c r="CN24" s="26">
        <v>165.3</v>
      </c>
      <c r="CO24" s="26">
        <v>248.3</v>
      </c>
      <c r="CP24" s="26">
        <v>408</v>
      </c>
      <c r="CQ24" s="26">
        <v>383.5</v>
      </c>
      <c r="CR24" s="26">
        <v>242.8</v>
      </c>
      <c r="CS24" s="26">
        <v>348.5</v>
      </c>
      <c r="CT24" s="26">
        <v>746.3</v>
      </c>
      <c r="CU24" s="26">
        <v>130.90000000000055</v>
      </c>
      <c r="CV24" s="26">
        <v>422.7</v>
      </c>
      <c r="CW24" s="24">
        <v>439.2</v>
      </c>
      <c r="CX24" s="27">
        <v>1675</v>
      </c>
      <c r="CY24" s="24">
        <v>1840.3</v>
      </c>
      <c r="CZ24" s="24">
        <v>2088.6</v>
      </c>
      <c r="DA24" s="24">
        <v>2496.6</v>
      </c>
      <c r="DB24" s="71">
        <v>2880.1</v>
      </c>
      <c r="DC24" s="24">
        <v>3122.9</v>
      </c>
      <c r="DD24" s="24">
        <v>3471.4</v>
      </c>
      <c r="DE24" s="71">
        <v>4217.7</v>
      </c>
      <c r="DF24" s="71">
        <v>4348.6</v>
      </c>
      <c r="DG24" s="27">
        <v>4771.3</v>
      </c>
      <c r="DH24" s="24">
        <v>739.2</v>
      </c>
      <c r="DI24" s="27">
        <v>983.3</v>
      </c>
      <c r="DJ24" s="24">
        <v>1246.7</v>
      </c>
      <c r="DK24" s="71">
        <v>1482.1</v>
      </c>
      <c r="DL24" s="71">
        <v>1968.8</v>
      </c>
      <c r="DM24" s="72">
        <v>3379.3</v>
      </c>
      <c r="DN24" s="72">
        <v>3573.1</v>
      </c>
      <c r="DO24" s="71">
        <v>4196.2</v>
      </c>
      <c r="DP24" s="73">
        <v>4580.3</v>
      </c>
      <c r="DQ24" s="71">
        <v>4855.7</v>
      </c>
      <c r="DR24" s="71">
        <v>5267.4</v>
      </c>
      <c r="DS24" s="71">
        <v>5894</v>
      </c>
      <c r="DT24" s="71">
        <v>568.2</v>
      </c>
      <c r="DU24" s="72">
        <v>1529.2</v>
      </c>
      <c r="DV24" s="71">
        <v>1880.4</v>
      </c>
      <c r="DW24" s="71">
        <v>2194.5</v>
      </c>
      <c r="DX24" s="71">
        <v>2483.4</v>
      </c>
      <c r="DY24" s="27">
        <v>2638.8</v>
      </c>
      <c r="DZ24" s="71">
        <v>3120.9</v>
      </c>
      <c r="EA24" s="71">
        <v>3431.6</v>
      </c>
      <c r="EB24" s="71">
        <v>4360.5</v>
      </c>
      <c r="EC24" s="71">
        <v>4571.7</v>
      </c>
      <c r="ED24" s="71">
        <v>4988.4</v>
      </c>
      <c r="EE24" s="71">
        <v>6.9</v>
      </c>
      <c r="EF24" s="71">
        <f>ED24+EE24</f>
        <v>4995.299999999999</v>
      </c>
      <c r="EG24" s="24">
        <v>432.5</v>
      </c>
      <c r="EH24" s="24">
        <v>361.1</v>
      </c>
      <c r="EI24" s="24">
        <v>227.4</v>
      </c>
      <c r="EJ24" s="24">
        <v>448.4</v>
      </c>
      <c r="EK24" s="24">
        <v>506.581861</v>
      </c>
      <c r="EL24" s="24">
        <f>'[1]Feuil3'!$F$34</f>
        <v>108.52664</v>
      </c>
      <c r="EM24" s="24">
        <v>647.3</v>
      </c>
      <c r="EN24" s="24">
        <v>1022.5</v>
      </c>
      <c r="EO24" s="24">
        <v>104.031495</v>
      </c>
      <c r="EP24" s="24">
        <v>714.546512</v>
      </c>
      <c r="EQ24" s="24">
        <v>315.6</v>
      </c>
      <c r="ER24" s="24">
        <v>253.5</v>
      </c>
      <c r="ES24" s="47">
        <f t="shared" si="12"/>
        <v>5141.986508000001</v>
      </c>
      <c r="ET24" s="24">
        <v>189.8</v>
      </c>
      <c r="EU24" s="24">
        <v>449.1</v>
      </c>
      <c r="EV24" s="24">
        <v>623.3</v>
      </c>
      <c r="EW24" s="24">
        <v>361.254508</v>
      </c>
      <c r="EX24" s="24">
        <v>359.7</v>
      </c>
      <c r="EY24" s="24">
        <v>1884.9</v>
      </c>
      <c r="EZ24" s="24">
        <v>277.3</v>
      </c>
      <c r="FA24" s="24">
        <v>322.029135</v>
      </c>
      <c r="FB24" s="24">
        <v>749.253152</v>
      </c>
      <c r="FC24" s="24">
        <v>1158.179567</v>
      </c>
      <c r="FD24" s="24">
        <v>179.8</v>
      </c>
      <c r="FE24" s="24">
        <v>1055.7</v>
      </c>
      <c r="FF24" s="47">
        <f t="shared" si="13"/>
        <v>7610.3163620000005</v>
      </c>
      <c r="FG24" s="24">
        <v>289.583927</v>
      </c>
      <c r="FH24" s="24">
        <v>427.3836</v>
      </c>
      <c r="FI24" s="1">
        <v>623.30408</v>
      </c>
      <c r="FJ24" s="1">
        <v>253.4</v>
      </c>
      <c r="FK24" s="1">
        <v>653.4</v>
      </c>
      <c r="FL24" s="1">
        <v>564.6</v>
      </c>
      <c r="FM24" s="1">
        <v>427.904285</v>
      </c>
      <c r="FN24" s="1">
        <v>1215.145092</v>
      </c>
      <c r="FO24" s="1">
        <v>629.3</v>
      </c>
      <c r="FP24" s="1">
        <v>1273.365408</v>
      </c>
      <c r="FQ24" s="1">
        <f>'[2]Feuil5'!$C$46</f>
        <v>4655.245419</v>
      </c>
      <c r="FR24" s="125">
        <v>1339.2</v>
      </c>
      <c r="FS24" s="1">
        <f t="shared" si="14"/>
        <v>12351.831811</v>
      </c>
      <c r="FT24" s="47">
        <f t="shared" si="15"/>
        <v>6357.386392</v>
      </c>
      <c r="FU24" s="71">
        <v>33080.59914717816</v>
      </c>
      <c r="FV24" s="47">
        <v>24866.356702187353</v>
      </c>
      <c r="FW24" s="47">
        <v>64843.78283730771</v>
      </c>
      <c r="FX24" s="47">
        <v>11644.500233</v>
      </c>
      <c r="FY24" s="71">
        <v>100.118933</v>
      </c>
      <c r="FZ24" s="118">
        <v>658.489238</v>
      </c>
      <c r="GA24" s="120">
        <v>9061.479011</v>
      </c>
      <c r="GB24" s="122">
        <v>840.792348</v>
      </c>
      <c r="GC24" s="124">
        <v>2386.7991507299994</v>
      </c>
      <c r="GD24" s="124">
        <v>2458.2</v>
      </c>
      <c r="GE24" s="124">
        <v>832.8693553659131</v>
      </c>
      <c r="GF24" s="79">
        <v>849.9610993289967</v>
      </c>
      <c r="GG24" s="112">
        <v>3383.510232913379</v>
      </c>
      <c r="GH24" s="112">
        <v>4654.6</v>
      </c>
      <c r="GI24" s="128">
        <v>2021.4290876471907</v>
      </c>
      <c r="GJ24" s="130">
        <v>5832.350691192689</v>
      </c>
      <c r="GK24" s="72">
        <v>1224.0358148596506</v>
      </c>
      <c r="GL24" s="71">
        <v>525.320774526964</v>
      </c>
      <c r="GM24" s="71">
        <v>3274.3737606107347</v>
      </c>
      <c r="GN24" s="71">
        <v>4462.379077550002</v>
      </c>
      <c r="GO24" s="71">
        <v>3362.0288855000017</v>
      </c>
      <c r="GP24" s="71">
        <v>660.1444758200001</v>
      </c>
      <c r="GQ24" s="71">
        <v>1597.8064293599996</v>
      </c>
      <c r="GR24" s="71">
        <v>892.8539777100002</v>
      </c>
      <c r="GS24" s="71">
        <v>1441.083622249999</v>
      </c>
      <c r="GT24" s="71">
        <v>2200.256086</v>
      </c>
      <c r="GU24" s="71">
        <v>1048.930721</v>
      </c>
      <c r="GV24" s="71">
        <v>4177.143077</v>
      </c>
      <c r="GW24" s="71">
        <f t="shared" si="16"/>
        <v>24866.356702187353</v>
      </c>
      <c r="GX24" s="71">
        <v>35110.822818</v>
      </c>
      <c r="GY24" s="71">
        <v>3524.026976</v>
      </c>
      <c r="GZ24" s="71">
        <v>1932.044494</v>
      </c>
      <c r="HA24" s="71">
        <v>1571.984332</v>
      </c>
      <c r="HB24" s="71">
        <v>1862.534155</v>
      </c>
      <c r="HC24" s="71">
        <v>630.899681</v>
      </c>
      <c r="HD24" s="71">
        <v>5632.164451</v>
      </c>
      <c r="HE24" s="71">
        <v>4344.493737</v>
      </c>
      <c r="HF24" s="71">
        <v>1065.6362843077</v>
      </c>
      <c r="HG24" s="71">
        <v>7337.948243</v>
      </c>
      <c r="HH24" s="71">
        <v>869.251877</v>
      </c>
      <c r="HI24" s="71">
        <v>1205.562843</v>
      </c>
      <c r="HJ24" s="71">
        <v>1406.873167</v>
      </c>
      <c r="HK24" s="71">
        <v>468.527564</v>
      </c>
      <c r="HL24" s="71">
        <v>1125.993574</v>
      </c>
      <c r="HM24" s="71">
        <v>996.660773</v>
      </c>
      <c r="HN24" s="71">
        <v>577.01847</v>
      </c>
      <c r="HO24" s="71">
        <v>1227.462066</v>
      </c>
      <c r="HP24" s="71">
        <v>487.271864</v>
      </c>
      <c r="HQ24" s="71">
        <v>744.858555</v>
      </c>
      <c r="HR24" s="71">
        <v>2061.197827</v>
      </c>
      <c r="HS24" s="71">
        <v>882.096304</v>
      </c>
      <c r="HT24" s="71">
        <v>954.466717</v>
      </c>
      <c r="HU24" s="71">
        <v>712.073352</v>
      </c>
      <c r="HV24" s="71">
        <v>670.835995</v>
      </c>
      <c r="HW24" s="71">
        <v>952.471596</v>
      </c>
      <c r="HX24" s="71">
        <v>3653.472395</v>
      </c>
      <c r="HY24" s="71">
        <v>873.203539</v>
      </c>
      <c r="HZ24" s="71">
        <v>701.16286</v>
      </c>
      <c r="IA24" s="71"/>
      <c r="IB24" s="71"/>
      <c r="IC24" s="71"/>
      <c r="ID24" s="71"/>
      <c r="IE24" s="71"/>
      <c r="IF24" s="71"/>
      <c r="IG24" s="71"/>
      <c r="IH24" s="47">
        <f t="shared" si="17"/>
        <v>4575.073548</v>
      </c>
      <c r="II24" s="47">
        <f t="shared" si="18"/>
        <v>6851.146385</v>
      </c>
    </row>
    <row r="25" spans="1:243" ht="15.75">
      <c r="A25" s="32" t="s">
        <v>34</v>
      </c>
      <c r="B25" s="46">
        <v>0</v>
      </c>
      <c r="C25" s="76" t="s">
        <v>29</v>
      </c>
      <c r="D25" s="76" t="s">
        <v>29</v>
      </c>
      <c r="E25" s="46">
        <v>97.1</v>
      </c>
      <c r="F25" s="46">
        <v>109.8</v>
      </c>
      <c r="G25" s="46">
        <v>76.5</v>
      </c>
      <c r="H25" s="46">
        <v>60</v>
      </c>
      <c r="I25" s="45">
        <v>85.8</v>
      </c>
      <c r="J25" s="46">
        <v>14.9</v>
      </c>
      <c r="K25" s="46">
        <v>12.2</v>
      </c>
      <c r="L25" s="46">
        <v>14.3</v>
      </c>
      <c r="M25" s="69">
        <v>6.7</v>
      </c>
      <c r="N25" s="47">
        <v>14.6</v>
      </c>
      <c r="O25" s="47" t="s">
        <v>29</v>
      </c>
      <c r="P25" s="47">
        <v>36.8</v>
      </c>
      <c r="Q25" s="24">
        <v>53.2</v>
      </c>
      <c r="R25" s="47">
        <v>58.9</v>
      </c>
      <c r="S25" s="24">
        <v>22</v>
      </c>
      <c r="T25" s="24">
        <v>1129.1</v>
      </c>
      <c r="U25" s="25" t="s">
        <v>29</v>
      </c>
      <c r="V25" s="25" t="s">
        <v>29</v>
      </c>
      <c r="W25" s="25" t="s">
        <v>29</v>
      </c>
      <c r="X25" s="24" t="s">
        <v>29</v>
      </c>
      <c r="Y25" s="27" t="s">
        <v>29</v>
      </c>
      <c r="Z25" s="26" t="s">
        <v>29</v>
      </c>
      <c r="AA25" s="26" t="s">
        <v>29</v>
      </c>
      <c r="AB25" s="26" t="s">
        <v>29</v>
      </c>
      <c r="AC25" s="26" t="s">
        <v>29</v>
      </c>
      <c r="AD25" s="26" t="s">
        <v>29</v>
      </c>
      <c r="AE25" s="26" t="s">
        <v>29</v>
      </c>
      <c r="AF25" s="26" t="s">
        <v>29</v>
      </c>
      <c r="AG25" s="26" t="s">
        <v>29</v>
      </c>
      <c r="AH25" s="26" t="s">
        <v>29</v>
      </c>
      <c r="AI25" s="26" t="s">
        <v>29</v>
      </c>
      <c r="AJ25" s="27" t="s">
        <v>29</v>
      </c>
      <c r="AK25" s="26" t="s">
        <v>29</v>
      </c>
      <c r="AL25" s="26" t="s">
        <v>29</v>
      </c>
      <c r="AM25" s="26" t="s">
        <v>29</v>
      </c>
      <c r="AN25" s="26" t="s">
        <v>29</v>
      </c>
      <c r="AO25" s="26" t="s">
        <v>29</v>
      </c>
      <c r="AP25" s="26" t="s">
        <v>29</v>
      </c>
      <c r="AQ25" s="26" t="s">
        <v>29</v>
      </c>
      <c r="AR25" s="26" t="s">
        <v>29</v>
      </c>
      <c r="AS25" s="26" t="s">
        <v>29</v>
      </c>
      <c r="AT25" s="26" t="s">
        <v>29</v>
      </c>
      <c r="AU25" s="26" t="s">
        <v>29</v>
      </c>
      <c r="AV25" s="24" t="s">
        <v>29</v>
      </c>
      <c r="AW25" s="26" t="s">
        <v>29</v>
      </c>
      <c r="AX25" s="26" t="s">
        <v>29</v>
      </c>
      <c r="AY25" s="26" t="s">
        <v>29</v>
      </c>
      <c r="AZ25" s="26" t="s">
        <v>29</v>
      </c>
      <c r="BA25" s="26" t="s">
        <v>29</v>
      </c>
      <c r="BB25" s="26" t="s">
        <v>29</v>
      </c>
      <c r="BC25" s="26" t="s">
        <v>29</v>
      </c>
      <c r="BD25" s="26" t="s">
        <v>29</v>
      </c>
      <c r="BE25" s="26" t="s">
        <v>29</v>
      </c>
      <c r="BF25" s="26" t="s">
        <v>29</v>
      </c>
      <c r="BG25" s="26" t="s">
        <v>29</v>
      </c>
      <c r="BH25" s="24" t="s">
        <v>29</v>
      </c>
      <c r="BI25" s="26" t="s">
        <v>29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47" t="s">
        <v>29</v>
      </c>
      <c r="BU25" s="47" t="s">
        <v>29</v>
      </c>
      <c r="BV25" s="47" t="s">
        <v>29</v>
      </c>
      <c r="BW25" s="47" t="s">
        <v>29</v>
      </c>
      <c r="BX25" s="47" t="s">
        <v>29</v>
      </c>
      <c r="BY25" s="47" t="s">
        <v>29</v>
      </c>
      <c r="BZ25" s="24" t="s">
        <v>29</v>
      </c>
      <c r="CA25" s="24" t="s">
        <v>29</v>
      </c>
      <c r="CB25" s="24">
        <v>0</v>
      </c>
      <c r="CC25" s="24" t="s">
        <v>29</v>
      </c>
      <c r="CD25" s="24" t="s">
        <v>29</v>
      </c>
      <c r="CE25" s="24">
        <v>36</v>
      </c>
      <c r="CF25" s="107" t="s">
        <v>29</v>
      </c>
      <c r="CG25" s="107">
        <v>636.7</v>
      </c>
      <c r="CH25" s="137">
        <v>0</v>
      </c>
      <c r="CI25" s="47">
        <v>55.9</v>
      </c>
      <c r="CJ25" s="47">
        <v>6175.571919</v>
      </c>
      <c r="CK25" s="24" t="s">
        <v>29</v>
      </c>
      <c r="CL25" s="26">
        <v>0</v>
      </c>
      <c r="CM25" s="26">
        <v>0</v>
      </c>
      <c r="CN25" s="26">
        <v>0</v>
      </c>
      <c r="CO25" s="26">
        <v>23.8</v>
      </c>
      <c r="CP25" s="26">
        <v>1.7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10.5</v>
      </c>
      <c r="CW25" s="24" t="s">
        <v>29</v>
      </c>
      <c r="CX25" s="27" t="s">
        <v>29</v>
      </c>
      <c r="CY25" s="24" t="s">
        <v>29</v>
      </c>
      <c r="CZ25" s="24">
        <v>23.8</v>
      </c>
      <c r="DA25" s="24">
        <v>25.5</v>
      </c>
      <c r="DB25" s="71">
        <v>25.5</v>
      </c>
      <c r="DC25" s="24">
        <v>25.5</v>
      </c>
      <c r="DD25" s="24">
        <v>25.5</v>
      </c>
      <c r="DE25" s="71">
        <v>25.5</v>
      </c>
      <c r="DF25" s="71">
        <v>25.5</v>
      </c>
      <c r="DG25" s="27">
        <v>36</v>
      </c>
      <c r="DH25" s="24" t="s">
        <v>29</v>
      </c>
      <c r="DI25" s="27" t="s">
        <v>29</v>
      </c>
      <c r="DJ25" s="24" t="s">
        <v>29</v>
      </c>
      <c r="DK25" s="24" t="s">
        <v>29</v>
      </c>
      <c r="DL25" s="24" t="s">
        <v>29</v>
      </c>
      <c r="DM25" s="27" t="s">
        <v>29</v>
      </c>
      <c r="DN25" s="27" t="s">
        <v>29</v>
      </c>
      <c r="DO25" s="24" t="s">
        <v>29</v>
      </c>
      <c r="DP25" s="75" t="s">
        <v>29</v>
      </c>
      <c r="DQ25" s="107" t="s">
        <v>29</v>
      </c>
      <c r="DR25" s="107" t="s">
        <v>29</v>
      </c>
      <c r="DS25" s="107" t="s">
        <v>29</v>
      </c>
      <c r="DT25" s="24" t="s">
        <v>29</v>
      </c>
      <c r="DU25" s="27" t="s">
        <v>29</v>
      </c>
      <c r="DV25" s="24" t="s">
        <v>29</v>
      </c>
      <c r="DW25" s="71">
        <v>383.3</v>
      </c>
      <c r="DX25" s="71">
        <v>636.7</v>
      </c>
      <c r="DY25" s="27">
        <v>636.7</v>
      </c>
      <c r="DZ25" s="71">
        <v>636.7</v>
      </c>
      <c r="EA25" s="71">
        <v>636.7</v>
      </c>
      <c r="EB25" s="71">
        <v>636.7</v>
      </c>
      <c r="EC25" s="71">
        <v>636.7</v>
      </c>
      <c r="ED25" s="71">
        <v>636.7</v>
      </c>
      <c r="EE25" s="71"/>
      <c r="EF25" s="71">
        <f>ED25+EE25</f>
        <v>636.7</v>
      </c>
      <c r="EG25" s="24" t="s">
        <v>29</v>
      </c>
      <c r="EH25" s="24"/>
      <c r="EI25" s="27">
        <v>0</v>
      </c>
      <c r="EJ25" s="27" t="s">
        <v>29</v>
      </c>
      <c r="EK25" s="27" t="s">
        <v>29</v>
      </c>
      <c r="EL25" s="27">
        <v>0</v>
      </c>
      <c r="EM25" s="27">
        <v>0</v>
      </c>
      <c r="EN25" s="27">
        <v>0</v>
      </c>
      <c r="EO25" s="27">
        <v>0</v>
      </c>
      <c r="EP25" s="27">
        <v>0</v>
      </c>
      <c r="EQ25" s="27"/>
      <c r="ER25" s="27" t="s">
        <v>29</v>
      </c>
      <c r="ES25" s="47" t="s">
        <v>29</v>
      </c>
      <c r="ET25" s="27">
        <v>0</v>
      </c>
      <c r="EU25" s="27">
        <v>0</v>
      </c>
      <c r="EV25" s="27">
        <v>0</v>
      </c>
      <c r="EW25" s="27">
        <v>0</v>
      </c>
      <c r="EX25" s="27"/>
      <c r="EY25" s="27"/>
      <c r="EZ25" s="27">
        <v>55.9</v>
      </c>
      <c r="FA25" s="27">
        <v>0</v>
      </c>
      <c r="FB25" s="27">
        <v>0</v>
      </c>
      <c r="FC25" s="27">
        <v>0</v>
      </c>
      <c r="FD25" s="27"/>
      <c r="FE25" s="27">
        <v>0</v>
      </c>
      <c r="FF25" s="47">
        <f t="shared" si="13"/>
        <v>55.9</v>
      </c>
      <c r="FG25" s="24">
        <v>3056.664537</v>
      </c>
      <c r="FH25" s="24">
        <v>141.240291</v>
      </c>
      <c r="FI25" s="1">
        <v>0</v>
      </c>
      <c r="FJ25" s="1">
        <v>88.62</v>
      </c>
      <c r="FK25" s="1">
        <v>0</v>
      </c>
      <c r="FL25" s="1">
        <v>7.4</v>
      </c>
      <c r="FM25" s="1"/>
      <c r="FN25" s="1">
        <v>576.37413</v>
      </c>
      <c r="FO25" s="1"/>
      <c r="FP25" s="1">
        <v>1832.301437</v>
      </c>
      <c r="FQ25" s="1">
        <f>'[2]Feuil5'!$C$47</f>
        <v>222.771524</v>
      </c>
      <c r="FR25" s="125">
        <v>250.2</v>
      </c>
      <c r="FS25" s="1">
        <f t="shared" si="14"/>
        <v>6175.571919</v>
      </c>
      <c r="FT25" s="47">
        <f t="shared" si="15"/>
        <v>5702.600395</v>
      </c>
      <c r="FU25" s="71">
        <v>430.93138495000005</v>
      </c>
      <c r="FV25" s="47">
        <v>104.0358407405</v>
      </c>
      <c r="FW25" s="47">
        <v>119.193045</v>
      </c>
      <c r="FX25" s="47">
        <v>46.428191</v>
      </c>
      <c r="FY25" s="24" t="s">
        <v>29</v>
      </c>
      <c r="FZ25" s="119">
        <v>0</v>
      </c>
      <c r="GA25" s="120">
        <v>147.694014</v>
      </c>
      <c r="GB25" s="122">
        <v>0</v>
      </c>
      <c r="GC25" s="124">
        <v>168.13737095</v>
      </c>
      <c r="GD25" s="124">
        <v>115.1</v>
      </c>
      <c r="GE25" s="124">
        <v>0</v>
      </c>
      <c r="GF25" s="79">
        <v>0</v>
      </c>
      <c r="GG25" s="112">
        <v>0</v>
      </c>
      <c r="GH25" s="112">
        <v>0</v>
      </c>
      <c r="GI25" s="128"/>
      <c r="GJ25" s="130">
        <v>0</v>
      </c>
      <c r="GK25" s="72">
        <v>103.6860607305</v>
      </c>
      <c r="GL25" s="71">
        <v>1E-06</v>
      </c>
      <c r="GM25" s="71">
        <v>0</v>
      </c>
      <c r="GN25" s="71">
        <v>0</v>
      </c>
      <c r="GO25" s="71">
        <v>0</v>
      </c>
      <c r="GP25" s="71">
        <v>0</v>
      </c>
      <c r="GQ25" s="71">
        <v>0</v>
      </c>
      <c r="GR25" s="71"/>
      <c r="GS25" s="71">
        <v>0.34977901</v>
      </c>
      <c r="GT25" s="71"/>
      <c r="GU25" s="71"/>
      <c r="GV25" s="71"/>
      <c r="GW25" s="71">
        <f t="shared" si="16"/>
        <v>104.0358407405</v>
      </c>
      <c r="GX25" s="71">
        <v>103.743191</v>
      </c>
      <c r="GY25" s="71">
        <v>0</v>
      </c>
      <c r="GZ25" s="71"/>
      <c r="HA25" s="71">
        <v>0</v>
      </c>
      <c r="HB25" s="71">
        <v>15.449854</v>
      </c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>
        <v>11.508636</v>
      </c>
      <c r="HO25" s="71"/>
      <c r="HP25" s="71"/>
      <c r="HQ25" s="71"/>
      <c r="HR25" s="71"/>
      <c r="HS25" s="71"/>
      <c r="HT25" s="71"/>
      <c r="HU25" s="71">
        <v>34.919555</v>
      </c>
      <c r="HV25" s="71">
        <v>16.311796</v>
      </c>
      <c r="HW25" s="71">
        <v>84.203731</v>
      </c>
      <c r="HX25" s="71"/>
      <c r="HY25" s="71">
        <v>0</v>
      </c>
      <c r="HZ25" s="71"/>
      <c r="IA25" s="71"/>
      <c r="IB25" s="71"/>
      <c r="IC25" s="71"/>
      <c r="ID25" s="71"/>
      <c r="IE25" s="71"/>
      <c r="IF25" s="71"/>
      <c r="IG25" s="71"/>
      <c r="IH25" s="47">
        <f t="shared" si="17"/>
        <v>11.508636</v>
      </c>
      <c r="II25" s="47">
        <f t="shared" si="18"/>
        <v>100.515527</v>
      </c>
    </row>
    <row r="26" spans="1:243" ht="15.75">
      <c r="A26" s="32" t="s">
        <v>25</v>
      </c>
      <c r="B26" s="46">
        <v>463.8</v>
      </c>
      <c r="C26" s="46">
        <v>458.8</v>
      </c>
      <c r="D26" s="46">
        <v>414.9</v>
      </c>
      <c r="E26" s="46">
        <v>509.8</v>
      </c>
      <c r="F26" s="46">
        <v>521.8</v>
      </c>
      <c r="G26" s="46">
        <v>667.1</v>
      </c>
      <c r="H26" s="46">
        <v>743.7</v>
      </c>
      <c r="I26" s="45">
        <v>1065.1</v>
      </c>
      <c r="J26" s="46">
        <v>837.2</v>
      </c>
      <c r="K26" s="46">
        <v>1353.6</v>
      </c>
      <c r="L26" s="46">
        <v>2285.1</v>
      </c>
      <c r="M26" s="69">
        <v>611.3</v>
      </c>
      <c r="N26" s="47">
        <v>719.3</v>
      </c>
      <c r="O26" s="47">
        <v>1036</v>
      </c>
      <c r="P26" s="47">
        <v>1415.7</v>
      </c>
      <c r="Q26" s="24">
        <v>1443.9</v>
      </c>
      <c r="R26" s="47">
        <v>2824.9</v>
      </c>
      <c r="S26" s="24">
        <v>1498.9</v>
      </c>
      <c r="T26" s="24">
        <v>1312.3</v>
      </c>
      <c r="U26" s="25">
        <v>1778.3</v>
      </c>
      <c r="V26" s="25">
        <v>6794.9</v>
      </c>
      <c r="W26" s="25">
        <v>20366.7</v>
      </c>
      <c r="X26" s="68">
        <v>140.2</v>
      </c>
      <c r="Y26" s="68">
        <v>113.4</v>
      </c>
      <c r="Z26" s="25">
        <v>142.8</v>
      </c>
      <c r="AA26" s="25">
        <v>83.4</v>
      </c>
      <c r="AB26" s="25">
        <v>33.1</v>
      </c>
      <c r="AC26" s="25">
        <v>108.1</v>
      </c>
      <c r="AD26" s="25">
        <v>97</v>
      </c>
      <c r="AE26" s="25">
        <v>185.9</v>
      </c>
      <c r="AF26" s="25">
        <v>263</v>
      </c>
      <c r="AG26" s="25">
        <v>57.1</v>
      </c>
      <c r="AH26" s="25">
        <v>32.1</v>
      </c>
      <c r="AI26" s="25">
        <v>56.2</v>
      </c>
      <c r="AJ26" s="25">
        <v>36.4</v>
      </c>
      <c r="AK26" s="25">
        <v>186.8</v>
      </c>
      <c r="AL26" s="25">
        <v>297.6</v>
      </c>
      <c r="AM26" s="25">
        <v>267.6</v>
      </c>
      <c r="AN26" s="25">
        <v>61.3</v>
      </c>
      <c r="AO26" s="25">
        <v>168.1</v>
      </c>
      <c r="AP26" s="25">
        <v>165.8</v>
      </c>
      <c r="AQ26" s="25">
        <v>60.2</v>
      </c>
      <c r="AR26" s="25">
        <v>118.8</v>
      </c>
      <c r="AS26" s="25">
        <v>135.4</v>
      </c>
      <c r="AT26" s="25">
        <v>228.9</v>
      </c>
      <c r="AU26" s="25">
        <v>51.4</v>
      </c>
      <c r="AV26" s="25">
        <v>316.5</v>
      </c>
      <c r="AW26" s="25">
        <v>167.6</v>
      </c>
      <c r="AX26" s="25">
        <v>43.7</v>
      </c>
      <c r="AY26" s="25">
        <v>3008.3</v>
      </c>
      <c r="AZ26" s="25">
        <v>75.3</v>
      </c>
      <c r="BA26" s="25">
        <v>288.4</v>
      </c>
      <c r="BB26" s="22">
        <v>163.9</v>
      </c>
      <c r="BC26" s="22">
        <v>221.2</v>
      </c>
      <c r="BD26" s="22">
        <v>1012.5</v>
      </c>
      <c r="BE26" s="22">
        <v>614.5</v>
      </c>
      <c r="BF26" s="22">
        <v>697.5</v>
      </c>
      <c r="BG26" s="25">
        <v>185.5</v>
      </c>
      <c r="BH26" s="24">
        <v>248.6</v>
      </c>
      <c r="BI26" s="26">
        <v>1009.9</v>
      </c>
      <c r="BJ26" s="26">
        <v>17735.3</v>
      </c>
      <c r="BK26" s="26">
        <v>27</v>
      </c>
      <c r="BL26" s="26">
        <v>175.6000000000022</v>
      </c>
      <c r="BM26" s="26">
        <v>94.09999999999857</v>
      </c>
      <c r="BN26" s="26">
        <v>166.2999999999993</v>
      </c>
      <c r="BO26" s="26">
        <v>60.2999999999993</v>
      </c>
      <c r="BP26" s="26">
        <v>107.70000000000076</v>
      </c>
      <c r="BQ26" s="26">
        <v>60.70000000000084</v>
      </c>
      <c r="BR26" s="26">
        <v>73.90000000000146</v>
      </c>
      <c r="BS26" s="26">
        <v>607.2999999999993</v>
      </c>
      <c r="BT26" s="47">
        <v>1258.5</v>
      </c>
      <c r="BU26" s="47">
        <v>18993.8</v>
      </c>
      <c r="BV26" s="47">
        <v>19020.8</v>
      </c>
      <c r="BW26" s="47">
        <v>19196.4</v>
      </c>
      <c r="BX26" s="47">
        <v>19290.5</v>
      </c>
      <c r="BY26" s="47">
        <v>19456.8</v>
      </c>
      <c r="BZ26" s="47">
        <v>19517.1</v>
      </c>
      <c r="CA26" s="24">
        <v>19624.8</v>
      </c>
      <c r="CB26" s="24">
        <v>19685.5</v>
      </c>
      <c r="CC26" s="24">
        <v>19759.4</v>
      </c>
      <c r="CD26" s="71">
        <v>20366.7</v>
      </c>
      <c r="CE26" s="24">
        <v>3272</v>
      </c>
      <c r="CF26" s="71">
        <v>4974.8</v>
      </c>
      <c r="CG26" s="71">
        <v>4787.2</v>
      </c>
      <c r="CH26" s="47">
        <v>6369.424652</v>
      </c>
      <c r="CI26" s="47">
        <v>20818.030688000003</v>
      </c>
      <c r="CJ26" s="47">
        <v>9501.553027000002</v>
      </c>
      <c r="CK26" s="24">
        <v>211.4</v>
      </c>
      <c r="CL26" s="26">
        <v>55</v>
      </c>
      <c r="CM26" s="26">
        <v>257.6</v>
      </c>
      <c r="CN26" s="26">
        <v>26.6</v>
      </c>
      <c r="CO26" s="26">
        <v>469.4</v>
      </c>
      <c r="CP26" s="26">
        <v>235.1</v>
      </c>
      <c r="CQ26" s="26">
        <v>126.3</v>
      </c>
      <c r="CR26" s="26">
        <v>142.5</v>
      </c>
      <c r="CS26" s="26">
        <v>762.8</v>
      </c>
      <c r="CT26" s="26">
        <v>128.7</v>
      </c>
      <c r="CU26" s="26">
        <v>446.3</v>
      </c>
      <c r="CV26" s="26">
        <v>410.3</v>
      </c>
      <c r="CW26" s="24">
        <v>266.4</v>
      </c>
      <c r="CX26" s="27">
        <v>524</v>
      </c>
      <c r="CY26" s="24">
        <v>550.6</v>
      </c>
      <c r="CZ26" s="24">
        <v>1020</v>
      </c>
      <c r="DA26" s="24">
        <v>1255.1</v>
      </c>
      <c r="DB26" s="71">
        <v>1381.4</v>
      </c>
      <c r="DC26" s="24">
        <v>1523.9</v>
      </c>
      <c r="DD26" s="24">
        <v>2286.7</v>
      </c>
      <c r="DE26" s="71">
        <v>2415.4</v>
      </c>
      <c r="DF26" s="71">
        <v>2861.7</v>
      </c>
      <c r="DG26" s="27">
        <v>3272</v>
      </c>
      <c r="DH26" s="24">
        <v>731.5</v>
      </c>
      <c r="DI26" s="27">
        <v>1510.3</v>
      </c>
      <c r="DJ26" s="24">
        <v>2337.2</v>
      </c>
      <c r="DK26" s="71">
        <v>2644.1</v>
      </c>
      <c r="DL26" s="71">
        <v>2812.4</v>
      </c>
      <c r="DM26" s="72">
        <v>2935.7</v>
      </c>
      <c r="DN26" s="72">
        <v>3387.6</v>
      </c>
      <c r="DO26" s="71">
        <v>3519.6</v>
      </c>
      <c r="DP26" s="73">
        <v>3842.6</v>
      </c>
      <c r="DQ26" s="72">
        <v>3978.2</v>
      </c>
      <c r="DR26" s="72">
        <v>4724.8</v>
      </c>
      <c r="DS26" s="72">
        <v>4974.8</v>
      </c>
      <c r="DT26" s="71">
        <v>177.3</v>
      </c>
      <c r="DU26" s="72">
        <v>308.8</v>
      </c>
      <c r="DV26" s="71">
        <v>2021.3</v>
      </c>
      <c r="DW26" s="71">
        <v>2607.4</v>
      </c>
      <c r="DX26" s="71">
        <v>2731.4</v>
      </c>
      <c r="DY26" s="27">
        <v>2869.2</v>
      </c>
      <c r="DZ26" s="71">
        <v>3071.9</v>
      </c>
      <c r="EA26" s="71">
        <v>3977.7</v>
      </c>
      <c r="EB26" s="71">
        <v>4304.6</v>
      </c>
      <c r="EC26" s="71">
        <v>4472.1</v>
      </c>
      <c r="ED26" s="71">
        <v>4590</v>
      </c>
      <c r="EE26" s="71">
        <v>197.2</v>
      </c>
      <c r="EF26" s="71">
        <f>ED26+EE26</f>
        <v>4787.2</v>
      </c>
      <c r="EG26" s="24">
        <v>1081.7</v>
      </c>
      <c r="EH26" s="24">
        <v>343.8</v>
      </c>
      <c r="EI26" s="27">
        <v>1200.8</v>
      </c>
      <c r="EJ26" s="27">
        <v>280.7</v>
      </c>
      <c r="EK26" s="27">
        <v>79.256324</v>
      </c>
      <c r="EL26" s="27">
        <f>'[1]Feuil3'!$F$36</f>
        <v>162.580859</v>
      </c>
      <c r="EM26" s="27">
        <v>269.1</v>
      </c>
      <c r="EN26" s="27">
        <v>371.5</v>
      </c>
      <c r="EO26" s="27">
        <v>358.578154</v>
      </c>
      <c r="EP26" s="27">
        <v>391.909315</v>
      </c>
      <c r="EQ26" s="27">
        <v>650.1</v>
      </c>
      <c r="ER26" s="27">
        <v>1179.4</v>
      </c>
      <c r="ES26" s="47">
        <f>SUM(EG26:ER26)</f>
        <v>6369.424652</v>
      </c>
      <c r="ET26" s="27">
        <v>203.2</v>
      </c>
      <c r="EU26" s="27">
        <v>531.5</v>
      </c>
      <c r="EV26" s="27">
        <v>284.3</v>
      </c>
      <c r="EW26" s="27">
        <v>4553.428253</v>
      </c>
      <c r="EX26" s="27">
        <v>4870.3</v>
      </c>
      <c r="EY26" s="27">
        <v>299.5</v>
      </c>
      <c r="EZ26" s="27">
        <v>1383.8</v>
      </c>
      <c r="FA26" s="27">
        <v>3600.835274</v>
      </c>
      <c r="FB26" s="27">
        <v>1696.368614</v>
      </c>
      <c r="FC26" s="27">
        <v>557.698547</v>
      </c>
      <c r="FD26" s="27">
        <f>294.2+90.5</f>
        <v>384.7</v>
      </c>
      <c r="FE26" s="27">
        <f>2273.8+178.6</f>
        <v>2452.4</v>
      </c>
      <c r="FF26" s="47">
        <f t="shared" si="13"/>
        <v>20818.030688000003</v>
      </c>
      <c r="FG26" s="24">
        <v>283.099613</v>
      </c>
      <c r="FH26" s="24">
        <v>635.269376</v>
      </c>
      <c r="FI26" s="1">
        <v>284.348454</v>
      </c>
      <c r="FJ26" s="1">
        <v>1147.28</v>
      </c>
      <c r="FK26" s="1">
        <f>524.16+1.35</f>
        <v>525.51</v>
      </c>
      <c r="FL26" s="1">
        <v>592.8</v>
      </c>
      <c r="FM26" s="1">
        <v>2947.450894</v>
      </c>
      <c r="FN26" s="1">
        <v>240.217193</v>
      </c>
      <c r="FO26" s="1">
        <v>986.6</v>
      </c>
      <c r="FP26" s="1">
        <v>864.090704</v>
      </c>
      <c r="FQ26" s="1">
        <f>'[2]Feuil5'!$C$48</f>
        <v>139.086793</v>
      </c>
      <c r="FR26" s="125">
        <v>855.8</v>
      </c>
      <c r="FS26" s="1">
        <f t="shared" si="14"/>
        <v>9501.553027000002</v>
      </c>
      <c r="FT26" s="47">
        <f t="shared" si="15"/>
        <v>8506.666234000002</v>
      </c>
      <c r="FU26" s="71">
        <v>8316.474209426073</v>
      </c>
      <c r="FV26" s="47">
        <v>8756.456257081545</v>
      </c>
      <c r="FW26" s="47">
        <v>9484.496441561001</v>
      </c>
      <c r="FX26" s="47">
        <v>24205.737157</v>
      </c>
      <c r="FY26" s="71">
        <v>143.882497</v>
      </c>
      <c r="FZ26" s="118">
        <v>170.346757</v>
      </c>
      <c r="GA26" s="120">
        <v>486.002456</v>
      </c>
      <c r="GB26" s="122">
        <v>185.934394</v>
      </c>
      <c r="GC26" s="124">
        <v>876.4632676199999</v>
      </c>
      <c r="GD26" s="124">
        <v>1955.1</v>
      </c>
      <c r="GE26" s="124">
        <v>472.15220335488607</v>
      </c>
      <c r="GF26" s="79">
        <v>204.63920643458903</v>
      </c>
      <c r="GG26" s="112">
        <v>355.4763721524601</v>
      </c>
      <c r="GH26" s="112">
        <v>2532.4</v>
      </c>
      <c r="GI26" s="128">
        <v>772.915470446438</v>
      </c>
      <c r="GJ26" s="130">
        <v>161.161585417699</v>
      </c>
      <c r="GK26" s="72">
        <v>200.04300820983704</v>
      </c>
      <c r="GL26" s="71">
        <v>416.72302180519995</v>
      </c>
      <c r="GM26" s="71">
        <v>656.8136797965069</v>
      </c>
      <c r="GN26" s="71">
        <v>425.36806155999983</v>
      </c>
      <c r="GO26" s="71">
        <v>630.1277140699999</v>
      </c>
      <c r="GP26" s="71">
        <v>329.88858696000005</v>
      </c>
      <c r="GQ26" s="71">
        <v>316.41205915999996</v>
      </c>
      <c r="GR26" s="71">
        <v>2475.067530110001</v>
      </c>
      <c r="GS26" s="71">
        <v>543.4763714099996</v>
      </c>
      <c r="GT26" s="71">
        <v>467.376673</v>
      </c>
      <c r="GU26" s="71">
        <v>451.240627</v>
      </c>
      <c r="GV26" s="71">
        <v>1843.918924</v>
      </c>
      <c r="GW26" s="71">
        <f t="shared" si="16"/>
        <v>8756.456257081545</v>
      </c>
      <c r="GX26" s="71">
        <v>752.670773</v>
      </c>
      <c r="GY26" s="71">
        <v>461.982374</v>
      </c>
      <c r="GZ26" s="71">
        <v>425.310659</v>
      </c>
      <c r="HA26" s="71">
        <v>644.31136</v>
      </c>
      <c r="HB26" s="71">
        <v>413.528524</v>
      </c>
      <c r="HC26" s="71">
        <v>874.181704</v>
      </c>
      <c r="HD26" s="71">
        <v>2897.880092</v>
      </c>
      <c r="HE26" s="71">
        <v>153.134146</v>
      </c>
      <c r="HF26" s="71">
        <v>292.342917561</v>
      </c>
      <c r="HG26" s="71">
        <v>875.839242</v>
      </c>
      <c r="HH26" s="71">
        <v>797.066923</v>
      </c>
      <c r="HI26" s="71">
        <v>1062.203611</v>
      </c>
      <c r="HJ26" s="71">
        <v>1477.647215</v>
      </c>
      <c r="HK26" s="71">
        <v>6837.69894</v>
      </c>
      <c r="HL26" s="71">
        <v>637.206582</v>
      </c>
      <c r="HM26" s="71">
        <v>1775.861405</v>
      </c>
      <c r="HN26" s="71">
        <v>2208.180084</v>
      </c>
      <c r="HO26" s="71">
        <v>108.359767</v>
      </c>
      <c r="HP26" s="71">
        <v>1252.043195</v>
      </c>
      <c r="HQ26" s="71">
        <v>305.423243</v>
      </c>
      <c r="HR26" s="71">
        <v>4010.149448</v>
      </c>
      <c r="HS26" s="71">
        <v>677.537226</v>
      </c>
      <c r="HT26" s="71">
        <v>828.222439</v>
      </c>
      <c r="HU26" s="71">
        <v>4087.407613</v>
      </c>
      <c r="HV26" s="71">
        <v>1318.028487</v>
      </c>
      <c r="HW26" s="71">
        <v>1098.96095</v>
      </c>
      <c r="HX26" s="71">
        <v>1273.541617</v>
      </c>
      <c r="HY26" s="71">
        <v>620.206506</v>
      </c>
      <c r="HZ26" s="71">
        <v>219.17113</v>
      </c>
      <c r="IA26" s="71"/>
      <c r="IB26" s="71"/>
      <c r="IC26" s="71"/>
      <c r="ID26" s="71"/>
      <c r="IE26" s="71"/>
      <c r="IF26" s="71"/>
      <c r="IG26" s="71"/>
      <c r="IH26" s="47">
        <f t="shared" si="17"/>
        <v>12936.594226</v>
      </c>
      <c r="II26" s="47">
        <f t="shared" si="18"/>
        <v>4529.908689999999</v>
      </c>
    </row>
    <row r="27" spans="1:243" ht="15.75">
      <c r="A27" s="32" t="s">
        <v>106</v>
      </c>
      <c r="B27" s="1"/>
      <c r="C27" s="1"/>
      <c r="D27" s="1">
        <v>705.7</v>
      </c>
      <c r="E27" s="1">
        <v>279.5</v>
      </c>
      <c r="F27" s="1">
        <v>308</v>
      </c>
      <c r="G27" s="1">
        <v>634.8</v>
      </c>
      <c r="H27" s="46">
        <v>1858.1</v>
      </c>
      <c r="I27" s="45">
        <v>1586.9</v>
      </c>
      <c r="J27" s="76" t="s">
        <v>29</v>
      </c>
      <c r="K27" s="76" t="s">
        <v>29</v>
      </c>
      <c r="L27" s="46">
        <v>874.1</v>
      </c>
      <c r="M27" s="69">
        <v>91.6</v>
      </c>
      <c r="N27" s="47">
        <v>30.4</v>
      </c>
      <c r="O27" s="47">
        <v>259.3</v>
      </c>
      <c r="P27" s="47">
        <v>426.1</v>
      </c>
      <c r="Q27" s="24">
        <v>743.8</v>
      </c>
      <c r="R27" s="47">
        <v>59.1</v>
      </c>
      <c r="S27" s="24">
        <v>507.5</v>
      </c>
      <c r="T27" s="24">
        <v>269.5</v>
      </c>
      <c r="U27" s="25">
        <v>164.4</v>
      </c>
      <c r="V27" s="25">
        <v>3986.9</v>
      </c>
      <c r="W27" s="25">
        <v>4579.7</v>
      </c>
      <c r="X27" s="24">
        <v>41.3</v>
      </c>
      <c r="Y27" s="27" t="s">
        <v>29</v>
      </c>
      <c r="Z27" s="26" t="s">
        <v>80</v>
      </c>
      <c r="AA27" s="26">
        <v>8.1</v>
      </c>
      <c r="AB27" s="26" t="s">
        <v>29</v>
      </c>
      <c r="AC27" s="26">
        <v>49.3</v>
      </c>
      <c r="AD27" s="26" t="s">
        <v>29</v>
      </c>
      <c r="AE27" s="26">
        <v>18.9</v>
      </c>
      <c r="AF27" s="26" t="s">
        <v>29</v>
      </c>
      <c r="AG27" s="26">
        <v>132.1</v>
      </c>
      <c r="AH27" s="26">
        <v>13.9</v>
      </c>
      <c r="AI27" s="26">
        <v>5.9</v>
      </c>
      <c r="AJ27" s="27">
        <v>9.9</v>
      </c>
      <c r="AK27" s="26">
        <v>14</v>
      </c>
      <c r="AL27" s="26">
        <v>4.5</v>
      </c>
      <c r="AM27" s="26">
        <v>15.8</v>
      </c>
      <c r="AN27" s="26" t="s">
        <v>29</v>
      </c>
      <c r="AO27" s="26" t="s">
        <v>29</v>
      </c>
      <c r="AP27" s="26">
        <v>120.2</v>
      </c>
      <c r="AQ27" s="26" t="s">
        <v>80</v>
      </c>
      <c r="AR27" s="26" t="s">
        <v>80</v>
      </c>
      <c r="AS27" s="26" t="s">
        <v>29</v>
      </c>
      <c r="AT27" s="26" t="s">
        <v>29</v>
      </c>
      <c r="AU27" s="26" t="s">
        <v>29</v>
      </c>
      <c r="AV27" s="24">
        <v>2.8</v>
      </c>
      <c r="AW27" s="26">
        <v>787</v>
      </c>
      <c r="AX27" s="26" t="s">
        <v>29</v>
      </c>
      <c r="AY27" s="26" t="s">
        <v>29</v>
      </c>
      <c r="AZ27" s="26">
        <v>9.8</v>
      </c>
      <c r="BA27" s="26">
        <v>17.6</v>
      </c>
      <c r="BB27" s="1">
        <v>162.2</v>
      </c>
      <c r="BC27" s="1">
        <v>72.9</v>
      </c>
      <c r="BD27" s="1">
        <v>835.6</v>
      </c>
      <c r="BE27" s="1">
        <v>243.3</v>
      </c>
      <c r="BF27" s="1">
        <v>1855.7</v>
      </c>
      <c r="BG27" s="26">
        <v>0</v>
      </c>
      <c r="BH27" s="24">
        <v>230.8</v>
      </c>
      <c r="BI27" s="26">
        <v>322.4</v>
      </c>
      <c r="BJ27" s="26">
        <v>27.9</v>
      </c>
      <c r="BK27" s="26">
        <v>123.9</v>
      </c>
      <c r="BL27" s="26">
        <v>402.6</v>
      </c>
      <c r="BM27" s="26">
        <v>263.2</v>
      </c>
      <c r="BN27" s="26">
        <v>583.1</v>
      </c>
      <c r="BO27" s="26">
        <v>1544.1</v>
      </c>
      <c r="BP27" s="26">
        <v>392.7</v>
      </c>
      <c r="BQ27" s="26">
        <v>-183.4</v>
      </c>
      <c r="BR27" s="26">
        <v>669.6</v>
      </c>
      <c r="BS27" s="26">
        <v>202.8</v>
      </c>
      <c r="BT27" s="47">
        <v>187.7</v>
      </c>
      <c r="BU27" s="47">
        <v>581.1</v>
      </c>
      <c r="BV27" s="47">
        <v>705</v>
      </c>
      <c r="BW27" s="47">
        <v>1107.6</v>
      </c>
      <c r="BX27" s="47">
        <v>1370.8</v>
      </c>
      <c r="BY27" s="47">
        <v>1953.9</v>
      </c>
      <c r="BZ27" s="47">
        <v>3498</v>
      </c>
      <c r="CA27" s="47">
        <v>3659.9</v>
      </c>
      <c r="CB27" s="24">
        <v>3707.3</v>
      </c>
      <c r="CC27" s="24">
        <v>4376.9</v>
      </c>
      <c r="CD27" s="71">
        <v>4579.7</v>
      </c>
      <c r="CE27" s="24">
        <v>2501.4</v>
      </c>
      <c r="CF27" s="71">
        <v>948.4</v>
      </c>
      <c r="CG27" s="71">
        <v>9767.9</v>
      </c>
      <c r="CH27" s="47">
        <v>4517.777981</v>
      </c>
      <c r="CI27" s="47">
        <v>6856.875058</v>
      </c>
      <c r="CJ27" s="47">
        <v>11741.187116</v>
      </c>
      <c r="CK27" s="24">
        <v>685.6</v>
      </c>
      <c r="CL27" s="26">
        <v>322.4</v>
      </c>
      <c r="CM27" s="26">
        <v>12.3</v>
      </c>
      <c r="CN27" s="26">
        <v>72</v>
      </c>
      <c r="CO27" s="26">
        <v>4.7000000000000455</v>
      </c>
      <c r="CP27" s="26">
        <v>20.40000000000009</v>
      </c>
      <c r="CQ27" s="26">
        <v>78</v>
      </c>
      <c r="CR27" s="26">
        <v>0.2999999999999545</v>
      </c>
      <c r="CS27" s="26">
        <v>500.5</v>
      </c>
      <c r="CT27" s="26">
        <v>474.4</v>
      </c>
      <c r="CU27" s="26">
        <v>8.800000000000182</v>
      </c>
      <c r="CV27" s="26">
        <v>17.5</v>
      </c>
      <c r="CW27" s="24">
        <v>1312.5</v>
      </c>
      <c r="CX27" s="27">
        <v>1324.8</v>
      </c>
      <c r="CY27" s="24">
        <v>1396.8</v>
      </c>
      <c r="CZ27" s="24">
        <v>1401.5</v>
      </c>
      <c r="DA27" s="77">
        <v>1421.9</v>
      </c>
      <c r="DB27" s="71">
        <v>1499.9</v>
      </c>
      <c r="DC27" s="24">
        <v>1500.2</v>
      </c>
      <c r="DD27" s="24">
        <v>2000.7</v>
      </c>
      <c r="DE27" s="71">
        <v>2475.1</v>
      </c>
      <c r="DF27" s="71">
        <v>2483.9</v>
      </c>
      <c r="DG27" s="27">
        <v>2501.4</v>
      </c>
      <c r="DH27" s="24">
        <v>77.7</v>
      </c>
      <c r="DI27" s="27">
        <v>96.1</v>
      </c>
      <c r="DJ27" s="24">
        <v>180.5</v>
      </c>
      <c r="DK27" s="71">
        <v>442.9</v>
      </c>
      <c r="DL27" s="71">
        <v>578.8</v>
      </c>
      <c r="DM27" s="72">
        <v>639.5</v>
      </c>
      <c r="DN27" s="72">
        <v>678.5</v>
      </c>
      <c r="DO27" s="71">
        <v>781.2</v>
      </c>
      <c r="DP27" s="73">
        <v>809.2</v>
      </c>
      <c r="DQ27" s="71">
        <v>820.2</v>
      </c>
      <c r="DR27" s="71">
        <v>852.4</v>
      </c>
      <c r="DS27" s="71">
        <v>948.4</v>
      </c>
      <c r="DT27" s="71">
        <v>4068.6</v>
      </c>
      <c r="DU27" s="71">
        <v>4293.7</v>
      </c>
      <c r="DV27" s="71">
        <v>4330.1</v>
      </c>
      <c r="DW27" s="71">
        <v>4975.8</v>
      </c>
      <c r="DX27" s="71">
        <v>5236.3</v>
      </c>
      <c r="DY27" s="27">
        <v>5327.8</v>
      </c>
      <c r="DZ27" s="71">
        <v>6862.3</v>
      </c>
      <c r="EA27" s="71">
        <v>7296.9</v>
      </c>
      <c r="EB27" s="71">
        <v>7457</v>
      </c>
      <c r="EC27" s="71">
        <v>7866.1</v>
      </c>
      <c r="ED27" s="71">
        <v>7876.7</v>
      </c>
      <c r="EE27" s="71">
        <v>1891.2</v>
      </c>
      <c r="EF27" s="71">
        <f>ED27+EE27</f>
        <v>9767.9</v>
      </c>
      <c r="EG27" s="24">
        <v>507.1</v>
      </c>
      <c r="EH27" s="24">
        <v>34.5</v>
      </c>
      <c r="EI27" s="24">
        <f>17.6+114</f>
        <v>131.6</v>
      </c>
      <c r="EJ27" s="24">
        <f>75.6+7.5+10.6</f>
        <v>93.69999999999999</v>
      </c>
      <c r="EK27" s="24">
        <v>167.002705</v>
      </c>
      <c r="EL27" s="24">
        <v>0</v>
      </c>
      <c r="EM27" s="24">
        <f>23.2+340.5</f>
        <v>363.7</v>
      </c>
      <c r="EN27" s="24">
        <f>0.03+0.4+505.2</f>
        <v>505.63</v>
      </c>
      <c r="EO27" s="24">
        <v>484.61125400000003</v>
      </c>
      <c r="EP27" s="24">
        <v>682.8340219999999</v>
      </c>
      <c r="EQ27" s="24">
        <v>1454.4</v>
      </c>
      <c r="ER27" s="24">
        <v>92.7</v>
      </c>
      <c r="ES27" s="47">
        <f>SUM(EG27:ER27)</f>
        <v>4517.777981</v>
      </c>
      <c r="ET27" s="24">
        <v>0.2</v>
      </c>
      <c r="EU27" s="24">
        <v>57.1</v>
      </c>
      <c r="EV27" s="24">
        <v>327.4</v>
      </c>
      <c r="EW27" s="78">
        <v>188.789965</v>
      </c>
      <c r="EX27" s="24">
        <v>806.9</v>
      </c>
      <c r="EY27" s="24">
        <v>307.9</v>
      </c>
      <c r="EZ27" s="24">
        <v>655.4</v>
      </c>
      <c r="FA27" s="24">
        <v>948.01</v>
      </c>
      <c r="FB27" s="24">
        <v>1497.8899999999999</v>
      </c>
      <c r="FC27" s="24">
        <v>25.685093</v>
      </c>
      <c r="FD27" s="24">
        <v>1796</v>
      </c>
      <c r="FE27" s="24">
        <f>7.4+238.2</f>
        <v>245.6</v>
      </c>
      <c r="FF27" s="47">
        <f t="shared" si="13"/>
        <v>6856.875058</v>
      </c>
      <c r="FG27" s="24">
        <v>17.601887</v>
      </c>
      <c r="FH27" s="24">
        <v>115.079371</v>
      </c>
      <c r="FI27" s="1">
        <v>666.343662</v>
      </c>
      <c r="FJ27" s="1">
        <f>28.33+790.35+41.79</f>
        <v>860.47</v>
      </c>
      <c r="FK27" s="1">
        <f>17.077+54.87+944.166+15.458+2753.55</f>
        <v>3785.121</v>
      </c>
      <c r="FL27" s="1">
        <v>19.3</v>
      </c>
      <c r="FM27" s="1">
        <v>920.839131</v>
      </c>
      <c r="FN27" s="1">
        <v>1232.555221</v>
      </c>
      <c r="FO27" s="1">
        <v>86.39999999999999</v>
      </c>
      <c r="FP27" s="1">
        <v>150.359939</v>
      </c>
      <c r="FQ27" s="1">
        <f>'[2]Feuil5'!$C$28+'[2]Feuil5'!$C$42+'[2]Feuil5'!$C$59</f>
        <v>3778.316905</v>
      </c>
      <c r="FR27" s="1">
        <f>20.8+40.3+47.7</f>
        <v>108.8</v>
      </c>
      <c r="FS27" s="1">
        <f t="shared" si="14"/>
        <v>11741.187116</v>
      </c>
      <c r="FT27" s="47">
        <f t="shared" si="15"/>
        <v>7854.070211</v>
      </c>
      <c r="FU27" s="71">
        <v>3314.213732929373</v>
      </c>
      <c r="FV27" s="47">
        <v>3828.129488882429</v>
      </c>
      <c r="FW27" s="47">
        <v>2677.062019099976</v>
      </c>
      <c r="FX27" s="47">
        <v>4612.066803000001</v>
      </c>
      <c r="FY27" s="71">
        <v>42.67267</v>
      </c>
      <c r="FZ27" s="118">
        <v>1198.904769</v>
      </c>
      <c r="GA27" s="120">
        <v>164.901512</v>
      </c>
      <c r="GB27" s="122">
        <v>174.06910499999998</v>
      </c>
      <c r="GC27" s="124">
        <v>701.0992975999999</v>
      </c>
      <c r="GD27" s="124">
        <f>28.5</f>
        <v>28.5</v>
      </c>
      <c r="GE27" s="124">
        <v>62.323390539837</v>
      </c>
      <c r="GF27" s="79">
        <v>118.585561769422</v>
      </c>
      <c r="GG27" s="112">
        <v>367.909508705752</v>
      </c>
      <c r="GH27" s="112">
        <f>1.2+76.9+37.4+8.4+0.6</f>
        <v>124.5</v>
      </c>
      <c r="GI27" s="128">
        <f>154.034753961412+100.8</f>
        <v>254.834753961412</v>
      </c>
      <c r="GJ27" s="130">
        <v>75.91316435295</v>
      </c>
      <c r="GK27" s="72">
        <v>43.211852204752</v>
      </c>
      <c r="GL27" s="71">
        <v>553.319233032821</v>
      </c>
      <c r="GM27" s="71">
        <v>230.1830364748559</v>
      </c>
      <c r="GN27" s="71">
        <v>151.09418302</v>
      </c>
      <c r="GO27" s="71">
        <v>346.75421236999995</v>
      </c>
      <c r="GP27" s="71">
        <v>1562.6972254799998</v>
      </c>
      <c r="GQ27" s="71">
        <v>34.94963172</v>
      </c>
      <c r="GR27" s="71">
        <v>278.32607298000005</v>
      </c>
      <c r="GS27" s="71">
        <v>340.3095996</v>
      </c>
      <c r="GT27" s="71">
        <v>56.39385</v>
      </c>
      <c r="GU27" s="71">
        <v>222.598659</v>
      </c>
      <c r="GV27" s="71">
        <v>8.291933</v>
      </c>
      <c r="GW27" s="71">
        <f t="shared" si="16"/>
        <v>3828.129488882429</v>
      </c>
      <c r="GX27" s="71">
        <v>92.48774700000001</v>
      </c>
      <c r="GY27" s="71">
        <v>198.89377399999998</v>
      </c>
      <c r="GZ27" s="71">
        <v>100.94010800000001</v>
      </c>
      <c r="HA27" s="71">
        <v>344.693739</v>
      </c>
      <c r="HB27" s="71">
        <v>274.761369</v>
      </c>
      <c r="HC27" s="71">
        <v>531.4630999999999</v>
      </c>
      <c r="HD27" s="71">
        <v>804.432401</v>
      </c>
      <c r="HE27" s="71">
        <v>106.174175</v>
      </c>
      <c r="HF27" s="71">
        <v>456.5528069</v>
      </c>
      <c r="HG27" s="71">
        <v>44.451979</v>
      </c>
      <c r="HH27" s="71">
        <v>197.395662</v>
      </c>
      <c r="HI27" s="71">
        <v>78.35050799999999</v>
      </c>
      <c r="HJ27" s="71">
        <v>32.140851</v>
      </c>
      <c r="HK27" s="71">
        <v>78.396586</v>
      </c>
      <c r="HL27" s="71">
        <v>127.069969</v>
      </c>
      <c r="HM27" s="71">
        <v>118.371991</v>
      </c>
      <c r="HN27" s="71">
        <v>81.513568</v>
      </c>
      <c r="HO27" s="71">
        <v>2155.36841</v>
      </c>
      <c r="HP27" s="71">
        <v>497.66191999999995</v>
      </c>
      <c r="HQ27" s="71">
        <v>502.851908</v>
      </c>
      <c r="HR27" s="71">
        <v>747.7334820000001</v>
      </c>
      <c r="HS27" s="71">
        <v>140.58561600000002</v>
      </c>
      <c r="HT27" s="71">
        <v>121.440985</v>
      </c>
      <c r="HU27" s="71">
        <v>8.931517</v>
      </c>
      <c r="HV27" s="71">
        <v>110.179427</v>
      </c>
      <c r="HW27" s="71">
        <v>1360.250632</v>
      </c>
      <c r="HX27" s="71">
        <v>907.2416029999999</v>
      </c>
      <c r="HY27" s="71">
        <v>335.63779100000005</v>
      </c>
      <c r="HZ27" s="71">
        <v>142.747595</v>
      </c>
      <c r="IA27" s="71"/>
      <c r="IB27" s="71"/>
      <c r="IC27" s="71"/>
      <c r="ID27" s="71"/>
      <c r="IE27" s="71"/>
      <c r="IF27" s="71"/>
      <c r="IG27" s="71"/>
      <c r="IH27" s="47">
        <f t="shared" si="17"/>
        <v>437.492965</v>
      </c>
      <c r="II27" s="47">
        <f t="shared" si="18"/>
        <v>2856.0570479999997</v>
      </c>
    </row>
    <row r="28" spans="1:243" ht="15.75">
      <c r="A28" s="22"/>
      <c r="B28" s="46"/>
      <c r="C28" s="46"/>
      <c r="D28" s="46"/>
      <c r="E28" s="46"/>
      <c r="F28" s="66" t="s">
        <v>0</v>
      </c>
      <c r="G28" s="46"/>
      <c r="H28" s="66" t="s">
        <v>0</v>
      </c>
      <c r="I28" s="67" t="s">
        <v>0</v>
      </c>
      <c r="J28" s="66" t="s">
        <v>0</v>
      </c>
      <c r="K28" s="46"/>
      <c r="L28" s="46"/>
      <c r="M28" s="69"/>
      <c r="N28" s="47"/>
      <c r="O28" s="47"/>
      <c r="P28" s="47"/>
      <c r="Q28" s="24"/>
      <c r="R28" s="47"/>
      <c r="S28" s="24"/>
      <c r="T28" s="24"/>
      <c r="U28" s="25"/>
      <c r="V28" s="25"/>
      <c r="W28" s="25"/>
      <c r="X28" s="24"/>
      <c r="Y28" s="2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4"/>
      <c r="AW28" s="26"/>
      <c r="AX28" s="26"/>
      <c r="AY28" s="26"/>
      <c r="AZ28" s="26"/>
      <c r="BA28" s="26"/>
      <c r="BB28" s="1"/>
      <c r="BC28" s="1"/>
      <c r="BD28" s="1"/>
      <c r="BE28" s="1"/>
      <c r="BF28" s="1"/>
      <c r="BG28" s="26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47"/>
      <c r="BU28" s="47"/>
      <c r="BV28" s="47"/>
      <c r="BW28" s="47"/>
      <c r="BX28" s="47"/>
      <c r="BY28" s="47"/>
      <c r="BZ28" s="47"/>
      <c r="CA28" s="47"/>
      <c r="CB28" s="47"/>
      <c r="CC28" s="24"/>
      <c r="CD28" s="24"/>
      <c r="CE28" s="24"/>
      <c r="CF28" s="71"/>
      <c r="CG28" s="71"/>
      <c r="CH28" s="53"/>
      <c r="CI28" s="53"/>
      <c r="CJ28" s="53"/>
      <c r="CK28" s="24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48"/>
      <c r="DI28" s="48"/>
      <c r="DJ28" s="24"/>
      <c r="DK28" s="24"/>
      <c r="DL28" s="24"/>
      <c r="DM28" s="27"/>
      <c r="DN28" s="27"/>
      <c r="DO28" s="24"/>
      <c r="DP28" s="27"/>
      <c r="DQ28" s="71"/>
      <c r="DR28" s="71"/>
      <c r="DS28" s="71"/>
      <c r="DT28" s="71"/>
      <c r="DU28" s="71"/>
      <c r="DV28" s="71"/>
      <c r="DW28" s="71"/>
      <c r="DX28" s="71"/>
      <c r="DY28" s="24"/>
      <c r="DZ28" s="71"/>
      <c r="EA28" s="71"/>
      <c r="EB28" s="71"/>
      <c r="EC28" s="71"/>
      <c r="ED28" s="71"/>
      <c r="EE28" s="71"/>
      <c r="EF28" s="71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5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53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53"/>
      <c r="FU28" s="71"/>
      <c r="FV28" s="53"/>
      <c r="FW28" s="47"/>
      <c r="FX28" s="47"/>
      <c r="FY28" s="71"/>
      <c r="GF28" s="71"/>
      <c r="GG28" s="72"/>
      <c r="GH28" s="72"/>
      <c r="GI28" s="72"/>
      <c r="GJ28" s="72"/>
      <c r="GK28" s="72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137"/>
      <c r="II28" s="137"/>
    </row>
    <row r="29" spans="1:243" ht="15.75">
      <c r="A29" s="22"/>
      <c r="B29" s="46"/>
      <c r="C29" s="46"/>
      <c r="D29" s="46"/>
      <c r="E29" s="46"/>
      <c r="F29" s="66"/>
      <c r="G29" s="46"/>
      <c r="H29" s="66"/>
      <c r="I29" s="67"/>
      <c r="J29" s="66"/>
      <c r="K29" s="46"/>
      <c r="L29" s="46"/>
      <c r="M29" s="69"/>
      <c r="N29" s="47"/>
      <c r="O29" s="47"/>
      <c r="P29" s="47"/>
      <c r="Q29" s="24"/>
      <c r="R29" s="47"/>
      <c r="S29" s="24"/>
      <c r="T29" s="24"/>
      <c r="U29" s="25"/>
      <c r="V29" s="25"/>
      <c r="W29" s="25"/>
      <c r="X29" s="24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6"/>
      <c r="AX29" s="26"/>
      <c r="AY29" s="26"/>
      <c r="AZ29" s="26"/>
      <c r="BA29" s="26"/>
      <c r="BB29" s="1"/>
      <c r="BC29" s="1"/>
      <c r="BD29" s="1"/>
      <c r="BE29" s="1"/>
      <c r="BF29" s="1"/>
      <c r="BG29" s="26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47"/>
      <c r="BU29" s="47"/>
      <c r="BV29" s="47"/>
      <c r="BW29" s="47"/>
      <c r="BX29" s="47"/>
      <c r="BY29" s="47"/>
      <c r="BZ29" s="47"/>
      <c r="CA29" s="47"/>
      <c r="CB29" s="47"/>
      <c r="CC29" s="24"/>
      <c r="CD29" s="24"/>
      <c r="CE29" s="24"/>
      <c r="CF29" s="24"/>
      <c r="CG29" s="24"/>
      <c r="CH29" s="53"/>
      <c r="CI29" s="53"/>
      <c r="CJ29" s="53"/>
      <c r="CK29" s="24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48"/>
      <c r="DI29" s="48"/>
      <c r="DJ29" s="24"/>
      <c r="DK29" s="24"/>
      <c r="DL29" s="24"/>
      <c r="DM29" s="27"/>
      <c r="DN29" s="27"/>
      <c r="DO29" s="24"/>
      <c r="DP29" s="27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5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53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53"/>
      <c r="FU29" s="71"/>
      <c r="FV29" s="53"/>
      <c r="FW29" s="53"/>
      <c r="FX29" s="53"/>
      <c r="FY29" s="71"/>
      <c r="GF29" s="71"/>
      <c r="GG29" s="72"/>
      <c r="GH29" s="72"/>
      <c r="GI29" s="72"/>
      <c r="GJ29" s="72"/>
      <c r="GK29" s="72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53"/>
      <c r="II29" s="53"/>
    </row>
    <row r="30" spans="1:243" ht="15.75">
      <c r="A30" s="49" t="s">
        <v>35</v>
      </c>
      <c r="B30" s="50">
        <f aca="true" t="shared" si="19" ref="B30:W30">SUM(B32:B36)</f>
        <v>686.5</v>
      </c>
      <c r="C30" s="50">
        <f t="shared" si="19"/>
        <v>379.00000000000006</v>
      </c>
      <c r="D30" s="50">
        <f t="shared" si="19"/>
        <v>290.09999999999997</v>
      </c>
      <c r="E30" s="50">
        <f t="shared" si="19"/>
        <v>628.6</v>
      </c>
      <c r="F30" s="50">
        <f t="shared" si="19"/>
        <v>661.4</v>
      </c>
      <c r="G30" s="50">
        <f t="shared" si="19"/>
        <v>1012.3</v>
      </c>
      <c r="H30" s="50">
        <f t="shared" si="19"/>
        <v>755.7</v>
      </c>
      <c r="I30" s="51">
        <f t="shared" si="19"/>
        <v>865.5</v>
      </c>
      <c r="J30" s="50">
        <f t="shared" si="19"/>
        <v>1310.1999999999998</v>
      </c>
      <c r="K30" s="50">
        <f t="shared" si="19"/>
        <v>2158.7</v>
      </c>
      <c r="L30" s="50">
        <f t="shared" si="19"/>
        <v>952</v>
      </c>
      <c r="M30" s="52">
        <f t="shared" si="19"/>
        <v>968.8</v>
      </c>
      <c r="N30" s="53">
        <f t="shared" si="19"/>
        <v>782.6</v>
      </c>
      <c r="O30" s="53">
        <f t="shared" si="19"/>
        <v>1382.9</v>
      </c>
      <c r="P30" s="58">
        <f t="shared" si="19"/>
        <v>1130.5</v>
      </c>
      <c r="Q30" s="58">
        <f t="shared" si="19"/>
        <v>1498.8000000000002</v>
      </c>
      <c r="R30" s="58">
        <f t="shared" si="19"/>
        <v>3137.5</v>
      </c>
      <c r="S30" s="58">
        <f t="shared" si="19"/>
        <v>2054.7</v>
      </c>
      <c r="T30" s="58">
        <f t="shared" si="19"/>
        <v>2768.5</v>
      </c>
      <c r="U30" s="58">
        <f t="shared" si="19"/>
        <v>2960</v>
      </c>
      <c r="V30" s="58">
        <f t="shared" si="19"/>
        <v>5103.200000000001</v>
      </c>
      <c r="W30" s="58">
        <f t="shared" si="19"/>
        <v>25223.6</v>
      </c>
      <c r="X30" s="58">
        <f aca="true" t="shared" si="20" ref="X30:AZ30">SUM(X32:X36)</f>
        <v>238.8</v>
      </c>
      <c r="Y30" s="58">
        <f t="shared" si="20"/>
        <v>96.5</v>
      </c>
      <c r="Z30" s="58">
        <f t="shared" si="20"/>
        <v>203.8</v>
      </c>
      <c r="AA30" s="58">
        <f t="shared" si="20"/>
        <v>755.6999999999999</v>
      </c>
      <c r="AB30" s="58">
        <f t="shared" si="20"/>
        <v>201.2</v>
      </c>
      <c r="AC30" s="58">
        <f t="shared" si="20"/>
        <v>158.8</v>
      </c>
      <c r="AD30" s="58">
        <f t="shared" si="20"/>
        <v>104.5</v>
      </c>
      <c r="AE30" s="58">
        <f t="shared" si="20"/>
        <v>54.9</v>
      </c>
      <c r="AF30" s="58">
        <f t="shared" si="20"/>
        <v>436.7</v>
      </c>
      <c r="AG30" s="58">
        <f t="shared" si="20"/>
        <v>127.4</v>
      </c>
      <c r="AH30" s="58">
        <f t="shared" si="20"/>
        <v>184.7</v>
      </c>
      <c r="AI30" s="58">
        <f t="shared" si="20"/>
        <v>205.5</v>
      </c>
      <c r="AJ30" s="58">
        <f t="shared" si="20"/>
        <v>189.4</v>
      </c>
      <c r="AK30" s="58">
        <f t="shared" si="20"/>
        <v>214.60000000000002</v>
      </c>
      <c r="AL30" s="58">
        <f t="shared" si="20"/>
        <v>186.8</v>
      </c>
      <c r="AM30" s="58">
        <f t="shared" si="20"/>
        <v>210.5</v>
      </c>
      <c r="AN30" s="58">
        <f t="shared" si="20"/>
        <v>94.69999999999999</v>
      </c>
      <c r="AO30" s="58">
        <f t="shared" si="20"/>
        <v>119.2</v>
      </c>
      <c r="AP30" s="58">
        <f t="shared" si="20"/>
        <v>783.8</v>
      </c>
      <c r="AQ30" s="58">
        <f t="shared" si="20"/>
        <v>250.5</v>
      </c>
      <c r="AR30" s="58">
        <f t="shared" si="20"/>
        <v>205.1</v>
      </c>
      <c r="AS30" s="58">
        <f t="shared" si="20"/>
        <v>173.9</v>
      </c>
      <c r="AT30" s="58">
        <f t="shared" si="20"/>
        <v>178.4</v>
      </c>
      <c r="AU30" s="58">
        <f t="shared" si="20"/>
        <v>353.1</v>
      </c>
      <c r="AV30" s="58">
        <f t="shared" si="20"/>
        <v>477.1</v>
      </c>
      <c r="AW30" s="58">
        <f t="shared" si="20"/>
        <v>273.7</v>
      </c>
      <c r="AX30" s="58">
        <f t="shared" si="20"/>
        <v>722.6</v>
      </c>
      <c r="AY30" s="58">
        <f t="shared" si="20"/>
        <v>571</v>
      </c>
      <c r="AZ30" s="58">
        <f t="shared" si="20"/>
        <v>251.5</v>
      </c>
      <c r="BA30" s="58">
        <f aca="true" t="shared" si="21" ref="BA30:CD30">SUM(BA32:BA36)</f>
        <v>522.6</v>
      </c>
      <c r="BB30" s="58">
        <f t="shared" si="21"/>
        <v>105.6</v>
      </c>
      <c r="BC30" s="58">
        <f t="shared" si="21"/>
        <v>455.80000000000007</v>
      </c>
      <c r="BD30" s="58">
        <f t="shared" si="21"/>
        <v>969.6</v>
      </c>
      <c r="BE30" s="58">
        <f t="shared" si="21"/>
        <v>110.4</v>
      </c>
      <c r="BF30" s="58">
        <f t="shared" si="21"/>
        <v>175.4</v>
      </c>
      <c r="BG30" s="58">
        <f t="shared" si="21"/>
        <v>467.9</v>
      </c>
      <c r="BH30" s="58">
        <f t="shared" si="21"/>
        <v>217.7</v>
      </c>
      <c r="BI30" s="58">
        <f t="shared" si="21"/>
        <v>358.3</v>
      </c>
      <c r="BJ30" s="58">
        <f t="shared" si="21"/>
        <v>883.55</v>
      </c>
      <c r="BK30" s="58">
        <f t="shared" si="21"/>
        <v>200.4</v>
      </c>
      <c r="BL30" s="58">
        <f t="shared" si="21"/>
        <v>1183.7</v>
      </c>
      <c r="BM30" s="58">
        <f t="shared" si="21"/>
        <v>139.29999999999998</v>
      </c>
      <c r="BN30" s="58">
        <f t="shared" si="21"/>
        <v>847.7399999999999</v>
      </c>
      <c r="BO30" s="58">
        <f t="shared" si="21"/>
        <v>144.2</v>
      </c>
      <c r="BP30" s="58">
        <f t="shared" si="21"/>
        <v>272.2</v>
      </c>
      <c r="BQ30" s="58">
        <f t="shared" si="21"/>
        <v>249.3</v>
      </c>
      <c r="BR30" s="58">
        <f t="shared" si="21"/>
        <v>923.7</v>
      </c>
      <c r="BS30" s="58">
        <f t="shared" si="21"/>
        <v>19803.5</v>
      </c>
      <c r="BT30" s="58">
        <f t="shared" si="21"/>
        <v>597.1</v>
      </c>
      <c r="BU30" s="58">
        <f t="shared" si="21"/>
        <v>1459.6</v>
      </c>
      <c r="BV30" s="58">
        <f t="shared" si="21"/>
        <v>1660</v>
      </c>
      <c r="BW30" s="58">
        <f t="shared" si="21"/>
        <v>2843.2</v>
      </c>
      <c r="BX30" s="58">
        <f t="shared" si="21"/>
        <v>2983</v>
      </c>
      <c r="BY30" s="58">
        <f t="shared" si="21"/>
        <v>3830.7</v>
      </c>
      <c r="BZ30" s="58">
        <f t="shared" si="21"/>
        <v>3974.8999999999996</v>
      </c>
      <c r="CA30" s="58">
        <f t="shared" si="21"/>
        <v>4141.6</v>
      </c>
      <c r="CB30" s="58">
        <f t="shared" si="21"/>
        <v>4496.4</v>
      </c>
      <c r="CC30" s="58">
        <f t="shared" si="21"/>
        <v>5420.1</v>
      </c>
      <c r="CD30" s="58">
        <f t="shared" si="21"/>
        <v>25223.6</v>
      </c>
      <c r="CE30" s="58">
        <v>3340.4</v>
      </c>
      <c r="CF30" s="53">
        <f>SUM(CF32:CF36)</f>
        <v>2309.8</v>
      </c>
      <c r="CG30" s="53">
        <f>SUM(CG32:CG36)</f>
        <v>4475.5</v>
      </c>
      <c r="CH30" s="53">
        <v>8994.976107999999</v>
      </c>
      <c r="CI30" s="53">
        <v>16323.498738</v>
      </c>
      <c r="CJ30" s="53">
        <v>42103.231802</v>
      </c>
      <c r="CK30" s="58">
        <f aca="true" t="shared" si="22" ref="CK30:DP30">SUM(CK32:CK36)</f>
        <v>106.35</v>
      </c>
      <c r="CL30" s="58">
        <f t="shared" si="22"/>
        <v>388.54999999999995</v>
      </c>
      <c r="CM30" s="58">
        <f t="shared" si="22"/>
        <v>927</v>
      </c>
      <c r="CN30" s="58">
        <f t="shared" si="22"/>
        <v>166.20000000000007</v>
      </c>
      <c r="CO30" s="58">
        <f t="shared" si="22"/>
        <v>229.79999999999998</v>
      </c>
      <c r="CP30" s="58">
        <f t="shared" si="22"/>
        <v>291.29999999999995</v>
      </c>
      <c r="CQ30" s="58">
        <f t="shared" si="22"/>
        <v>519.1999999999999</v>
      </c>
      <c r="CR30" s="58">
        <f t="shared" si="22"/>
        <v>89.39999999999998</v>
      </c>
      <c r="CS30" s="58">
        <f t="shared" si="22"/>
        <v>345.4</v>
      </c>
      <c r="CT30" s="58">
        <f t="shared" si="22"/>
        <v>111.80000000000004</v>
      </c>
      <c r="CU30" s="58">
        <f t="shared" si="22"/>
        <v>206.89999999999992</v>
      </c>
      <c r="CV30" s="58">
        <f t="shared" si="22"/>
        <v>32.30000000000011</v>
      </c>
      <c r="CW30" s="58">
        <f t="shared" si="22"/>
        <v>494.9</v>
      </c>
      <c r="CX30" s="58">
        <f t="shared" si="22"/>
        <v>1421.9</v>
      </c>
      <c r="CY30" s="58">
        <f t="shared" si="22"/>
        <v>1588.1</v>
      </c>
      <c r="CZ30" s="58">
        <f t="shared" si="22"/>
        <v>1817.9</v>
      </c>
      <c r="DA30" s="58">
        <f t="shared" si="22"/>
        <v>2109.2000000000003</v>
      </c>
      <c r="DB30" s="58">
        <f t="shared" si="22"/>
        <v>2628.3999999999996</v>
      </c>
      <c r="DC30" s="58">
        <f t="shared" si="22"/>
        <v>2717.7999999999997</v>
      </c>
      <c r="DD30" s="58">
        <f t="shared" si="22"/>
        <v>3063.2</v>
      </c>
      <c r="DE30" s="58">
        <f t="shared" si="22"/>
        <v>3175</v>
      </c>
      <c r="DF30" s="58">
        <f t="shared" si="22"/>
        <v>3381.8999999999996</v>
      </c>
      <c r="DG30" s="58">
        <f t="shared" si="22"/>
        <v>3414.2</v>
      </c>
      <c r="DH30" s="58">
        <f t="shared" si="22"/>
        <v>643.3</v>
      </c>
      <c r="DI30" s="58">
        <f t="shared" si="22"/>
        <v>781.05</v>
      </c>
      <c r="DJ30" s="58">
        <f t="shared" si="22"/>
        <v>878.13</v>
      </c>
      <c r="DK30" s="58">
        <f t="shared" si="22"/>
        <v>1164.23</v>
      </c>
      <c r="DL30" s="58">
        <f t="shared" si="22"/>
        <v>1305.4299999999998</v>
      </c>
      <c r="DM30" s="58">
        <f t="shared" si="22"/>
        <v>1511.93</v>
      </c>
      <c r="DN30" s="58">
        <f t="shared" si="22"/>
        <v>1550.9</v>
      </c>
      <c r="DO30" s="58">
        <f t="shared" si="22"/>
        <v>1726.3</v>
      </c>
      <c r="DP30" s="58">
        <f t="shared" si="22"/>
        <v>1960.7999999999997</v>
      </c>
      <c r="DQ30" s="58">
        <f aca="true" t="shared" si="23" ref="DQ30:EV30">SUM(DQ32:DQ36)</f>
        <v>2013.8</v>
      </c>
      <c r="DR30" s="58">
        <f t="shared" si="23"/>
        <v>2154.8</v>
      </c>
      <c r="DS30" s="58">
        <f t="shared" si="23"/>
        <v>2309.8</v>
      </c>
      <c r="DT30" s="58">
        <f t="shared" si="23"/>
        <v>100.8</v>
      </c>
      <c r="DU30" s="58">
        <f t="shared" si="23"/>
        <v>998.6999999999999</v>
      </c>
      <c r="DV30" s="58">
        <f t="shared" si="23"/>
        <v>1454</v>
      </c>
      <c r="DW30" s="58">
        <f t="shared" si="23"/>
        <v>1854</v>
      </c>
      <c r="DX30" s="58">
        <f t="shared" si="23"/>
        <v>2659.3</v>
      </c>
      <c r="DY30" s="58">
        <f t="shared" si="23"/>
        <v>2869.2000000000003</v>
      </c>
      <c r="DZ30" s="58">
        <f t="shared" si="23"/>
        <v>3123.3</v>
      </c>
      <c r="EA30" s="58">
        <f t="shared" si="23"/>
        <v>3253.2</v>
      </c>
      <c r="EB30" s="58">
        <f t="shared" si="23"/>
        <v>3412.1</v>
      </c>
      <c r="EC30" s="58">
        <f t="shared" si="23"/>
        <v>3455.9</v>
      </c>
      <c r="ED30" s="58">
        <f t="shared" si="23"/>
        <v>3877.3</v>
      </c>
      <c r="EE30" s="58">
        <f t="shared" si="23"/>
        <v>598.1999999999999</v>
      </c>
      <c r="EF30" s="58">
        <f t="shared" si="23"/>
        <v>4475.5</v>
      </c>
      <c r="EG30" s="58">
        <f t="shared" si="23"/>
        <v>826.4000000000001</v>
      </c>
      <c r="EH30" s="58">
        <f t="shared" si="23"/>
        <v>225</v>
      </c>
      <c r="EI30" s="58">
        <f t="shared" si="23"/>
        <v>379.2</v>
      </c>
      <c r="EJ30" s="58">
        <f t="shared" si="23"/>
        <v>954.7</v>
      </c>
      <c r="EK30" s="58">
        <f t="shared" si="23"/>
        <v>48.323954</v>
      </c>
      <c r="EL30" s="58">
        <f t="shared" si="23"/>
        <v>271.064411</v>
      </c>
      <c r="EM30" s="58">
        <f t="shared" si="23"/>
        <v>252.89999999999998</v>
      </c>
      <c r="EN30" s="58">
        <f t="shared" si="23"/>
        <v>489.20000000000005</v>
      </c>
      <c r="EO30" s="58">
        <f t="shared" si="23"/>
        <v>2324.851811</v>
      </c>
      <c r="EP30" s="58">
        <f t="shared" si="23"/>
        <v>312.233629</v>
      </c>
      <c r="EQ30" s="58">
        <f t="shared" si="23"/>
        <v>1798.58</v>
      </c>
      <c r="ER30" s="58">
        <f t="shared" si="23"/>
        <v>1208.6000000000001</v>
      </c>
      <c r="ES30" s="58">
        <f t="shared" si="23"/>
        <v>9091.053805000001</v>
      </c>
      <c r="ET30" s="58">
        <f t="shared" si="23"/>
        <v>401.6</v>
      </c>
      <c r="EU30" s="58">
        <f t="shared" si="23"/>
        <v>887.2</v>
      </c>
      <c r="EV30" s="58">
        <f t="shared" si="23"/>
        <v>1089</v>
      </c>
      <c r="EW30" s="58">
        <f aca="true" t="shared" si="24" ref="EW30:FX30">SUM(EW32:EW36)</f>
        <v>576.59602</v>
      </c>
      <c r="EX30" s="58">
        <f t="shared" si="24"/>
        <v>951.3</v>
      </c>
      <c r="EY30" s="58">
        <f t="shared" si="24"/>
        <v>2221.3</v>
      </c>
      <c r="EZ30" s="58">
        <f t="shared" si="24"/>
        <v>882.1</v>
      </c>
      <c r="FA30" s="58">
        <f t="shared" si="24"/>
        <v>3746.1947990000003</v>
      </c>
      <c r="FB30" s="58">
        <f t="shared" si="24"/>
        <v>1387.304768</v>
      </c>
      <c r="FC30" s="58">
        <f t="shared" si="24"/>
        <v>1047.003151</v>
      </c>
      <c r="FD30" s="58">
        <f t="shared" si="24"/>
        <v>1586.6</v>
      </c>
      <c r="FE30" s="58">
        <f t="shared" si="24"/>
        <v>1547.3</v>
      </c>
      <c r="FF30" s="58">
        <f t="shared" si="24"/>
        <v>16323.498738</v>
      </c>
      <c r="FG30" s="58">
        <f t="shared" si="24"/>
        <v>3185.490721</v>
      </c>
      <c r="FH30" s="58">
        <f t="shared" si="24"/>
        <v>1914.911243</v>
      </c>
      <c r="FI30" s="58">
        <f t="shared" si="24"/>
        <v>587.135781</v>
      </c>
      <c r="FJ30" s="58">
        <f t="shared" si="24"/>
        <v>9161.710000000001</v>
      </c>
      <c r="FK30" s="58">
        <f t="shared" si="24"/>
        <v>5415.412</v>
      </c>
      <c r="FL30" s="58">
        <f t="shared" si="24"/>
        <v>5028.2</v>
      </c>
      <c r="FM30" s="58">
        <f t="shared" si="24"/>
        <v>2048.476364</v>
      </c>
      <c r="FN30" s="58">
        <f t="shared" si="24"/>
        <v>3800.4236350000006</v>
      </c>
      <c r="FO30" s="58">
        <f t="shared" si="24"/>
        <v>3397.6</v>
      </c>
      <c r="FP30" s="58">
        <f t="shared" si="24"/>
        <v>3893.9433419999996</v>
      </c>
      <c r="FQ30" s="58">
        <f t="shared" si="24"/>
        <v>2548.033151</v>
      </c>
      <c r="FR30" s="58">
        <f t="shared" si="24"/>
        <v>2843.6000000000004</v>
      </c>
      <c r="FS30" s="58">
        <f t="shared" si="24"/>
        <v>43824.936237</v>
      </c>
      <c r="FT30" s="58">
        <f t="shared" si="24"/>
        <v>38433.303086</v>
      </c>
      <c r="FU30" s="58">
        <f t="shared" si="24"/>
        <v>35739.968971492206</v>
      </c>
      <c r="FV30" s="58">
        <f t="shared" si="24"/>
        <v>51652.552758421436</v>
      </c>
      <c r="FW30" s="58">
        <f t="shared" si="24"/>
        <v>22511.78566833</v>
      </c>
      <c r="FX30" s="58">
        <f t="shared" si="24"/>
        <v>20924.386642530295</v>
      </c>
      <c r="FY30" s="58">
        <f aca="true" t="shared" si="25" ref="FY30:II30">SUM(FY32:FY36)</f>
        <v>4497.1467999999995</v>
      </c>
      <c r="FZ30" s="58">
        <f t="shared" si="25"/>
        <v>4781.704238</v>
      </c>
      <c r="GA30" s="58">
        <f t="shared" si="25"/>
        <v>3541.323598</v>
      </c>
      <c r="GB30" s="58">
        <f t="shared" si="25"/>
        <v>575.814962</v>
      </c>
      <c r="GC30" s="58">
        <f t="shared" si="25"/>
        <v>156.49878724</v>
      </c>
      <c r="GD30" s="58">
        <f t="shared" si="25"/>
        <v>738.9</v>
      </c>
      <c r="GE30" s="58">
        <f t="shared" si="25"/>
        <v>2140.1032896747356</v>
      </c>
      <c r="GF30" s="58">
        <f t="shared" si="25"/>
        <v>861.7243575525731</v>
      </c>
      <c r="GG30" s="58">
        <f t="shared" si="25"/>
        <v>4435.845003570713</v>
      </c>
      <c r="GH30" s="58">
        <f t="shared" si="25"/>
        <v>2287.1000000000004</v>
      </c>
      <c r="GI30" s="58">
        <f t="shared" si="25"/>
        <v>8367.341219845297</v>
      </c>
      <c r="GJ30" s="58">
        <f t="shared" si="25"/>
        <v>3105.0391325974656</v>
      </c>
      <c r="GK30" s="58">
        <f t="shared" si="25"/>
        <v>6701.316932961116</v>
      </c>
      <c r="GL30" s="58">
        <f t="shared" si="25"/>
        <v>5144.77561261954</v>
      </c>
      <c r="GM30" s="58">
        <f t="shared" si="25"/>
        <v>3500.4489445927716</v>
      </c>
      <c r="GN30" s="58">
        <f t="shared" si="25"/>
        <v>2136.03902529</v>
      </c>
      <c r="GO30" s="58">
        <f t="shared" si="25"/>
        <v>2511.8534820000004</v>
      </c>
      <c r="GP30" s="58">
        <f t="shared" si="25"/>
        <v>9588.821438740002</v>
      </c>
      <c r="GQ30" s="58">
        <f t="shared" si="25"/>
        <v>1216.98840554</v>
      </c>
      <c r="GR30" s="58">
        <f t="shared" si="25"/>
        <v>3521.3443675200006</v>
      </c>
      <c r="GS30" s="58">
        <f t="shared" si="25"/>
        <v>4983.65628469</v>
      </c>
      <c r="GT30" s="58">
        <f t="shared" si="25"/>
        <v>3217.975701</v>
      </c>
      <c r="GU30" s="58">
        <f t="shared" si="25"/>
        <v>5743.8152820000005</v>
      </c>
      <c r="GV30" s="58">
        <f t="shared" si="25"/>
        <v>3346.0343300000004</v>
      </c>
      <c r="GW30" s="58">
        <f t="shared" si="25"/>
        <v>51613.06980695344</v>
      </c>
      <c r="GX30" s="58">
        <f t="shared" si="25"/>
        <v>3841.02908</v>
      </c>
      <c r="GY30" s="58">
        <f t="shared" si="25"/>
        <v>3899.501805</v>
      </c>
      <c r="GZ30" s="58">
        <f t="shared" si="25"/>
        <v>2582.211284</v>
      </c>
      <c r="HA30" s="58">
        <f t="shared" si="25"/>
        <v>2861.691928</v>
      </c>
      <c r="HB30" s="58">
        <f t="shared" si="25"/>
        <v>592.4306379999999</v>
      </c>
      <c r="HC30" s="58">
        <f t="shared" si="25"/>
        <v>1857.013468</v>
      </c>
      <c r="HD30" s="58">
        <f t="shared" si="25"/>
        <v>2413.042597</v>
      </c>
      <c r="HE30" s="58">
        <f t="shared" si="25"/>
        <v>1101.525194</v>
      </c>
      <c r="HF30" s="58">
        <f t="shared" si="25"/>
        <v>310.138846046</v>
      </c>
      <c r="HG30" s="58">
        <f t="shared" si="25"/>
        <v>3512.5306889999997</v>
      </c>
      <c r="HH30" s="58">
        <f t="shared" si="25"/>
        <v>4331.608349</v>
      </c>
      <c r="HI30" s="58">
        <f t="shared" si="25"/>
        <v>4040.819258</v>
      </c>
      <c r="HJ30" s="58">
        <f t="shared" si="25"/>
        <v>458.702042</v>
      </c>
      <c r="HK30" s="58">
        <f t="shared" si="25"/>
        <v>578.141826</v>
      </c>
      <c r="HL30" s="58">
        <f t="shared" si="25"/>
        <v>1459.423403</v>
      </c>
      <c r="HM30" s="58">
        <f t="shared" si="25"/>
        <v>1548.6785919999998</v>
      </c>
      <c r="HN30" s="58">
        <f t="shared" si="25"/>
        <v>2655.380644</v>
      </c>
      <c r="HO30" s="58">
        <f t="shared" si="25"/>
        <v>2517.3345195302995</v>
      </c>
      <c r="HP30" s="58">
        <f t="shared" si="25"/>
        <v>2366.614201</v>
      </c>
      <c r="HQ30" s="58">
        <f t="shared" si="25"/>
        <v>1934.892981</v>
      </c>
      <c r="HR30" s="58">
        <f t="shared" si="25"/>
        <v>2173.5737090000002</v>
      </c>
      <c r="HS30" s="58">
        <f t="shared" si="25"/>
        <v>2017.788053</v>
      </c>
      <c r="HT30" s="58">
        <f t="shared" si="25"/>
        <v>1190.98349</v>
      </c>
      <c r="HU30" s="58">
        <f t="shared" si="25"/>
        <v>2022.873182</v>
      </c>
      <c r="HV30" s="58">
        <f t="shared" si="25"/>
        <v>1812.4314180000001</v>
      </c>
      <c r="HW30" s="58">
        <f t="shared" si="25"/>
        <v>1801.864266</v>
      </c>
      <c r="HX30" s="58">
        <f t="shared" si="25"/>
        <v>2279.350267</v>
      </c>
      <c r="HY30" s="58">
        <f t="shared" si="25"/>
        <v>428.988349</v>
      </c>
      <c r="HZ30" s="58">
        <f t="shared" si="25"/>
        <v>2640.9750320000003</v>
      </c>
      <c r="IA30" s="58">
        <f t="shared" si="25"/>
        <v>0</v>
      </c>
      <c r="IB30" s="58">
        <f t="shared" si="25"/>
        <v>0</v>
      </c>
      <c r="IC30" s="58">
        <f t="shared" si="25"/>
        <v>0</v>
      </c>
      <c r="ID30" s="58">
        <f t="shared" si="25"/>
        <v>0</v>
      </c>
      <c r="IE30" s="58">
        <f t="shared" si="25"/>
        <v>0</v>
      </c>
      <c r="IF30" s="58">
        <f t="shared" si="25"/>
        <v>0</v>
      </c>
      <c r="IG30" s="58">
        <f t="shared" si="25"/>
        <v>0</v>
      </c>
      <c r="IH30" s="58">
        <f t="shared" si="25"/>
        <v>6700.326507</v>
      </c>
      <c r="II30" s="58">
        <f t="shared" si="25"/>
        <v>8963.609331999998</v>
      </c>
    </row>
    <row r="31" spans="1:243" ht="15.75">
      <c r="A31" s="22"/>
      <c r="B31" s="46"/>
      <c r="C31" s="46"/>
      <c r="D31" s="46"/>
      <c r="E31" s="46"/>
      <c r="F31" s="66" t="s">
        <v>0</v>
      </c>
      <c r="G31" s="46"/>
      <c r="H31" s="66" t="s">
        <v>0</v>
      </c>
      <c r="I31" s="67" t="s">
        <v>0</v>
      </c>
      <c r="J31" s="66" t="s">
        <v>0</v>
      </c>
      <c r="K31" s="46"/>
      <c r="L31" s="46"/>
      <c r="M31" s="69"/>
      <c r="N31" s="47"/>
      <c r="O31" s="47"/>
      <c r="P31" s="47"/>
      <c r="Q31" s="24"/>
      <c r="R31" s="47"/>
      <c r="S31" s="24"/>
      <c r="T31" s="24"/>
      <c r="U31" s="25"/>
      <c r="V31" s="25"/>
      <c r="W31" s="25"/>
      <c r="X31" s="24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7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4"/>
      <c r="AW31" s="26"/>
      <c r="AX31" s="26"/>
      <c r="AY31" s="26"/>
      <c r="AZ31" s="26"/>
      <c r="BA31" s="26"/>
      <c r="BB31" s="1"/>
      <c r="BC31" s="1"/>
      <c r="BD31" s="1"/>
      <c r="BE31" s="1"/>
      <c r="BF31" s="1"/>
      <c r="BG31" s="26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47"/>
      <c r="BU31" s="47"/>
      <c r="BV31" s="47"/>
      <c r="BW31" s="47"/>
      <c r="BX31" s="47"/>
      <c r="BY31" s="47"/>
      <c r="BZ31" s="47"/>
      <c r="CA31" s="47"/>
      <c r="CB31" s="47"/>
      <c r="CC31" s="24"/>
      <c r="CD31" s="24"/>
      <c r="CE31" s="24"/>
      <c r="CF31" s="24"/>
      <c r="CG31" s="24"/>
      <c r="CH31" s="53"/>
      <c r="CI31" s="53"/>
      <c r="CJ31" s="53"/>
      <c r="CK31" s="24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4"/>
      <c r="CX31" s="24"/>
      <c r="CY31" s="24"/>
      <c r="CZ31" s="24"/>
      <c r="DA31" s="24"/>
      <c r="DB31" s="24"/>
      <c r="DC31" s="48"/>
      <c r="DD31" s="48"/>
      <c r="DE31" s="48"/>
      <c r="DF31" s="48"/>
      <c r="DG31" s="48"/>
      <c r="DH31" s="48"/>
      <c r="DI31" s="48"/>
      <c r="DJ31" s="24"/>
      <c r="DK31" s="24"/>
      <c r="DL31" s="24"/>
      <c r="DM31" s="27"/>
      <c r="DN31" s="27"/>
      <c r="DO31" s="24"/>
      <c r="DP31" s="27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5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47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47"/>
      <c r="FU31" s="71"/>
      <c r="FV31" s="53"/>
      <c r="FW31" s="53"/>
      <c r="FX31" s="53"/>
      <c r="FY31" s="71"/>
      <c r="GF31" s="71"/>
      <c r="GG31" s="72"/>
      <c r="GH31" s="72"/>
      <c r="GI31" s="72"/>
      <c r="GJ31" s="71"/>
      <c r="GK31" s="72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53"/>
      <c r="II31" s="53"/>
    </row>
    <row r="32" spans="1:243" ht="15.75">
      <c r="A32" s="32" t="s">
        <v>36</v>
      </c>
      <c r="B32" s="46">
        <v>174.3</v>
      </c>
      <c r="C32" s="46">
        <v>150.3</v>
      </c>
      <c r="D32" s="46">
        <v>215.1</v>
      </c>
      <c r="E32" s="46">
        <v>234.7</v>
      </c>
      <c r="F32" s="46">
        <v>297.5</v>
      </c>
      <c r="G32" s="46">
        <v>351.2</v>
      </c>
      <c r="H32" s="46">
        <v>339.8</v>
      </c>
      <c r="I32" s="45">
        <v>240.8</v>
      </c>
      <c r="J32" s="46">
        <v>367.8</v>
      </c>
      <c r="K32" s="46">
        <v>740.1</v>
      </c>
      <c r="L32" s="46">
        <v>344.4</v>
      </c>
      <c r="M32" s="69">
        <v>115</v>
      </c>
      <c r="N32" s="47">
        <v>267.1</v>
      </c>
      <c r="O32" s="47">
        <v>819.2</v>
      </c>
      <c r="P32" s="47">
        <v>558.7</v>
      </c>
      <c r="Q32" s="24">
        <v>674.6</v>
      </c>
      <c r="R32" s="47">
        <v>573.4</v>
      </c>
      <c r="S32" s="24">
        <v>840</v>
      </c>
      <c r="T32" s="24">
        <v>890.2</v>
      </c>
      <c r="U32" s="25">
        <v>1450.5</v>
      </c>
      <c r="V32" s="25">
        <v>1758.5</v>
      </c>
      <c r="W32" s="25">
        <v>1006.8</v>
      </c>
      <c r="X32" s="24">
        <v>95</v>
      </c>
      <c r="Y32" s="27">
        <v>73.1</v>
      </c>
      <c r="Z32" s="26">
        <v>67.8</v>
      </c>
      <c r="AA32" s="26">
        <v>177.3</v>
      </c>
      <c r="AB32" s="26">
        <v>47.6</v>
      </c>
      <c r="AC32" s="26">
        <v>48.7</v>
      </c>
      <c r="AD32" s="26">
        <v>39.5</v>
      </c>
      <c r="AE32" s="26">
        <v>54.9</v>
      </c>
      <c r="AF32" s="26">
        <v>60.2</v>
      </c>
      <c r="AG32" s="26">
        <v>35.3</v>
      </c>
      <c r="AH32" s="26">
        <v>114.8</v>
      </c>
      <c r="AI32" s="26">
        <v>76</v>
      </c>
      <c r="AJ32" s="27">
        <v>4</v>
      </c>
      <c r="AK32" s="26">
        <v>102.4</v>
      </c>
      <c r="AL32" s="26">
        <v>97.3</v>
      </c>
      <c r="AM32" s="26">
        <v>71.8</v>
      </c>
      <c r="AN32" s="26">
        <v>35.4</v>
      </c>
      <c r="AO32" s="26">
        <v>73.2</v>
      </c>
      <c r="AP32" s="26">
        <v>296.7</v>
      </c>
      <c r="AQ32" s="26">
        <v>72.6</v>
      </c>
      <c r="AR32" s="26">
        <v>109.5</v>
      </c>
      <c r="AS32" s="26">
        <v>63.9</v>
      </c>
      <c r="AT32" s="26">
        <v>170.6</v>
      </c>
      <c r="AU32" s="26">
        <v>353.1</v>
      </c>
      <c r="AV32" s="24">
        <v>417.3</v>
      </c>
      <c r="AW32" s="26">
        <v>197.9</v>
      </c>
      <c r="AX32" s="26">
        <v>431.5</v>
      </c>
      <c r="AY32" s="26">
        <v>176.8</v>
      </c>
      <c r="AZ32" s="26">
        <v>147</v>
      </c>
      <c r="BA32" s="26">
        <v>121.4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26">
        <v>266.6</v>
      </c>
      <c r="BH32" s="24">
        <v>98.1</v>
      </c>
      <c r="BI32" s="26">
        <v>93.7</v>
      </c>
      <c r="BJ32" s="26">
        <v>97.9</v>
      </c>
      <c r="BK32" s="26">
        <v>142</v>
      </c>
      <c r="BL32" s="26">
        <v>40.3</v>
      </c>
      <c r="BM32" s="26">
        <v>26.5</v>
      </c>
      <c r="BN32" s="26">
        <v>40.3</v>
      </c>
      <c r="BO32" s="26">
        <v>85.6</v>
      </c>
      <c r="BP32" s="26">
        <v>103.5</v>
      </c>
      <c r="BQ32" s="26">
        <v>142.2</v>
      </c>
      <c r="BR32" s="26">
        <v>94.5</v>
      </c>
      <c r="BS32" s="26">
        <v>42.2</v>
      </c>
      <c r="BT32" s="47">
        <v>191.8</v>
      </c>
      <c r="BU32" s="47">
        <v>289.7</v>
      </c>
      <c r="BV32" s="47">
        <v>431.7</v>
      </c>
      <c r="BW32" s="47">
        <v>472</v>
      </c>
      <c r="BX32" s="47">
        <v>498.5</v>
      </c>
      <c r="BY32" s="47">
        <v>538.8</v>
      </c>
      <c r="BZ32" s="47">
        <v>624.4</v>
      </c>
      <c r="CA32" s="47">
        <v>727.9</v>
      </c>
      <c r="CB32" s="47">
        <v>870.1</v>
      </c>
      <c r="CC32" s="47">
        <v>964.6</v>
      </c>
      <c r="CD32" s="47">
        <v>1006.8</v>
      </c>
      <c r="CE32" s="47">
        <v>1946.3</v>
      </c>
      <c r="CF32" s="71">
        <v>1479.4</v>
      </c>
      <c r="CG32" s="71">
        <v>2300.6</v>
      </c>
      <c r="CH32" s="47">
        <v>3850.1837040000005</v>
      </c>
      <c r="CI32" s="47">
        <v>9289.295778</v>
      </c>
      <c r="CJ32" s="47">
        <v>15468.182452000001</v>
      </c>
      <c r="CK32" s="24">
        <v>105.05</v>
      </c>
      <c r="CL32" s="26">
        <v>185.35</v>
      </c>
      <c r="CM32" s="26">
        <v>231.9</v>
      </c>
      <c r="CN32" s="26">
        <v>95.80000000000007</v>
      </c>
      <c r="CO32" s="26">
        <v>227.7</v>
      </c>
      <c r="CP32" s="26">
        <v>278.9</v>
      </c>
      <c r="CQ32" s="26">
        <v>331.1</v>
      </c>
      <c r="CR32" s="26">
        <v>87</v>
      </c>
      <c r="CS32" s="26">
        <v>166.6</v>
      </c>
      <c r="CT32" s="26">
        <v>14.3</v>
      </c>
      <c r="CU32" s="26">
        <v>198.8</v>
      </c>
      <c r="CV32" s="26">
        <v>23.8</v>
      </c>
      <c r="CW32" s="24">
        <v>290.4</v>
      </c>
      <c r="CX32" s="27">
        <v>522.3</v>
      </c>
      <c r="CY32" s="24">
        <v>618.1</v>
      </c>
      <c r="CZ32" s="24">
        <v>845.8</v>
      </c>
      <c r="DA32" s="24">
        <v>1124.7</v>
      </c>
      <c r="DB32" s="24">
        <v>1455.8</v>
      </c>
      <c r="DC32" s="24">
        <v>1542.8</v>
      </c>
      <c r="DD32" s="24">
        <v>1709.4</v>
      </c>
      <c r="DE32" s="71">
        <v>1723.7</v>
      </c>
      <c r="DF32" s="71">
        <v>1922.5</v>
      </c>
      <c r="DG32" s="27">
        <v>1946.3</v>
      </c>
      <c r="DH32" s="24">
        <v>77.7</v>
      </c>
      <c r="DI32" s="27">
        <v>409.95</v>
      </c>
      <c r="DJ32" s="24">
        <v>497.03</v>
      </c>
      <c r="DK32" s="71">
        <v>603.03</v>
      </c>
      <c r="DL32" s="71">
        <v>738.63</v>
      </c>
      <c r="DM32" s="72">
        <v>856.53</v>
      </c>
      <c r="DN32" s="72">
        <v>856.8</v>
      </c>
      <c r="DO32" s="71">
        <v>963.5</v>
      </c>
      <c r="DP32" s="73">
        <v>1153.3</v>
      </c>
      <c r="DQ32" s="71">
        <v>1196.4</v>
      </c>
      <c r="DR32" s="71">
        <v>1337.4</v>
      </c>
      <c r="DS32" s="71">
        <v>1479.4</v>
      </c>
      <c r="DT32" s="71">
        <v>76.5</v>
      </c>
      <c r="DU32" s="24">
        <v>175.7</v>
      </c>
      <c r="DV32" s="71">
        <v>405</v>
      </c>
      <c r="DW32" s="71">
        <v>788.8</v>
      </c>
      <c r="DX32" s="71">
        <v>1464.9</v>
      </c>
      <c r="DY32" s="27">
        <v>1550.2</v>
      </c>
      <c r="DZ32" s="71">
        <v>1777.2</v>
      </c>
      <c r="EA32" s="71">
        <v>1902.6</v>
      </c>
      <c r="EB32" s="71">
        <v>2015.1</v>
      </c>
      <c r="EC32" s="71">
        <v>2036.4</v>
      </c>
      <c r="ED32" s="71">
        <v>2260.3</v>
      </c>
      <c r="EE32" s="71">
        <v>40.3</v>
      </c>
      <c r="EF32" s="71">
        <f>ED32+EE32</f>
        <v>2300.6000000000004</v>
      </c>
      <c r="EG32" s="24">
        <v>124.3</v>
      </c>
      <c r="EH32" s="24">
        <v>206.1</v>
      </c>
      <c r="EI32" s="24">
        <v>136.6</v>
      </c>
      <c r="EJ32" s="24">
        <v>64.5</v>
      </c>
      <c r="EK32" s="24">
        <v>42.762564</v>
      </c>
      <c r="EL32" s="24">
        <f>'[1]Feuil3'!$F$40</f>
        <v>34.711955</v>
      </c>
      <c r="EM32" s="24">
        <v>245.2</v>
      </c>
      <c r="EN32" s="24">
        <v>343.1</v>
      </c>
      <c r="EO32" s="24">
        <v>2274.40126</v>
      </c>
      <c r="EP32" s="24">
        <v>156.727925</v>
      </c>
      <c r="EQ32" s="24">
        <v>136.98</v>
      </c>
      <c r="ER32" s="24">
        <v>84.8</v>
      </c>
      <c r="ES32" s="47">
        <f>SUM(EG32:ER32)</f>
        <v>3850.1837040000005</v>
      </c>
      <c r="ET32" s="24">
        <v>237.6</v>
      </c>
      <c r="EU32" s="24">
        <v>227.6</v>
      </c>
      <c r="EV32" s="24">
        <v>127.1</v>
      </c>
      <c r="EW32" s="24">
        <v>222.939187</v>
      </c>
      <c r="EX32" s="24">
        <v>218.3</v>
      </c>
      <c r="EY32" s="24">
        <v>1458.9</v>
      </c>
      <c r="EZ32" s="24">
        <v>820</v>
      </c>
      <c r="FA32" s="24">
        <v>2093.616202</v>
      </c>
      <c r="FB32" s="24">
        <v>833.081685</v>
      </c>
      <c r="FC32" s="24">
        <v>757.358704</v>
      </c>
      <c r="FD32" s="24">
        <v>1331.5</v>
      </c>
      <c r="FE32" s="24">
        <v>961.3</v>
      </c>
      <c r="FF32" s="47">
        <f>SUM(ET32:FE32)</f>
        <v>9289.295778</v>
      </c>
      <c r="FG32" s="47">
        <v>1500.551063</v>
      </c>
      <c r="FH32" s="47">
        <v>54.644374</v>
      </c>
      <c r="FI32" s="1">
        <v>127.116743</v>
      </c>
      <c r="FJ32" s="1">
        <v>2489.61</v>
      </c>
      <c r="FK32" s="1">
        <v>2615.495</v>
      </c>
      <c r="FL32" s="1">
        <v>3057.3</v>
      </c>
      <c r="FM32" s="1">
        <v>1265.605463</v>
      </c>
      <c r="FN32" s="1">
        <v>919.289897</v>
      </c>
      <c r="FO32" s="1">
        <v>843.7</v>
      </c>
      <c r="FP32" s="1">
        <v>1114.586768</v>
      </c>
      <c r="FQ32" s="1">
        <f>'[2]Feuil5'!$C$53</f>
        <v>1363.583144</v>
      </c>
      <c r="FR32" s="1">
        <v>116.7</v>
      </c>
      <c r="FS32" s="1">
        <f>SUM(FG32:FR32)</f>
        <v>15468.182452000001</v>
      </c>
      <c r="FT32" s="47">
        <f>SUM(FG32:FP32)</f>
        <v>13987.899308</v>
      </c>
      <c r="FU32" s="71">
        <v>9343.199540263002</v>
      </c>
      <c r="FV32" s="47">
        <v>11439.679888894478</v>
      </c>
      <c r="FW32" s="47">
        <v>2099.666812758</v>
      </c>
      <c r="FX32" s="47">
        <v>4537.5161165303</v>
      </c>
      <c r="FY32" s="71">
        <v>95.719278</v>
      </c>
      <c r="FZ32" s="4">
        <v>673.695354</v>
      </c>
      <c r="GA32" s="4">
        <v>1695.903135</v>
      </c>
      <c r="GB32" s="122">
        <v>83.305706</v>
      </c>
      <c r="GC32" s="124">
        <v>126.26075548</v>
      </c>
      <c r="GD32" s="124">
        <v>677.8</v>
      </c>
      <c r="GE32" s="124">
        <v>2020.5788004288895</v>
      </c>
      <c r="GF32" s="79">
        <v>477.018469348964</v>
      </c>
      <c r="GG32" s="112">
        <v>1770.2929922417923</v>
      </c>
      <c r="GH32" s="112">
        <v>654.2</v>
      </c>
      <c r="GI32" s="128">
        <v>289.291047426425</v>
      </c>
      <c r="GJ32" s="130">
        <v>779.1340023369308</v>
      </c>
      <c r="GK32" s="72">
        <v>670.8097358012801</v>
      </c>
      <c r="GL32" s="71">
        <v>2304.31858889523</v>
      </c>
      <c r="GM32" s="71">
        <v>1875.1931910079672</v>
      </c>
      <c r="GN32" s="71">
        <v>797.23284845</v>
      </c>
      <c r="GO32" s="71">
        <v>813.47252243</v>
      </c>
      <c r="GP32" s="71">
        <v>463.57406138</v>
      </c>
      <c r="GQ32" s="71">
        <v>92.31369446</v>
      </c>
      <c r="GR32" s="71">
        <v>342.876732</v>
      </c>
      <c r="GS32" s="71">
        <v>180.43893747000004</v>
      </c>
      <c r="GT32" s="71">
        <v>1549.237568</v>
      </c>
      <c r="GU32" s="71">
        <v>1661.130278</v>
      </c>
      <c r="GV32" s="71">
        <v>689.081731</v>
      </c>
      <c r="GW32" s="71">
        <f>SUM(GK32:GV32)</f>
        <v>11439.679888894478</v>
      </c>
      <c r="GX32" s="71">
        <v>566.522265</v>
      </c>
      <c r="GY32" s="71">
        <v>46.043405</v>
      </c>
      <c r="GZ32" s="71">
        <v>374.868477</v>
      </c>
      <c r="HA32" s="71">
        <v>76.108917</v>
      </c>
      <c r="HB32" s="71">
        <v>57.174138</v>
      </c>
      <c r="HC32" s="71">
        <v>135.011621</v>
      </c>
      <c r="HD32" s="71">
        <v>75.935806</v>
      </c>
      <c r="HE32" s="71">
        <v>563.476366</v>
      </c>
      <c r="HF32" s="71">
        <v>23.102507757999994</v>
      </c>
      <c r="HG32" s="71">
        <v>216.173364</v>
      </c>
      <c r="HH32" s="71">
        <v>93.34372</v>
      </c>
      <c r="HI32" s="71">
        <v>99.711667</v>
      </c>
      <c r="HJ32" s="71">
        <v>229.756362</v>
      </c>
      <c r="HK32" s="71">
        <v>85.588806</v>
      </c>
      <c r="HL32" s="71">
        <v>200.266212</v>
      </c>
      <c r="HM32" s="71">
        <v>70.110668</v>
      </c>
      <c r="HN32" s="71">
        <v>1405.445957</v>
      </c>
      <c r="HO32" s="71">
        <v>63.091351530299995</v>
      </c>
      <c r="HP32" s="71">
        <v>453.975998</v>
      </c>
      <c r="HQ32" s="71">
        <v>796.858863</v>
      </c>
      <c r="HR32" s="71">
        <v>859.948688</v>
      </c>
      <c r="HS32" s="71">
        <v>154.483992</v>
      </c>
      <c r="HT32" s="71">
        <v>193.178924</v>
      </c>
      <c r="HU32" s="71">
        <v>24.810295</v>
      </c>
      <c r="HV32" s="71">
        <v>454.572196</v>
      </c>
      <c r="HW32" s="71">
        <v>415.644679</v>
      </c>
      <c r="HX32" s="71">
        <v>467.81478</v>
      </c>
      <c r="HY32" s="71">
        <v>32.216881</v>
      </c>
      <c r="HZ32" s="71">
        <v>54.953486</v>
      </c>
      <c r="IA32" s="71"/>
      <c r="IB32" s="71"/>
      <c r="IC32" s="71"/>
      <c r="ID32" s="71"/>
      <c r="IE32" s="71"/>
      <c r="IF32" s="71"/>
      <c r="IG32" s="71"/>
      <c r="IH32" s="47">
        <f>HJ32+HK32+HL32+HM32+HN32</f>
        <v>1991.168005</v>
      </c>
      <c r="II32" s="47">
        <f>HV32+HW32+HX32+HY32+HZ32</f>
        <v>1425.202022</v>
      </c>
    </row>
    <row r="33" spans="1:243" ht="15.75">
      <c r="A33" s="32" t="s">
        <v>137</v>
      </c>
      <c r="B33" s="46">
        <v>35.7</v>
      </c>
      <c r="C33" s="46">
        <v>20</v>
      </c>
      <c r="D33" s="46">
        <v>29</v>
      </c>
      <c r="E33" s="46">
        <v>35.6</v>
      </c>
      <c r="F33" s="46">
        <v>162.2</v>
      </c>
      <c r="G33" s="46">
        <v>242.2</v>
      </c>
      <c r="H33" s="46">
        <v>131.6</v>
      </c>
      <c r="I33" s="45">
        <v>179.2</v>
      </c>
      <c r="J33" s="46">
        <v>162.3</v>
      </c>
      <c r="K33" s="46">
        <v>62</v>
      </c>
      <c r="L33" s="46">
        <v>89.7</v>
      </c>
      <c r="M33" s="69">
        <v>493.3</v>
      </c>
      <c r="N33" s="47">
        <v>247.8</v>
      </c>
      <c r="O33" s="47">
        <v>81.1</v>
      </c>
      <c r="P33" s="47" t="s">
        <v>29</v>
      </c>
      <c r="Q33" s="24">
        <v>61.1</v>
      </c>
      <c r="R33" s="47">
        <v>40.7</v>
      </c>
      <c r="S33" s="24">
        <v>32.8</v>
      </c>
      <c r="T33" s="24">
        <v>87.6</v>
      </c>
      <c r="U33" s="25">
        <v>568.2</v>
      </c>
      <c r="V33" s="25">
        <v>75.2</v>
      </c>
      <c r="W33" s="25" t="s">
        <v>29</v>
      </c>
      <c r="X33" s="24" t="s">
        <v>29</v>
      </c>
      <c r="Y33" s="27" t="s">
        <v>29</v>
      </c>
      <c r="Z33" s="26" t="s">
        <v>29</v>
      </c>
      <c r="AA33" s="26" t="s">
        <v>29</v>
      </c>
      <c r="AB33" s="26">
        <v>28.2</v>
      </c>
      <c r="AC33" s="26" t="s">
        <v>29</v>
      </c>
      <c r="AD33" s="26">
        <v>36.9</v>
      </c>
      <c r="AE33" s="26" t="s">
        <v>29</v>
      </c>
      <c r="AF33" s="26" t="s">
        <v>29</v>
      </c>
      <c r="AG33" s="26">
        <v>22.5</v>
      </c>
      <c r="AH33" s="26" t="s">
        <v>29</v>
      </c>
      <c r="AI33" s="26" t="s">
        <v>29</v>
      </c>
      <c r="AJ33" s="27">
        <v>47.5</v>
      </c>
      <c r="AK33" s="26" t="s">
        <v>29</v>
      </c>
      <c r="AL33" s="26" t="s">
        <v>29</v>
      </c>
      <c r="AM33" s="26" t="s">
        <v>29</v>
      </c>
      <c r="AN33" s="26" t="s">
        <v>29</v>
      </c>
      <c r="AO33" s="26" t="s">
        <v>29</v>
      </c>
      <c r="AP33" s="26">
        <v>437.2</v>
      </c>
      <c r="AQ33" s="26">
        <v>83.5</v>
      </c>
      <c r="AR33" s="26" t="s">
        <v>29</v>
      </c>
      <c r="AS33" s="26" t="s">
        <v>29</v>
      </c>
      <c r="AT33" s="26" t="s">
        <v>29</v>
      </c>
      <c r="AU33" s="26" t="s">
        <v>29</v>
      </c>
      <c r="AV33" s="24" t="s">
        <v>29</v>
      </c>
      <c r="AW33" s="26">
        <v>3.2</v>
      </c>
      <c r="AX33" s="26">
        <v>19</v>
      </c>
      <c r="AY33" s="26" t="s">
        <v>29</v>
      </c>
      <c r="AZ33" s="26">
        <v>26.8</v>
      </c>
      <c r="BA33" s="26">
        <v>26.2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26">
        <v>0</v>
      </c>
      <c r="BH33" s="24" t="s">
        <v>29</v>
      </c>
      <c r="BI33" s="26">
        <v>3.8</v>
      </c>
      <c r="BJ33" s="26">
        <v>2.95</v>
      </c>
      <c r="BK33" s="26">
        <v>0</v>
      </c>
      <c r="BL33" s="26">
        <v>0</v>
      </c>
      <c r="BM33" s="26">
        <v>0</v>
      </c>
      <c r="BN33" s="26">
        <v>41.74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47">
        <v>0</v>
      </c>
      <c r="BU33" s="47" t="s">
        <v>29</v>
      </c>
      <c r="BV33" s="47" t="s">
        <v>29</v>
      </c>
      <c r="BW33" s="47" t="s">
        <v>29</v>
      </c>
      <c r="BX33" s="47" t="s">
        <v>29</v>
      </c>
      <c r="BY33" s="47" t="s">
        <v>29</v>
      </c>
      <c r="BZ33" s="47" t="s">
        <v>29</v>
      </c>
      <c r="CA33" s="24" t="s">
        <v>29</v>
      </c>
      <c r="CB33" s="24" t="s">
        <v>29</v>
      </c>
      <c r="CC33" s="24" t="s">
        <v>29</v>
      </c>
      <c r="CD33" s="24" t="s">
        <v>29</v>
      </c>
      <c r="CE33" s="24">
        <v>73.8</v>
      </c>
      <c r="CF33" s="107" t="s">
        <v>29</v>
      </c>
      <c r="CG33" s="107" t="s">
        <v>29</v>
      </c>
      <c r="CH33" s="47">
        <v>96.077697</v>
      </c>
      <c r="CI33" s="137"/>
      <c r="CJ33" s="47"/>
      <c r="CK33" s="24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7"/>
      <c r="DH33" s="24"/>
      <c r="DI33" s="27"/>
      <c r="DJ33" s="24"/>
      <c r="DK33" s="24"/>
      <c r="DL33" s="24"/>
      <c r="DM33" s="27"/>
      <c r="DN33" s="27"/>
      <c r="DO33" s="24"/>
      <c r="DP33" s="24"/>
      <c r="DQ33" s="24"/>
      <c r="DR33" s="24"/>
      <c r="DS33" s="75"/>
      <c r="DT33" s="24"/>
      <c r="DU33" s="24"/>
      <c r="DV33" s="24"/>
      <c r="DW33" s="24"/>
      <c r="DX33" s="24"/>
      <c r="DY33" s="27"/>
      <c r="DZ33" s="24"/>
      <c r="EA33" s="74"/>
      <c r="EB33" s="74"/>
      <c r="EC33" s="24"/>
      <c r="ED33" s="75"/>
      <c r="EE33" s="72"/>
      <c r="EF33" s="75"/>
      <c r="EG33" s="24"/>
      <c r="EH33" s="24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4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47"/>
      <c r="FG33" s="47"/>
      <c r="FH33" s="47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47"/>
      <c r="FU33" s="71"/>
      <c r="FV33" s="47"/>
      <c r="FW33" s="47">
        <v>7984.432391327</v>
      </c>
      <c r="FX33" s="47">
        <v>6004.779881</v>
      </c>
      <c r="FY33" s="71"/>
      <c r="GB33" s="122"/>
      <c r="GC33" s="124"/>
      <c r="GD33" s="124"/>
      <c r="GE33" s="124"/>
      <c r="GF33" s="79"/>
      <c r="GG33" s="112"/>
      <c r="GH33" s="112"/>
      <c r="GI33" s="128"/>
      <c r="GJ33" s="130"/>
      <c r="GK33" s="72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>
        <v>228.94568</v>
      </c>
      <c r="HK33" s="71">
        <v>224.562943</v>
      </c>
      <c r="HL33" s="71">
        <v>428.134234</v>
      </c>
      <c r="HM33" s="71">
        <v>304.476137</v>
      </c>
      <c r="HN33" s="71">
        <v>1017.531653</v>
      </c>
      <c r="HO33" s="71">
        <v>255.089103</v>
      </c>
      <c r="HP33" s="71">
        <v>526.739061</v>
      </c>
      <c r="HQ33" s="71">
        <v>775.742483</v>
      </c>
      <c r="HR33" s="71">
        <v>485.312131</v>
      </c>
      <c r="HS33" s="71">
        <v>466.10034</v>
      </c>
      <c r="HT33" s="71">
        <v>836.482074</v>
      </c>
      <c r="HU33" s="71">
        <v>455.664042</v>
      </c>
      <c r="HV33" s="71">
        <v>1262.559454</v>
      </c>
      <c r="HW33" s="71">
        <v>1204.358345</v>
      </c>
      <c r="HX33" s="71">
        <v>1367.882073</v>
      </c>
      <c r="HY33" s="71">
        <v>383.287663</v>
      </c>
      <c r="HZ33" s="71">
        <v>736.302838</v>
      </c>
      <c r="IA33" s="71"/>
      <c r="IB33" s="71"/>
      <c r="IC33" s="71"/>
      <c r="ID33" s="71"/>
      <c r="IE33" s="71"/>
      <c r="IF33" s="71"/>
      <c r="IG33" s="71"/>
      <c r="IH33" s="47">
        <f>HJ33+HK33+HL33+HM33+HN33</f>
        <v>2203.650647</v>
      </c>
      <c r="II33" s="47">
        <f>HV33+HW33+HX33+HY33+HZ33</f>
        <v>4954.390372999999</v>
      </c>
    </row>
    <row r="34" spans="1:243" ht="15.75">
      <c r="A34" s="32" t="s">
        <v>37</v>
      </c>
      <c r="B34" s="46">
        <v>277.2</v>
      </c>
      <c r="C34" s="46">
        <v>83.3</v>
      </c>
      <c r="D34" s="46">
        <v>7.1</v>
      </c>
      <c r="E34" s="46">
        <v>60</v>
      </c>
      <c r="F34" s="46">
        <v>138.7</v>
      </c>
      <c r="G34" s="46">
        <v>145.4</v>
      </c>
      <c r="H34" s="46">
        <v>16</v>
      </c>
      <c r="I34" s="45">
        <v>19.8</v>
      </c>
      <c r="J34" s="46">
        <v>12.5</v>
      </c>
      <c r="K34" s="46">
        <v>2.2</v>
      </c>
      <c r="L34" s="46">
        <v>29.3</v>
      </c>
      <c r="M34" s="69">
        <v>2.9</v>
      </c>
      <c r="N34" s="47" t="s">
        <v>29</v>
      </c>
      <c r="O34" s="47">
        <v>0.4</v>
      </c>
      <c r="P34" s="47">
        <v>79.9</v>
      </c>
      <c r="Q34" s="24">
        <v>439.6</v>
      </c>
      <c r="R34" s="47">
        <v>1450.5</v>
      </c>
      <c r="S34" s="24">
        <v>847.2</v>
      </c>
      <c r="T34" s="24">
        <v>837.6</v>
      </c>
      <c r="U34" s="25">
        <v>54.2</v>
      </c>
      <c r="V34" s="25">
        <v>525.7</v>
      </c>
      <c r="W34" s="25">
        <v>20791.3</v>
      </c>
      <c r="X34" s="24">
        <v>141</v>
      </c>
      <c r="Y34" s="27" t="s">
        <v>29</v>
      </c>
      <c r="Z34" s="26">
        <v>5</v>
      </c>
      <c r="AA34" s="26">
        <v>422</v>
      </c>
      <c r="AB34" s="26" t="s">
        <v>29</v>
      </c>
      <c r="AC34" s="26">
        <v>2.2</v>
      </c>
      <c r="AD34" s="26" t="s">
        <v>29</v>
      </c>
      <c r="AE34" s="26" t="s">
        <v>29</v>
      </c>
      <c r="AF34" s="26">
        <v>243</v>
      </c>
      <c r="AG34" s="26">
        <v>1.2</v>
      </c>
      <c r="AH34" s="26" t="s">
        <v>29</v>
      </c>
      <c r="AI34" s="26">
        <v>23.2</v>
      </c>
      <c r="AJ34" s="27" t="s">
        <v>29</v>
      </c>
      <c r="AK34" s="26" t="s">
        <v>29</v>
      </c>
      <c r="AL34" s="26" t="s">
        <v>29</v>
      </c>
      <c r="AM34" s="26" t="s">
        <v>29</v>
      </c>
      <c r="AN34" s="26">
        <v>14</v>
      </c>
      <c r="AO34" s="26">
        <v>18.5</v>
      </c>
      <c r="AP34" s="26" t="s">
        <v>29</v>
      </c>
      <c r="AQ34" s="26">
        <v>19.4</v>
      </c>
      <c r="AR34" s="26" t="s">
        <v>29</v>
      </c>
      <c r="AS34" s="26">
        <v>2.3</v>
      </c>
      <c r="AT34" s="26" t="s">
        <v>29</v>
      </c>
      <c r="AU34" s="26" t="s">
        <v>29</v>
      </c>
      <c r="AV34" s="24">
        <v>6.1</v>
      </c>
      <c r="AW34" s="26" t="s">
        <v>29</v>
      </c>
      <c r="AX34" s="26" t="s">
        <v>29</v>
      </c>
      <c r="AY34" s="26" t="s">
        <v>29</v>
      </c>
      <c r="AZ34" s="26" t="s">
        <v>29</v>
      </c>
      <c r="BA34" s="26">
        <v>27.8</v>
      </c>
      <c r="BB34" s="1">
        <v>57.1</v>
      </c>
      <c r="BC34" s="1">
        <v>332.1</v>
      </c>
      <c r="BD34" s="1">
        <v>26.9</v>
      </c>
      <c r="BE34" s="1">
        <v>0</v>
      </c>
      <c r="BF34" s="1">
        <v>0</v>
      </c>
      <c r="BG34" s="26">
        <v>75.7</v>
      </c>
      <c r="BH34" s="24">
        <v>14.1</v>
      </c>
      <c r="BI34" s="26" t="s">
        <v>29</v>
      </c>
      <c r="BJ34" s="26">
        <v>78.2</v>
      </c>
      <c r="BK34" s="26">
        <v>0</v>
      </c>
      <c r="BL34" s="26">
        <v>340.3</v>
      </c>
      <c r="BM34" s="26">
        <v>97.6</v>
      </c>
      <c r="BN34" s="26">
        <v>735.9</v>
      </c>
      <c r="BO34" s="26">
        <v>39.1</v>
      </c>
      <c r="BP34" s="26">
        <v>0</v>
      </c>
      <c r="BQ34" s="26">
        <v>0</v>
      </c>
      <c r="BR34" s="26">
        <v>0</v>
      </c>
      <c r="BS34" s="26">
        <v>19486.1</v>
      </c>
      <c r="BT34" s="47">
        <v>14.1</v>
      </c>
      <c r="BU34" s="47">
        <v>92.3</v>
      </c>
      <c r="BV34" s="47">
        <v>92.3</v>
      </c>
      <c r="BW34" s="47">
        <v>432.6</v>
      </c>
      <c r="BX34" s="47">
        <v>530.2</v>
      </c>
      <c r="BY34" s="47">
        <v>1266.1</v>
      </c>
      <c r="BZ34" s="47">
        <v>1305.2</v>
      </c>
      <c r="CA34" s="47">
        <v>1305.2</v>
      </c>
      <c r="CB34" s="47">
        <v>1305.2</v>
      </c>
      <c r="CC34" s="47">
        <v>1305.2</v>
      </c>
      <c r="CD34" s="47">
        <v>20791.3</v>
      </c>
      <c r="CE34" s="47">
        <v>748.5</v>
      </c>
      <c r="CF34" s="71">
        <v>355.3</v>
      </c>
      <c r="CG34" s="71">
        <v>746.2</v>
      </c>
      <c r="CH34" s="47">
        <v>2533.9</v>
      </c>
      <c r="CI34" s="47">
        <v>432.1</v>
      </c>
      <c r="CJ34" s="47">
        <v>1345.1625000000001</v>
      </c>
      <c r="CK34" s="24" t="s">
        <v>29</v>
      </c>
      <c r="CL34" s="26">
        <v>0</v>
      </c>
      <c r="CM34" s="26">
        <v>620</v>
      </c>
      <c r="CN34" s="26">
        <v>55.6</v>
      </c>
      <c r="CO34" s="26">
        <v>0</v>
      </c>
      <c r="CP34" s="26">
        <v>0</v>
      </c>
      <c r="CQ34" s="26">
        <v>48.499999999999886</v>
      </c>
      <c r="CR34" s="26">
        <v>0</v>
      </c>
      <c r="CS34" s="26">
        <v>22.7</v>
      </c>
      <c r="CT34" s="26">
        <v>0</v>
      </c>
      <c r="CU34" s="26">
        <v>0</v>
      </c>
      <c r="CV34" s="26">
        <v>1.7000000000000455</v>
      </c>
      <c r="CW34" s="24" t="s">
        <v>29</v>
      </c>
      <c r="CX34" s="27">
        <v>620</v>
      </c>
      <c r="CY34" s="24">
        <v>675.6</v>
      </c>
      <c r="CZ34" s="24">
        <v>675.6</v>
      </c>
      <c r="DA34" s="24">
        <v>675.6</v>
      </c>
      <c r="DB34" s="71">
        <v>724.1</v>
      </c>
      <c r="DC34" s="24">
        <v>724.1</v>
      </c>
      <c r="DD34" s="24">
        <v>746.8</v>
      </c>
      <c r="DE34" s="71">
        <v>746.8</v>
      </c>
      <c r="DF34" s="71">
        <v>746.8</v>
      </c>
      <c r="DG34" s="27">
        <v>748.5</v>
      </c>
      <c r="DH34" s="24">
        <v>337.6</v>
      </c>
      <c r="DI34" s="27">
        <v>340.6</v>
      </c>
      <c r="DJ34" s="24">
        <v>340.6</v>
      </c>
      <c r="DK34" s="71">
        <v>340.6</v>
      </c>
      <c r="DL34" s="71">
        <v>340.6</v>
      </c>
      <c r="DM34" s="72">
        <v>340.6</v>
      </c>
      <c r="DN34" s="72">
        <v>340.6</v>
      </c>
      <c r="DO34" s="71">
        <v>343</v>
      </c>
      <c r="DP34" s="73">
        <v>347.8</v>
      </c>
      <c r="DQ34" s="71">
        <v>347.8</v>
      </c>
      <c r="DR34" s="71">
        <v>347.8</v>
      </c>
      <c r="DS34" s="71">
        <v>355.3</v>
      </c>
      <c r="DT34" s="71">
        <v>2.6</v>
      </c>
      <c r="DU34" s="24">
        <v>2.6</v>
      </c>
      <c r="DV34" s="71">
        <v>3.3</v>
      </c>
      <c r="DW34" s="71">
        <v>3.3</v>
      </c>
      <c r="DX34" s="71">
        <v>3.4</v>
      </c>
      <c r="DY34" s="27">
        <v>3.4</v>
      </c>
      <c r="DZ34" s="71">
        <v>3.4</v>
      </c>
      <c r="EA34" s="71">
        <v>3.4</v>
      </c>
      <c r="EB34" s="71">
        <v>4.7</v>
      </c>
      <c r="EC34" s="71">
        <v>4.7</v>
      </c>
      <c r="ED34" s="71">
        <v>197.4</v>
      </c>
      <c r="EE34" s="71">
        <v>548.8</v>
      </c>
      <c r="EF34" s="71">
        <f>ED34+EE34</f>
        <v>746.1999999999999</v>
      </c>
      <c r="EG34" s="24">
        <v>267.2</v>
      </c>
      <c r="EH34" s="24">
        <v>0</v>
      </c>
      <c r="EI34" s="24">
        <v>0</v>
      </c>
      <c r="EJ34" s="24" t="s">
        <v>29</v>
      </c>
      <c r="EK34" s="24" t="s">
        <v>29</v>
      </c>
      <c r="EL34" s="24">
        <v>0</v>
      </c>
      <c r="EM34" s="24">
        <v>0</v>
      </c>
      <c r="EN34" s="24">
        <v>0</v>
      </c>
      <c r="EO34" s="24">
        <v>0</v>
      </c>
      <c r="EP34" s="24">
        <v>0</v>
      </c>
      <c r="EQ34" s="24">
        <v>1191.8</v>
      </c>
      <c r="ER34" s="24">
        <v>1074.9</v>
      </c>
      <c r="ES34" s="47">
        <f>SUM(EG34:ER34)</f>
        <v>2533.9</v>
      </c>
      <c r="ET34" s="24">
        <v>0</v>
      </c>
      <c r="EU34" s="24">
        <v>0</v>
      </c>
      <c r="EV34" s="24">
        <v>0</v>
      </c>
      <c r="EW34" s="24">
        <v>0</v>
      </c>
      <c r="EX34" s="24"/>
      <c r="EY34" s="27">
        <v>84</v>
      </c>
      <c r="EZ34" s="27"/>
      <c r="FA34" s="27">
        <v>0</v>
      </c>
      <c r="FB34" s="27">
        <v>0</v>
      </c>
      <c r="FC34" s="27">
        <v>0</v>
      </c>
      <c r="FD34" s="27">
        <v>249.6</v>
      </c>
      <c r="FE34" s="27">
        <v>98.5</v>
      </c>
      <c r="FF34" s="47">
        <f>SUM(ET34:FE34)</f>
        <v>432.1</v>
      </c>
      <c r="FG34" s="47">
        <v>1207.058536</v>
      </c>
      <c r="FH34" s="47">
        <v>0</v>
      </c>
      <c r="FI34" s="1">
        <v>0</v>
      </c>
      <c r="FJ34" s="1"/>
      <c r="FK34" s="1">
        <v>0</v>
      </c>
      <c r="FL34" s="1"/>
      <c r="FM34" s="1"/>
      <c r="FN34" s="1">
        <v>0</v>
      </c>
      <c r="FO34" s="1">
        <v>65.9</v>
      </c>
      <c r="FP34" s="1">
        <v>0</v>
      </c>
      <c r="FQ34" s="1">
        <f>'[2]Feuil5'!$C$49</f>
        <v>72.203964</v>
      </c>
      <c r="FR34" s="1">
        <v>0</v>
      </c>
      <c r="FS34" s="1">
        <f>SUM(FG34:FR34)</f>
        <v>1345.1625000000001</v>
      </c>
      <c r="FT34" s="47">
        <f>SUM(FG34:FP34)</f>
        <v>1272.958536</v>
      </c>
      <c r="FU34" s="71">
        <v>4389.060533302358</v>
      </c>
      <c r="FV34" s="47">
        <v>24821.23777986243</v>
      </c>
      <c r="FW34" s="47">
        <v>8745.417963</v>
      </c>
      <c r="FX34" s="47">
        <v>8941.611831999999</v>
      </c>
      <c r="FY34" s="71">
        <v>1.794135</v>
      </c>
      <c r="FZ34" s="4">
        <v>784.303341</v>
      </c>
      <c r="GA34" s="4">
        <v>0</v>
      </c>
      <c r="GB34" s="122">
        <v>4.166409</v>
      </c>
      <c r="GC34" s="124">
        <v>0</v>
      </c>
      <c r="GD34" s="124"/>
      <c r="GE34" s="124">
        <v>5.207156345136</v>
      </c>
      <c r="GF34" s="79">
        <v>4.110653385949</v>
      </c>
      <c r="GG34" s="112">
        <v>0</v>
      </c>
      <c r="GH34" s="112">
        <v>438.1</v>
      </c>
      <c r="GI34" s="128">
        <v>1726.5077788384917</v>
      </c>
      <c r="GJ34" s="130">
        <v>1424.8710597327809</v>
      </c>
      <c r="GK34" s="72">
        <v>4933.037455326479</v>
      </c>
      <c r="GL34" s="71">
        <v>2011.1656790711602</v>
      </c>
      <c r="GM34" s="71">
        <v>318.26146565477995</v>
      </c>
      <c r="GN34" s="71">
        <v>602.1246744400001</v>
      </c>
      <c r="GO34" s="71">
        <v>868.8717600500008</v>
      </c>
      <c r="GP34" s="71">
        <v>8715.8175597</v>
      </c>
      <c r="GQ34" s="71">
        <v>147.44862544</v>
      </c>
      <c r="GR34" s="71">
        <v>690.54885129</v>
      </c>
      <c r="GS34" s="71">
        <v>2399.0860558900004</v>
      </c>
      <c r="GT34" s="71">
        <v>700.974653</v>
      </c>
      <c r="GU34" s="71">
        <v>2106.791485</v>
      </c>
      <c r="GV34" s="71">
        <v>1327.109515</v>
      </c>
      <c r="GW34" s="71">
        <f>SUM(GK34:GV34)</f>
        <v>24821.23777986243</v>
      </c>
      <c r="GX34" s="71">
        <v>1253.494231</v>
      </c>
      <c r="GY34" s="71">
        <v>2192.786763</v>
      </c>
      <c r="GZ34" s="71">
        <v>725.373841</v>
      </c>
      <c r="HA34" s="71">
        <v>1975.018545</v>
      </c>
      <c r="HB34" s="71"/>
      <c r="HC34" s="71">
        <v>972.231134</v>
      </c>
      <c r="HD34" s="71"/>
      <c r="HE34" s="71">
        <v>205.491723</v>
      </c>
      <c r="HF34" s="71"/>
      <c r="HG34" s="71">
        <v>2495.107853</v>
      </c>
      <c r="HH34" s="71">
        <v>2809.502774</v>
      </c>
      <c r="HI34" s="71">
        <v>2885.776093</v>
      </c>
      <c r="HJ34" s="71"/>
      <c r="HK34" s="71"/>
      <c r="HL34" s="71"/>
      <c r="HM34" s="71">
        <v>1169.71976</v>
      </c>
      <c r="HN34" s="71">
        <v>232.403034</v>
      </c>
      <c r="HO34" s="71">
        <v>2198.785658</v>
      </c>
      <c r="HP34" s="71">
        <v>1385.899142</v>
      </c>
      <c r="HQ34" s="71">
        <v>307.235337</v>
      </c>
      <c r="HR34" s="71">
        <v>785.796677</v>
      </c>
      <c r="HS34" s="71">
        <v>1323.455278</v>
      </c>
      <c r="HT34" s="71"/>
      <c r="HU34" s="71">
        <v>1538.316946</v>
      </c>
      <c r="HV34" s="71">
        <v>43.491043</v>
      </c>
      <c r="HW34" s="71">
        <v>181.861242</v>
      </c>
      <c r="HX34" s="71">
        <v>442.223803</v>
      </c>
      <c r="HY34" s="71">
        <v>13.483805</v>
      </c>
      <c r="HZ34" s="71">
        <v>1770.394669</v>
      </c>
      <c r="IA34" s="71"/>
      <c r="IB34" s="71"/>
      <c r="IC34" s="71"/>
      <c r="ID34" s="71"/>
      <c r="IE34" s="71"/>
      <c r="IF34" s="71"/>
      <c r="IG34" s="71"/>
      <c r="IH34" s="47">
        <f>HJ34+HK34+HL34+HM34+HN34</f>
        <v>1402.1227939999999</v>
      </c>
      <c r="II34" s="47">
        <f>HV34+HW34+HX34+HY34+HZ34</f>
        <v>2451.454562</v>
      </c>
    </row>
    <row r="35" spans="1:243" ht="15.75">
      <c r="A35" s="32" t="s">
        <v>38</v>
      </c>
      <c r="B35" s="46">
        <v>88.6</v>
      </c>
      <c r="C35" s="46">
        <v>7.6</v>
      </c>
      <c r="D35" s="46">
        <v>0.1</v>
      </c>
      <c r="E35" s="46">
        <v>0.2</v>
      </c>
      <c r="F35" s="46">
        <v>11.4</v>
      </c>
      <c r="G35" s="46">
        <v>13.9</v>
      </c>
      <c r="H35" s="46">
        <v>2</v>
      </c>
      <c r="I35" s="45">
        <v>6.2</v>
      </c>
      <c r="J35" s="46">
        <v>18.8</v>
      </c>
      <c r="K35" s="46">
        <v>16.3</v>
      </c>
      <c r="L35" s="46">
        <v>107.4</v>
      </c>
      <c r="M35" s="69">
        <v>178.3</v>
      </c>
      <c r="N35" s="47">
        <v>21.3</v>
      </c>
      <c r="O35" s="47">
        <v>252.2</v>
      </c>
      <c r="P35" s="47">
        <v>142.9</v>
      </c>
      <c r="Q35" s="24">
        <v>20.1</v>
      </c>
      <c r="R35" s="47">
        <v>522.9</v>
      </c>
      <c r="S35" s="24">
        <v>35.5</v>
      </c>
      <c r="T35" s="24">
        <v>18.6</v>
      </c>
      <c r="U35" s="25">
        <v>16.4</v>
      </c>
      <c r="V35" s="25">
        <v>140.5</v>
      </c>
      <c r="W35" s="25">
        <v>43.4</v>
      </c>
      <c r="X35" s="47" t="s">
        <v>29</v>
      </c>
      <c r="Y35" s="47" t="s">
        <v>29</v>
      </c>
      <c r="Z35" s="47" t="s">
        <v>29</v>
      </c>
      <c r="AA35" s="47" t="s">
        <v>29</v>
      </c>
      <c r="AB35" s="47" t="s">
        <v>29</v>
      </c>
      <c r="AC35" s="47" t="s">
        <v>29</v>
      </c>
      <c r="AD35" s="47" t="s">
        <v>29</v>
      </c>
      <c r="AE35" s="47" t="s">
        <v>29</v>
      </c>
      <c r="AF35" s="47" t="s">
        <v>29</v>
      </c>
      <c r="AG35" s="47" t="s">
        <v>29</v>
      </c>
      <c r="AH35" s="47">
        <v>18.6</v>
      </c>
      <c r="AI35" s="68" t="s">
        <v>29</v>
      </c>
      <c r="AJ35" s="47" t="s">
        <v>29</v>
      </c>
      <c r="AK35" s="76">
        <v>16.4</v>
      </c>
      <c r="AL35" s="68" t="s">
        <v>29</v>
      </c>
      <c r="AM35" s="68" t="s">
        <v>29</v>
      </c>
      <c r="AN35" s="68" t="s">
        <v>29</v>
      </c>
      <c r="AO35" s="68" t="s">
        <v>29</v>
      </c>
      <c r="AP35" s="68" t="s">
        <v>29</v>
      </c>
      <c r="AQ35" s="68" t="s">
        <v>29</v>
      </c>
      <c r="AR35" s="68" t="s">
        <v>29</v>
      </c>
      <c r="AS35" s="68" t="s">
        <v>29</v>
      </c>
      <c r="AT35" s="68" t="s">
        <v>29</v>
      </c>
      <c r="AU35" s="68" t="s">
        <v>29</v>
      </c>
      <c r="AV35" s="47" t="s">
        <v>29</v>
      </c>
      <c r="AW35" s="76" t="s">
        <v>29</v>
      </c>
      <c r="AX35" s="68" t="s">
        <v>29</v>
      </c>
      <c r="AY35" s="68" t="s">
        <v>29</v>
      </c>
      <c r="AZ35" s="68">
        <v>20.2</v>
      </c>
      <c r="BA35" s="68"/>
      <c r="BB35" s="1">
        <v>0</v>
      </c>
      <c r="BC35" s="1">
        <v>90.6</v>
      </c>
      <c r="BD35" s="1">
        <v>29.7</v>
      </c>
      <c r="BE35" s="1">
        <v>0</v>
      </c>
      <c r="BF35" s="1">
        <v>0</v>
      </c>
      <c r="BG35" s="68">
        <v>0</v>
      </c>
      <c r="BH35" s="24" t="s">
        <v>29</v>
      </c>
      <c r="BI35" s="26">
        <v>0</v>
      </c>
      <c r="BJ35" s="26">
        <v>21.1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22.3</v>
      </c>
      <c r="BR35" s="26">
        <v>0</v>
      </c>
      <c r="BS35" s="26">
        <v>0</v>
      </c>
      <c r="BT35" s="47">
        <v>21.1</v>
      </c>
      <c r="BU35" s="47">
        <v>21.1</v>
      </c>
      <c r="BV35" s="47">
        <v>21.1</v>
      </c>
      <c r="BW35" s="47">
        <v>21.1</v>
      </c>
      <c r="BX35" s="47">
        <v>21.1</v>
      </c>
      <c r="BY35" s="47">
        <v>21.1</v>
      </c>
      <c r="BZ35" s="47">
        <v>21.1</v>
      </c>
      <c r="CA35" s="24">
        <v>21.1</v>
      </c>
      <c r="CB35" s="24">
        <v>43.4</v>
      </c>
      <c r="CC35" s="24">
        <v>43.4</v>
      </c>
      <c r="CD35" s="71">
        <v>43.4</v>
      </c>
      <c r="CE35" s="24">
        <v>24.7</v>
      </c>
      <c r="CF35" s="71">
        <v>137.6</v>
      </c>
      <c r="CG35" s="71">
        <v>97.2</v>
      </c>
      <c r="CH35" s="47">
        <v>103.27733</v>
      </c>
      <c r="CI35" s="47">
        <v>99.83007599999999</v>
      </c>
      <c r="CJ35" s="47">
        <v>151.849145</v>
      </c>
      <c r="CK35" s="24" t="s">
        <v>29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24.7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4" t="s">
        <v>29</v>
      </c>
      <c r="CX35" s="27"/>
      <c r="CY35" s="24"/>
      <c r="CZ35" s="24"/>
      <c r="DA35" s="24"/>
      <c r="DB35" s="71">
        <v>24.7</v>
      </c>
      <c r="DC35" s="24">
        <v>24.7</v>
      </c>
      <c r="DD35" s="24">
        <v>24.7</v>
      </c>
      <c r="DE35" s="71">
        <v>24.7</v>
      </c>
      <c r="DF35" s="71">
        <v>24.7</v>
      </c>
      <c r="DG35" s="27">
        <v>24.7</v>
      </c>
      <c r="DH35" s="24">
        <v>23.4</v>
      </c>
      <c r="DI35" s="27">
        <v>23.4</v>
      </c>
      <c r="DJ35" s="24">
        <v>23.4</v>
      </c>
      <c r="DK35" s="71">
        <v>23.4</v>
      </c>
      <c r="DL35" s="71">
        <v>28.1</v>
      </c>
      <c r="DM35" s="72">
        <v>98.1</v>
      </c>
      <c r="DN35" s="72">
        <v>117.6</v>
      </c>
      <c r="DO35" s="71">
        <v>127.6</v>
      </c>
      <c r="DP35" s="73">
        <v>137.6</v>
      </c>
      <c r="DQ35" s="71">
        <v>137.6</v>
      </c>
      <c r="DR35" s="71">
        <v>137.6</v>
      </c>
      <c r="DS35" s="71">
        <v>137.6</v>
      </c>
      <c r="DT35" s="24" t="s">
        <v>29</v>
      </c>
      <c r="DU35" s="24" t="s">
        <v>29</v>
      </c>
      <c r="DV35" s="24" t="s">
        <v>29</v>
      </c>
      <c r="DW35" s="24" t="s">
        <v>29</v>
      </c>
      <c r="DX35" s="71">
        <v>25.8</v>
      </c>
      <c r="DY35" s="27">
        <v>49.2</v>
      </c>
      <c r="DZ35" s="71">
        <v>63.7</v>
      </c>
      <c r="EA35" s="71">
        <v>67.7</v>
      </c>
      <c r="EB35" s="71">
        <v>67.7</v>
      </c>
      <c r="EC35" s="71">
        <v>90.2</v>
      </c>
      <c r="ED35" s="71">
        <v>95</v>
      </c>
      <c r="EE35" s="71">
        <v>2.2</v>
      </c>
      <c r="EF35" s="71">
        <f>ED35+EE35</f>
        <v>97.2</v>
      </c>
      <c r="EG35" s="24">
        <v>47.3</v>
      </c>
      <c r="EH35" s="24">
        <v>9.5</v>
      </c>
      <c r="EI35" s="24">
        <v>0</v>
      </c>
      <c r="EJ35" s="24" t="s">
        <v>29</v>
      </c>
      <c r="EK35" s="24" t="s">
        <v>29</v>
      </c>
      <c r="EL35" s="24">
        <f>'[1]Feuil3'!$F$35</f>
        <v>15.457437</v>
      </c>
      <c r="EM35" s="24">
        <v>7.7</v>
      </c>
      <c r="EN35" s="24">
        <v>0</v>
      </c>
      <c r="EO35" s="24">
        <v>23.319893</v>
      </c>
      <c r="EP35" s="24">
        <v>0</v>
      </c>
      <c r="EQ35" s="24"/>
      <c r="ER35" s="24"/>
      <c r="ES35" s="47">
        <f>SUM(EG35:ER35)</f>
        <v>103.27733</v>
      </c>
      <c r="ET35" s="24">
        <v>0</v>
      </c>
      <c r="EU35" s="24">
        <v>0</v>
      </c>
      <c r="EV35" s="24">
        <v>0</v>
      </c>
      <c r="EW35" s="24">
        <v>0</v>
      </c>
      <c r="EX35" s="24"/>
      <c r="EY35" s="27">
        <v>31.3</v>
      </c>
      <c r="EZ35" s="27">
        <v>31.5</v>
      </c>
      <c r="FA35" s="27">
        <v>0</v>
      </c>
      <c r="FB35" s="27">
        <v>3.973083</v>
      </c>
      <c r="FC35" s="27">
        <v>27.556993</v>
      </c>
      <c r="FD35" s="27">
        <v>5.5</v>
      </c>
      <c r="FE35" s="27">
        <v>0</v>
      </c>
      <c r="FF35" s="47">
        <f>SUM(ET35:FE35)</f>
        <v>99.83007599999999</v>
      </c>
      <c r="FG35" s="47" t="s">
        <v>29</v>
      </c>
      <c r="FH35" s="47">
        <v>0</v>
      </c>
      <c r="FI35" s="1">
        <v>0</v>
      </c>
      <c r="FJ35" s="1"/>
      <c r="FK35" s="1">
        <v>0</v>
      </c>
      <c r="FL35" s="1"/>
      <c r="FM35" s="1">
        <v>6.719452</v>
      </c>
      <c r="FN35" s="1">
        <v>0</v>
      </c>
      <c r="FO35" s="1"/>
      <c r="FP35" s="1">
        <v>6.0429</v>
      </c>
      <c r="FQ35" s="1">
        <f>'[2]Feuil5'!$C$48</f>
        <v>139.086793</v>
      </c>
      <c r="FR35" s="1">
        <v>0</v>
      </c>
      <c r="FS35" s="1">
        <f>SUM(FG35:FR35)</f>
        <v>151.849145</v>
      </c>
      <c r="FT35" s="47">
        <f>SUM(FG35:FP35)</f>
        <v>12.762352</v>
      </c>
      <c r="FU35" s="71">
        <v>73.43499288</v>
      </c>
      <c r="FV35" s="47">
        <v>259.4860505488</v>
      </c>
      <c r="FW35" s="47">
        <v>253.604215</v>
      </c>
      <c r="FX35" s="47">
        <v>217.35487</v>
      </c>
      <c r="FY35" s="71" t="s">
        <v>29</v>
      </c>
      <c r="FZ35" s="4">
        <v>13.858674</v>
      </c>
      <c r="GA35" s="4">
        <v>0</v>
      </c>
      <c r="GB35" s="122">
        <v>33.4952</v>
      </c>
      <c r="GC35" s="124">
        <v>13.98111888</v>
      </c>
      <c r="GD35" s="124">
        <v>12.1</v>
      </c>
      <c r="GE35" s="124">
        <v>0</v>
      </c>
      <c r="GF35" s="79"/>
      <c r="GG35" s="112">
        <v>0</v>
      </c>
      <c r="GH35" s="112">
        <v>0</v>
      </c>
      <c r="GI35" s="128">
        <v>0</v>
      </c>
      <c r="GJ35" s="130">
        <v>0</v>
      </c>
      <c r="GK35" s="72"/>
      <c r="GL35" s="71">
        <v>1E-06</v>
      </c>
      <c r="GM35" s="71">
        <v>80.12961542880001</v>
      </c>
      <c r="GN35" s="71">
        <v>0</v>
      </c>
      <c r="GO35" s="71">
        <v>79.91285512</v>
      </c>
      <c r="GP35" s="71">
        <v>0</v>
      </c>
      <c r="GQ35" s="71">
        <v>0</v>
      </c>
      <c r="GR35" s="71"/>
      <c r="GS35" s="71"/>
      <c r="GT35" s="71">
        <v>22.657389</v>
      </c>
      <c r="GU35" s="71">
        <v>76.754976</v>
      </c>
      <c r="GV35" s="71">
        <v>0.031214</v>
      </c>
      <c r="GW35" s="71">
        <f>SUM(GK35:GV35)</f>
        <v>259.4860505488</v>
      </c>
      <c r="GX35" s="71">
        <v>70.05918</v>
      </c>
      <c r="GY35" s="71">
        <v>0</v>
      </c>
      <c r="GZ35" s="71">
        <v>50.385725</v>
      </c>
      <c r="HA35" s="71">
        <v>0</v>
      </c>
      <c r="HB35" s="71"/>
      <c r="HC35" s="71"/>
      <c r="HD35" s="71"/>
      <c r="HE35" s="71"/>
      <c r="HF35" s="71"/>
      <c r="HG35" s="71">
        <v>147.885988</v>
      </c>
      <c r="HH35" s="71">
        <v>35.659047</v>
      </c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>
        <v>73.582916</v>
      </c>
      <c r="HT35" s="71">
        <v>139.739379</v>
      </c>
      <c r="HU35" s="71">
        <v>4.032575</v>
      </c>
      <c r="HV35" s="71"/>
      <c r="HW35" s="71"/>
      <c r="HX35" s="71"/>
      <c r="HY35" s="71">
        <v>0</v>
      </c>
      <c r="HZ35" s="71">
        <v>20.674181</v>
      </c>
      <c r="IA35" s="71"/>
      <c r="IB35" s="71"/>
      <c r="IC35" s="71"/>
      <c r="ID35" s="71"/>
      <c r="IE35" s="71"/>
      <c r="IF35" s="71"/>
      <c r="IG35" s="71"/>
      <c r="IH35" s="47">
        <f>HJ35+HK35+HL35+HM35+HN35</f>
        <v>0</v>
      </c>
      <c r="II35" s="47">
        <f>HV35+HW35+HX35+HY35+HZ35</f>
        <v>20.674181</v>
      </c>
    </row>
    <row r="36" spans="1:243" ht="15.75">
      <c r="A36" s="32" t="s">
        <v>39</v>
      </c>
      <c r="B36" s="46">
        <v>110.7</v>
      </c>
      <c r="C36" s="46">
        <v>117.8</v>
      </c>
      <c r="D36" s="46">
        <v>38.8</v>
      </c>
      <c r="E36" s="46">
        <v>298.1</v>
      </c>
      <c r="F36" s="46">
        <v>51.6</v>
      </c>
      <c r="G36" s="46">
        <v>259.6</v>
      </c>
      <c r="H36" s="46">
        <v>266.3</v>
      </c>
      <c r="I36" s="45">
        <v>419.5</v>
      </c>
      <c r="J36" s="46">
        <v>748.8</v>
      </c>
      <c r="K36" s="46">
        <v>1338.1</v>
      </c>
      <c r="L36" s="46">
        <v>381.2</v>
      </c>
      <c r="M36" s="69">
        <v>179.3</v>
      </c>
      <c r="N36" s="47">
        <v>246.4</v>
      </c>
      <c r="O36" s="47">
        <v>230</v>
      </c>
      <c r="P36" s="47">
        <v>349</v>
      </c>
      <c r="Q36" s="24">
        <v>303.4</v>
      </c>
      <c r="R36" s="47">
        <v>550</v>
      </c>
      <c r="S36" s="24">
        <v>299.2</v>
      </c>
      <c r="T36" s="24">
        <v>934.5</v>
      </c>
      <c r="U36" s="25">
        <v>870.7</v>
      </c>
      <c r="V36" s="25">
        <v>2603.3</v>
      </c>
      <c r="W36" s="25">
        <v>3382.1</v>
      </c>
      <c r="X36" s="24">
        <v>2.8</v>
      </c>
      <c r="Y36" s="27">
        <v>23.4</v>
      </c>
      <c r="Z36" s="26">
        <v>131</v>
      </c>
      <c r="AA36" s="26">
        <v>156.4</v>
      </c>
      <c r="AB36" s="26">
        <v>125.4</v>
      </c>
      <c r="AC36" s="26">
        <v>107.9</v>
      </c>
      <c r="AD36" s="26">
        <v>28.1</v>
      </c>
      <c r="AE36" s="26" t="s">
        <v>29</v>
      </c>
      <c r="AF36" s="26">
        <v>133.5</v>
      </c>
      <c r="AG36" s="26">
        <v>68.4</v>
      </c>
      <c r="AH36" s="26">
        <v>51.3</v>
      </c>
      <c r="AI36" s="26">
        <v>106.3</v>
      </c>
      <c r="AJ36" s="27">
        <v>137.9</v>
      </c>
      <c r="AK36" s="26">
        <v>95.8</v>
      </c>
      <c r="AL36" s="26">
        <v>89.5</v>
      </c>
      <c r="AM36" s="26">
        <v>138.7</v>
      </c>
      <c r="AN36" s="26">
        <v>45.3</v>
      </c>
      <c r="AO36" s="26">
        <v>27.5</v>
      </c>
      <c r="AP36" s="26">
        <v>49.9</v>
      </c>
      <c r="AQ36" s="26">
        <v>75</v>
      </c>
      <c r="AR36" s="26">
        <v>95.6</v>
      </c>
      <c r="AS36" s="26">
        <v>107.7</v>
      </c>
      <c r="AT36" s="26">
        <v>7.8</v>
      </c>
      <c r="AU36" s="26" t="s">
        <v>29</v>
      </c>
      <c r="AV36" s="24">
        <v>53.7</v>
      </c>
      <c r="AW36" s="26">
        <v>72.6</v>
      </c>
      <c r="AX36" s="26">
        <v>272.1</v>
      </c>
      <c r="AY36" s="26">
        <v>394.2</v>
      </c>
      <c r="AZ36" s="26">
        <v>57.5</v>
      </c>
      <c r="BA36" s="26">
        <v>347.2</v>
      </c>
      <c r="BB36" s="1">
        <v>48.5</v>
      </c>
      <c r="BC36" s="1">
        <v>33.1</v>
      </c>
      <c r="BD36" s="1">
        <v>913</v>
      </c>
      <c r="BE36" s="1">
        <v>110.4</v>
      </c>
      <c r="BF36" s="1">
        <v>175.4</v>
      </c>
      <c r="BG36" s="26">
        <v>125.6</v>
      </c>
      <c r="BH36" s="24">
        <v>105.5</v>
      </c>
      <c r="BI36" s="26">
        <v>260.8</v>
      </c>
      <c r="BJ36" s="26">
        <v>683.4</v>
      </c>
      <c r="BK36" s="26">
        <v>58.4</v>
      </c>
      <c r="BL36" s="26">
        <v>803.1</v>
      </c>
      <c r="BM36" s="26">
        <v>15.2</v>
      </c>
      <c r="BN36" s="26">
        <v>29.8</v>
      </c>
      <c r="BO36" s="26">
        <v>19.5</v>
      </c>
      <c r="BP36" s="26">
        <v>168.7</v>
      </c>
      <c r="BQ36" s="26">
        <v>84.8</v>
      </c>
      <c r="BR36" s="26">
        <v>829.2</v>
      </c>
      <c r="BS36" s="26">
        <v>275.2</v>
      </c>
      <c r="BT36" s="47">
        <v>370.1</v>
      </c>
      <c r="BU36" s="47">
        <v>1056.5</v>
      </c>
      <c r="BV36" s="47">
        <v>1114.9</v>
      </c>
      <c r="BW36" s="47">
        <v>1917.5</v>
      </c>
      <c r="BX36" s="47">
        <v>1933.2</v>
      </c>
      <c r="BY36" s="47">
        <v>2004.7</v>
      </c>
      <c r="BZ36" s="47">
        <v>2024.2</v>
      </c>
      <c r="CA36" s="24">
        <v>2087.4</v>
      </c>
      <c r="CB36" s="24">
        <v>2277.7</v>
      </c>
      <c r="CC36" s="24">
        <v>3106.9</v>
      </c>
      <c r="CD36" s="71">
        <v>3382.1</v>
      </c>
      <c r="CE36" s="24">
        <v>547.1</v>
      </c>
      <c r="CF36" s="71">
        <v>337.5</v>
      </c>
      <c r="CG36" s="71">
        <v>1331.5</v>
      </c>
      <c r="CH36" s="47">
        <v>2411.5373770000006</v>
      </c>
      <c r="CI36" s="47">
        <v>6502.272884</v>
      </c>
      <c r="CJ36" s="47">
        <v>26859.742140000002</v>
      </c>
      <c r="CK36" s="24">
        <v>1.3</v>
      </c>
      <c r="CL36" s="26">
        <v>203.2</v>
      </c>
      <c r="CM36" s="26">
        <v>75.1</v>
      </c>
      <c r="CN36" s="26">
        <v>14.8</v>
      </c>
      <c r="CO36" s="26">
        <v>2.0999999999999943</v>
      </c>
      <c r="CP36" s="26">
        <v>12.4</v>
      </c>
      <c r="CQ36" s="26">
        <v>114.9</v>
      </c>
      <c r="CR36" s="26">
        <v>2.3999999999999773</v>
      </c>
      <c r="CS36" s="26">
        <v>156.1</v>
      </c>
      <c r="CT36" s="26">
        <v>97.50000000000004</v>
      </c>
      <c r="CU36" s="26">
        <v>8.099999999999909</v>
      </c>
      <c r="CV36" s="26">
        <v>6.800000000000068</v>
      </c>
      <c r="CW36" s="24">
        <v>204.5</v>
      </c>
      <c r="CX36" s="27">
        <v>279.6</v>
      </c>
      <c r="CY36" s="24">
        <v>294.4</v>
      </c>
      <c r="CZ36" s="24">
        <v>296.49999999999994</v>
      </c>
      <c r="DA36" s="24">
        <v>308.9</v>
      </c>
      <c r="DB36" s="71">
        <v>423.79999999999995</v>
      </c>
      <c r="DC36" s="24">
        <v>426.19999999999993</v>
      </c>
      <c r="DD36" s="24">
        <v>582.3</v>
      </c>
      <c r="DE36" s="71">
        <v>679.8</v>
      </c>
      <c r="DF36" s="71">
        <v>687.8999999999999</v>
      </c>
      <c r="DG36" s="27">
        <v>694.6999999999999</v>
      </c>
      <c r="DH36" s="24">
        <v>204.6</v>
      </c>
      <c r="DI36" s="27">
        <v>7.1</v>
      </c>
      <c r="DJ36" s="24">
        <v>17.1</v>
      </c>
      <c r="DK36" s="71">
        <v>197.2</v>
      </c>
      <c r="DL36" s="71">
        <v>198.1</v>
      </c>
      <c r="DM36" s="72">
        <v>216.7</v>
      </c>
      <c r="DN36" s="72">
        <v>235.9</v>
      </c>
      <c r="DO36" s="71">
        <v>292.2</v>
      </c>
      <c r="DP36" s="73">
        <v>322.1</v>
      </c>
      <c r="DQ36" s="71">
        <v>332</v>
      </c>
      <c r="DR36" s="71">
        <v>332</v>
      </c>
      <c r="DS36" s="71">
        <v>337.5</v>
      </c>
      <c r="DT36" s="71">
        <v>21.7</v>
      </c>
      <c r="DU36" s="24">
        <v>820.4</v>
      </c>
      <c r="DV36" s="71">
        <v>1045.7</v>
      </c>
      <c r="DW36" s="71">
        <v>1061.9</v>
      </c>
      <c r="DX36" s="71">
        <v>1165.2</v>
      </c>
      <c r="DY36" s="27">
        <v>1266.4</v>
      </c>
      <c r="DZ36" s="71">
        <v>1279</v>
      </c>
      <c r="EA36" s="71">
        <v>1279.5</v>
      </c>
      <c r="EB36" s="71">
        <v>1324.6</v>
      </c>
      <c r="EC36" s="71">
        <v>1324.6</v>
      </c>
      <c r="ED36" s="71">
        <v>1324.6</v>
      </c>
      <c r="EE36" s="71">
        <v>6.9</v>
      </c>
      <c r="EF36" s="71">
        <v>1331.5</v>
      </c>
      <c r="EG36" s="24">
        <v>387.6</v>
      </c>
      <c r="EH36" s="24">
        <v>9.4</v>
      </c>
      <c r="EI36" s="24">
        <v>242.6</v>
      </c>
      <c r="EJ36" s="24">
        <v>890.2</v>
      </c>
      <c r="EK36" s="24">
        <v>5.56139</v>
      </c>
      <c r="EL36" s="24">
        <v>220.895019</v>
      </c>
      <c r="EM36" s="24">
        <v>0</v>
      </c>
      <c r="EN36" s="24">
        <v>146.1</v>
      </c>
      <c r="EO36" s="24">
        <v>27.130657999999997</v>
      </c>
      <c r="EP36" s="24">
        <v>155.505704</v>
      </c>
      <c r="EQ36" s="24">
        <v>469.8</v>
      </c>
      <c r="ER36" s="24">
        <v>48.9</v>
      </c>
      <c r="ES36" s="47">
        <v>2603.692771000001</v>
      </c>
      <c r="ET36" s="24">
        <v>164</v>
      </c>
      <c r="EU36" s="24">
        <v>659.6</v>
      </c>
      <c r="EV36" s="24">
        <v>961.9</v>
      </c>
      <c r="EW36" s="24">
        <v>353.656833</v>
      </c>
      <c r="EX36" s="24">
        <v>733</v>
      </c>
      <c r="EY36" s="24">
        <v>647.1</v>
      </c>
      <c r="EZ36" s="24">
        <v>30.6</v>
      </c>
      <c r="FA36" s="24">
        <v>1652.5785970000002</v>
      </c>
      <c r="FB36" s="24">
        <v>550.25</v>
      </c>
      <c r="FC36" s="24">
        <v>262.087454</v>
      </c>
      <c r="FD36" s="24">
        <v>0</v>
      </c>
      <c r="FE36" s="24">
        <v>487.5</v>
      </c>
      <c r="FF36" s="47">
        <v>6502.272884</v>
      </c>
      <c r="FG36" s="99">
        <v>477.881122</v>
      </c>
      <c r="FH36" s="47">
        <v>1860.266869</v>
      </c>
      <c r="FI36" s="1">
        <v>460.01903799999997</v>
      </c>
      <c r="FJ36" s="1">
        <v>6672.1</v>
      </c>
      <c r="FK36" s="1">
        <v>2799.917</v>
      </c>
      <c r="FL36" s="1">
        <v>1970.8999999999999</v>
      </c>
      <c r="FM36" s="1">
        <v>776.151449</v>
      </c>
      <c r="FN36" s="1">
        <v>2881.1337380000004</v>
      </c>
      <c r="FO36" s="1">
        <v>2488</v>
      </c>
      <c r="FP36" s="1">
        <v>2773.313674</v>
      </c>
      <c r="FQ36" s="1">
        <v>973.15925</v>
      </c>
      <c r="FR36" s="1">
        <v>2726.9000000000005</v>
      </c>
      <c r="FS36" s="1">
        <v>26859.742140000002</v>
      </c>
      <c r="FT36" s="47">
        <v>23159.682890000004</v>
      </c>
      <c r="FU36" s="71">
        <v>21934.273905046848</v>
      </c>
      <c r="FV36" s="47">
        <v>15132.14903911573</v>
      </c>
      <c r="FW36" s="47">
        <v>3428.6642862450026</v>
      </c>
      <c r="FX36" s="47">
        <v>1223.123943</v>
      </c>
      <c r="FY36" s="71">
        <v>4399.633387</v>
      </c>
      <c r="FZ36" s="4">
        <v>3309.846869</v>
      </c>
      <c r="GA36" s="4">
        <v>1845.420463</v>
      </c>
      <c r="GB36" s="122">
        <v>454.847647</v>
      </c>
      <c r="GC36" s="124">
        <v>16.25691288</v>
      </c>
      <c r="GD36" s="124">
        <f>15.1+1+32.8+0.1</f>
        <v>49</v>
      </c>
      <c r="GE36" s="124">
        <v>114.31733290070999</v>
      </c>
      <c r="GF36" s="79">
        <v>380.59523481766007</v>
      </c>
      <c r="GG36" s="112">
        <v>2665.552011328921</v>
      </c>
      <c r="GH36" s="112">
        <f>1068.1+126.7</f>
        <v>1194.8</v>
      </c>
      <c r="GI36" s="128">
        <f>6452.34239358038-100.8</f>
        <v>6351.54239358038</v>
      </c>
      <c r="GJ36" s="130">
        <v>901.0340705277539</v>
      </c>
      <c r="GK36" s="72">
        <v>1097.469741833357</v>
      </c>
      <c r="GL36" s="71">
        <v>829.29134365315</v>
      </c>
      <c r="GM36" s="71">
        <v>1226.864672501224</v>
      </c>
      <c r="GN36" s="71">
        <v>736.6815023999999</v>
      </c>
      <c r="GO36" s="71">
        <v>749.5963443999999</v>
      </c>
      <c r="GP36" s="71">
        <v>409.42981766</v>
      </c>
      <c r="GQ36" s="71">
        <v>977.2260856400001</v>
      </c>
      <c r="GR36" s="71">
        <v>2487.9187842300003</v>
      </c>
      <c r="GS36" s="71">
        <v>2404.13129133</v>
      </c>
      <c r="GT36" s="71">
        <v>945.1060910000001</v>
      </c>
      <c r="GU36" s="71">
        <v>1899.138543</v>
      </c>
      <c r="GV36" s="71">
        <v>1329.81187</v>
      </c>
      <c r="GW36" s="71">
        <f>SUM(GK36:GV36)</f>
        <v>15092.66608764773</v>
      </c>
      <c r="GX36" s="71">
        <v>1950.953404</v>
      </c>
      <c r="GY36" s="71">
        <v>1660.671637</v>
      </c>
      <c r="GZ36" s="71">
        <v>1431.583241</v>
      </c>
      <c r="HA36" s="71">
        <v>810.564466</v>
      </c>
      <c r="HB36" s="71">
        <v>535.2565</v>
      </c>
      <c r="HC36" s="71">
        <v>749.770713</v>
      </c>
      <c r="HD36" s="71">
        <v>2337.106791</v>
      </c>
      <c r="HE36" s="71">
        <v>332.55710500000004</v>
      </c>
      <c r="HF36" s="71">
        <v>287.036338288</v>
      </c>
      <c r="HG36" s="71">
        <v>653.363484</v>
      </c>
      <c r="HH36" s="71">
        <v>1393.102808</v>
      </c>
      <c r="HI36" s="71">
        <v>1055.331498</v>
      </c>
      <c r="HJ36" s="71"/>
      <c r="HK36" s="71">
        <v>267.990077</v>
      </c>
      <c r="HL36" s="71">
        <v>831.022957</v>
      </c>
      <c r="HM36" s="71">
        <v>4.372027</v>
      </c>
      <c r="HN36" s="71"/>
      <c r="HO36" s="71">
        <v>0.36840700000000004</v>
      </c>
      <c r="HP36" s="71"/>
      <c r="HQ36" s="71">
        <v>55.056298</v>
      </c>
      <c r="HR36" s="71">
        <v>42.516213</v>
      </c>
      <c r="HS36" s="71">
        <v>0.165527</v>
      </c>
      <c r="HT36" s="71">
        <v>21.583113000000004</v>
      </c>
      <c r="HU36" s="71">
        <v>0.049324</v>
      </c>
      <c r="HV36" s="71">
        <v>51.808724999999995</v>
      </c>
      <c r="HW36" s="71"/>
      <c r="HX36" s="71">
        <v>1.429611</v>
      </c>
      <c r="HY36" s="71">
        <v>0</v>
      </c>
      <c r="HZ36" s="71">
        <v>58.649858</v>
      </c>
      <c r="IA36" s="71"/>
      <c r="IB36" s="71"/>
      <c r="IC36" s="71"/>
      <c r="ID36" s="71"/>
      <c r="IE36" s="71"/>
      <c r="IF36" s="71"/>
      <c r="IG36" s="71"/>
      <c r="IH36" s="47">
        <f>HJ36+HK36+HL36+HM36+HN36</f>
        <v>1103.385061</v>
      </c>
      <c r="II36" s="47">
        <f>HV36+HW36+HX36+HY36+HZ36</f>
        <v>111.888194</v>
      </c>
    </row>
    <row r="37" spans="1:243" ht="15.75">
      <c r="A37" s="32"/>
      <c r="B37" s="46"/>
      <c r="C37" s="46"/>
      <c r="D37" s="46"/>
      <c r="E37" s="46"/>
      <c r="F37" s="46"/>
      <c r="G37" s="46"/>
      <c r="H37" s="46"/>
      <c r="I37" s="45"/>
      <c r="J37" s="46"/>
      <c r="K37" s="46"/>
      <c r="L37" s="46"/>
      <c r="M37" s="69"/>
      <c r="N37" s="47"/>
      <c r="O37" s="47"/>
      <c r="P37" s="47"/>
      <c r="Q37" s="24"/>
      <c r="R37" s="47"/>
      <c r="S37" s="24"/>
      <c r="T37" s="24"/>
      <c r="U37" s="25"/>
      <c r="V37" s="25"/>
      <c r="W37" s="25"/>
      <c r="X37" s="24"/>
      <c r="Y37" s="2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4"/>
      <c r="AW37" s="26"/>
      <c r="AX37" s="26"/>
      <c r="AY37" s="26"/>
      <c r="AZ37" s="26"/>
      <c r="BA37" s="26"/>
      <c r="BB37" s="1"/>
      <c r="BC37" s="1"/>
      <c r="BD37" s="1"/>
      <c r="BE37" s="1"/>
      <c r="BF37" s="1"/>
      <c r="BG37" s="26"/>
      <c r="BH37" s="24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47"/>
      <c r="BU37" s="47"/>
      <c r="BV37" s="47"/>
      <c r="BW37" s="47"/>
      <c r="BX37" s="47"/>
      <c r="BY37" s="47"/>
      <c r="BZ37" s="47"/>
      <c r="CA37" s="24"/>
      <c r="CB37" s="24"/>
      <c r="CC37" s="24"/>
      <c r="CD37" s="71"/>
      <c r="CE37" s="24"/>
      <c r="CF37" s="24"/>
      <c r="CG37" s="24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71"/>
      <c r="GF37" s="71"/>
      <c r="GG37" s="72"/>
      <c r="GH37" s="72"/>
      <c r="GI37" s="72"/>
      <c r="GJ37" s="71"/>
      <c r="GK37" s="72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47"/>
      <c r="II37" s="47"/>
    </row>
    <row r="38" spans="1:243" ht="15.75">
      <c r="A38" s="49" t="s">
        <v>40</v>
      </c>
      <c r="B38" s="50">
        <f aca="true" t="shared" si="26" ref="B38:W38">SUM(B40:B52)</f>
        <v>4703.5</v>
      </c>
      <c r="C38" s="50">
        <f t="shared" si="26"/>
        <v>6687.099999999999</v>
      </c>
      <c r="D38" s="50">
        <f t="shared" si="26"/>
        <v>6162.899999999999</v>
      </c>
      <c r="E38" s="50">
        <f t="shared" si="26"/>
        <v>5281.799999999999</v>
      </c>
      <c r="F38" s="50">
        <f t="shared" si="26"/>
        <v>6832.5</v>
      </c>
      <c r="G38" s="50">
        <f t="shared" si="26"/>
        <v>7887.3</v>
      </c>
      <c r="H38" s="50">
        <f t="shared" si="26"/>
        <v>13593.199999999999</v>
      </c>
      <c r="I38" s="51">
        <f t="shared" si="26"/>
        <v>9381</v>
      </c>
      <c r="J38" s="50">
        <f t="shared" si="26"/>
        <v>13083.700000000003</v>
      </c>
      <c r="K38" s="50">
        <f t="shared" si="26"/>
        <v>17174.1</v>
      </c>
      <c r="L38" s="50">
        <f t="shared" si="26"/>
        <v>15159.900000000001</v>
      </c>
      <c r="M38" s="52">
        <f t="shared" si="26"/>
        <v>10977.2</v>
      </c>
      <c r="N38" s="53">
        <f t="shared" si="26"/>
        <v>11867.599999999999</v>
      </c>
      <c r="O38" s="53">
        <f t="shared" si="26"/>
        <v>19817.1</v>
      </c>
      <c r="P38" s="53">
        <f t="shared" si="26"/>
        <v>19624.500000000004</v>
      </c>
      <c r="Q38" s="53">
        <f t="shared" si="26"/>
        <v>32399.399999999998</v>
      </c>
      <c r="R38" s="53">
        <f t="shared" si="26"/>
        <v>38293.1</v>
      </c>
      <c r="S38" s="53">
        <f t="shared" si="26"/>
        <v>31748.8</v>
      </c>
      <c r="T38" s="53">
        <f t="shared" si="26"/>
        <v>32395.300000000003</v>
      </c>
      <c r="U38" s="53">
        <f t="shared" si="26"/>
        <v>41166</v>
      </c>
      <c r="V38" s="53">
        <f t="shared" si="26"/>
        <v>72647.46</v>
      </c>
      <c r="W38" s="53">
        <f t="shared" si="26"/>
        <v>168350.6</v>
      </c>
      <c r="X38" s="53">
        <f aca="true" t="shared" si="27" ref="X38:AZ38">SUM(X40:X52)</f>
        <v>2743.4</v>
      </c>
      <c r="Y38" s="53">
        <f t="shared" si="27"/>
        <v>1739.3000000000002</v>
      </c>
      <c r="Z38" s="53">
        <f t="shared" si="27"/>
        <v>3056.3999999999996</v>
      </c>
      <c r="AA38" s="53">
        <f t="shared" si="27"/>
        <v>2522</v>
      </c>
      <c r="AB38" s="53">
        <f t="shared" si="27"/>
        <v>2095.8</v>
      </c>
      <c r="AC38" s="53">
        <f t="shared" si="27"/>
        <v>2697.6000000000004</v>
      </c>
      <c r="AD38" s="53">
        <f t="shared" si="27"/>
        <v>3479</v>
      </c>
      <c r="AE38" s="53">
        <f t="shared" si="27"/>
        <v>2548.7</v>
      </c>
      <c r="AF38" s="53">
        <f t="shared" si="27"/>
        <v>3630.4999999999995</v>
      </c>
      <c r="AG38" s="53">
        <f t="shared" si="27"/>
        <v>3044.4000000000005</v>
      </c>
      <c r="AH38" s="53">
        <f t="shared" si="27"/>
        <v>2796.2</v>
      </c>
      <c r="AI38" s="53">
        <f t="shared" si="27"/>
        <v>2042</v>
      </c>
      <c r="AJ38" s="53">
        <f t="shared" si="27"/>
        <v>3772.6</v>
      </c>
      <c r="AK38" s="53">
        <f t="shared" si="27"/>
        <v>2447.3</v>
      </c>
      <c r="AL38" s="53">
        <f t="shared" si="27"/>
        <v>3832.9</v>
      </c>
      <c r="AM38" s="53">
        <f t="shared" si="27"/>
        <v>3169.9</v>
      </c>
      <c r="AN38" s="53">
        <f t="shared" si="27"/>
        <v>2629</v>
      </c>
      <c r="AO38" s="53">
        <f t="shared" si="27"/>
        <v>3533.3</v>
      </c>
      <c r="AP38" s="53">
        <f t="shared" si="27"/>
        <v>2784.8999999999996</v>
      </c>
      <c r="AQ38" s="53">
        <f t="shared" si="27"/>
        <v>4455.8</v>
      </c>
      <c r="AR38" s="53">
        <f t="shared" si="27"/>
        <v>4094.1000000000004</v>
      </c>
      <c r="AS38" s="53">
        <f t="shared" si="27"/>
        <v>2817.1000000000004</v>
      </c>
      <c r="AT38" s="53">
        <f t="shared" si="27"/>
        <v>4394.7</v>
      </c>
      <c r="AU38" s="53">
        <f t="shared" si="27"/>
        <v>3234.4</v>
      </c>
      <c r="AV38" s="53">
        <f t="shared" si="27"/>
        <v>2527.3</v>
      </c>
      <c r="AW38" s="53">
        <f t="shared" si="27"/>
        <v>3315.7</v>
      </c>
      <c r="AX38" s="53">
        <f t="shared" si="27"/>
        <v>6241.3</v>
      </c>
      <c r="AY38" s="53">
        <f t="shared" si="27"/>
        <v>3572.6000000000004</v>
      </c>
      <c r="AZ38" s="53">
        <f t="shared" si="27"/>
        <v>5386.26</v>
      </c>
      <c r="BA38" s="53">
        <f aca="true" t="shared" si="28" ref="BA38:DL38">SUM(BA40:BA52)</f>
        <v>4156.3</v>
      </c>
      <c r="BB38" s="53">
        <f t="shared" si="28"/>
        <v>6074.800000000001</v>
      </c>
      <c r="BC38" s="53">
        <f t="shared" si="28"/>
        <v>7454.999999999999</v>
      </c>
      <c r="BD38" s="53">
        <f t="shared" si="28"/>
        <v>9469.099999999999</v>
      </c>
      <c r="BE38" s="53">
        <f t="shared" si="28"/>
        <v>7572.6</v>
      </c>
      <c r="BF38" s="53">
        <f t="shared" si="28"/>
        <v>7885.5</v>
      </c>
      <c r="BG38" s="53">
        <f t="shared" si="28"/>
        <v>8991</v>
      </c>
      <c r="BH38" s="53">
        <f t="shared" si="28"/>
        <v>10848.1</v>
      </c>
      <c r="BI38" s="53">
        <f t="shared" si="28"/>
        <v>15324.3</v>
      </c>
      <c r="BJ38" s="53">
        <f t="shared" si="28"/>
        <v>11420.800000000001</v>
      </c>
      <c r="BK38" s="53">
        <f t="shared" si="28"/>
        <v>18599.8</v>
      </c>
      <c r="BL38" s="53">
        <f t="shared" si="28"/>
        <v>9642.8</v>
      </c>
      <c r="BM38" s="53">
        <f t="shared" si="28"/>
        <v>13259.2</v>
      </c>
      <c r="BN38" s="53">
        <f t="shared" si="28"/>
        <v>11338.1</v>
      </c>
      <c r="BO38" s="53">
        <f t="shared" si="28"/>
        <v>12430.6</v>
      </c>
      <c r="BP38" s="53">
        <f t="shared" si="28"/>
        <v>20012.89999999999</v>
      </c>
      <c r="BQ38" s="53">
        <f t="shared" si="28"/>
        <v>11174.7</v>
      </c>
      <c r="BR38" s="53">
        <f t="shared" si="28"/>
        <v>21841.4</v>
      </c>
      <c r="BS38" s="53">
        <f t="shared" si="28"/>
        <v>12457.900000000001</v>
      </c>
      <c r="BT38" s="53">
        <f t="shared" si="28"/>
        <v>26172.4</v>
      </c>
      <c r="BU38" s="53">
        <f t="shared" si="28"/>
        <v>37593.2</v>
      </c>
      <c r="BV38" s="53">
        <f t="shared" si="28"/>
        <v>56193</v>
      </c>
      <c r="BW38" s="53">
        <f t="shared" si="28"/>
        <v>65835.8</v>
      </c>
      <c r="BX38" s="53">
        <f t="shared" si="28"/>
        <v>79094.99999999999</v>
      </c>
      <c r="BY38" s="53">
        <f t="shared" si="28"/>
        <v>90433.1</v>
      </c>
      <c r="BZ38" s="53">
        <f t="shared" si="28"/>
        <v>102863.70000000001</v>
      </c>
      <c r="CA38" s="53">
        <f t="shared" si="28"/>
        <v>122876.6</v>
      </c>
      <c r="CB38" s="53">
        <f t="shared" si="28"/>
        <v>134051.30000000002</v>
      </c>
      <c r="CC38" s="53">
        <f t="shared" si="28"/>
        <v>155892.69999999998</v>
      </c>
      <c r="CD38" s="53">
        <f t="shared" si="28"/>
        <v>168350.6</v>
      </c>
      <c r="CE38" s="53">
        <v>135117.8</v>
      </c>
      <c r="CF38" s="53">
        <f>SUM(CF40:CF52)</f>
        <v>196452.00000000003</v>
      </c>
      <c r="CG38" s="53">
        <f>SUM(CG40:CG52)</f>
        <v>190746.70000000004</v>
      </c>
      <c r="CH38" s="53">
        <v>293905.253136</v>
      </c>
      <c r="CI38" s="53">
        <v>376761.48806699994</v>
      </c>
      <c r="CJ38" s="53">
        <v>400893.76110272005</v>
      </c>
      <c r="CK38" s="53">
        <f t="shared" si="28"/>
        <v>8814.5</v>
      </c>
      <c r="CL38" s="53">
        <f t="shared" si="28"/>
        <v>10370.9</v>
      </c>
      <c r="CM38" s="53">
        <f t="shared" si="28"/>
        <v>9745.2</v>
      </c>
      <c r="CN38" s="53">
        <f t="shared" si="28"/>
        <v>8859.999999999998</v>
      </c>
      <c r="CO38" s="53">
        <f t="shared" si="28"/>
        <v>10312</v>
      </c>
      <c r="CP38" s="53">
        <f t="shared" si="28"/>
        <v>11979.6</v>
      </c>
      <c r="CQ38" s="53">
        <f t="shared" si="28"/>
        <v>12621.6</v>
      </c>
      <c r="CR38" s="53">
        <f t="shared" si="28"/>
        <v>17809.799999999996</v>
      </c>
      <c r="CS38" s="53">
        <f t="shared" si="28"/>
        <v>12632.8</v>
      </c>
      <c r="CT38" s="53">
        <f t="shared" si="28"/>
        <v>10764.300000000001</v>
      </c>
      <c r="CU38" s="53">
        <f t="shared" si="28"/>
        <v>13839.099999999999</v>
      </c>
      <c r="CV38" s="53">
        <f t="shared" si="28"/>
        <v>7306.699999999997</v>
      </c>
      <c r="CW38" s="53">
        <f t="shared" si="28"/>
        <v>19246.7</v>
      </c>
      <c r="CX38" s="53">
        <f t="shared" si="28"/>
        <v>28991.9</v>
      </c>
      <c r="CY38" s="53">
        <f t="shared" si="28"/>
        <v>37851.9</v>
      </c>
      <c r="CZ38" s="53">
        <f t="shared" si="28"/>
        <v>48163.90000000001</v>
      </c>
      <c r="DA38" s="53">
        <f t="shared" si="28"/>
        <v>60143.5</v>
      </c>
      <c r="DB38" s="53">
        <f t="shared" si="28"/>
        <v>72765.1</v>
      </c>
      <c r="DC38" s="53">
        <f t="shared" si="28"/>
        <v>90574.9</v>
      </c>
      <c r="DD38" s="53">
        <f t="shared" si="28"/>
        <v>103207.69999999998</v>
      </c>
      <c r="DE38" s="53">
        <f t="shared" si="28"/>
        <v>113972.00000000001</v>
      </c>
      <c r="DF38" s="53">
        <f t="shared" si="28"/>
        <v>127811.1</v>
      </c>
      <c r="DG38" s="53">
        <f t="shared" si="28"/>
        <v>135117.8</v>
      </c>
      <c r="DH38" s="53">
        <f t="shared" si="28"/>
        <v>10162.9</v>
      </c>
      <c r="DI38" s="53">
        <f t="shared" si="28"/>
        <v>22008.9</v>
      </c>
      <c r="DJ38" s="53">
        <f t="shared" si="28"/>
        <v>36539.200000000004</v>
      </c>
      <c r="DK38" s="53">
        <f t="shared" si="28"/>
        <v>52424.7</v>
      </c>
      <c r="DL38" s="53">
        <f t="shared" si="28"/>
        <v>67762</v>
      </c>
      <c r="DM38" s="53">
        <f aca="true" t="shared" si="29" ref="DM38:GB38">SUM(DM40:DM52)</f>
        <v>82038.19999999998</v>
      </c>
      <c r="DN38" s="53">
        <f t="shared" si="29"/>
        <v>107185.90000000001</v>
      </c>
      <c r="DO38" s="53">
        <f t="shared" si="29"/>
        <v>124867.70000000001</v>
      </c>
      <c r="DP38" s="53">
        <f t="shared" si="29"/>
        <v>142105.00000000006</v>
      </c>
      <c r="DQ38" s="53">
        <f t="shared" si="29"/>
        <v>169410.00000000003</v>
      </c>
      <c r="DR38" s="53">
        <f t="shared" si="29"/>
        <v>183124.5</v>
      </c>
      <c r="DS38" s="53">
        <f t="shared" si="29"/>
        <v>196452.00000000003</v>
      </c>
      <c r="DT38" s="53">
        <f t="shared" si="29"/>
        <v>17020.2</v>
      </c>
      <c r="DU38" s="53">
        <f t="shared" si="29"/>
        <v>41700.3</v>
      </c>
      <c r="DV38" s="53">
        <f t="shared" si="29"/>
        <v>67113.19999999998</v>
      </c>
      <c r="DW38" s="53">
        <f t="shared" si="29"/>
        <v>83529.59999999999</v>
      </c>
      <c r="DX38" s="53">
        <f t="shared" si="29"/>
        <v>99968</v>
      </c>
      <c r="DY38" s="53">
        <f t="shared" si="29"/>
        <v>115667.4</v>
      </c>
      <c r="DZ38" s="53">
        <f t="shared" si="29"/>
        <v>126056.8</v>
      </c>
      <c r="EA38" s="53">
        <f t="shared" si="29"/>
        <v>140335.4</v>
      </c>
      <c r="EB38" s="53">
        <f t="shared" si="29"/>
        <v>153910.59999999998</v>
      </c>
      <c r="EC38" s="53">
        <f t="shared" si="29"/>
        <v>167838.4</v>
      </c>
      <c r="ED38" s="53">
        <f t="shared" si="29"/>
        <v>180506.90000000002</v>
      </c>
      <c r="EE38" s="53">
        <f t="shared" si="29"/>
        <v>10239.8</v>
      </c>
      <c r="EF38" s="53">
        <f t="shared" si="29"/>
        <v>190746.70000000004</v>
      </c>
      <c r="EG38" s="53">
        <f t="shared" si="29"/>
        <v>23967.4</v>
      </c>
      <c r="EH38" s="53">
        <f t="shared" si="29"/>
        <v>17220.94</v>
      </c>
      <c r="EI38" s="53">
        <f t="shared" si="29"/>
        <v>22787.2</v>
      </c>
      <c r="EJ38" s="53">
        <f t="shared" si="29"/>
        <v>21363</v>
      </c>
      <c r="EK38" s="53">
        <f t="shared" si="29"/>
        <v>17836.230981</v>
      </c>
      <c r="EL38" s="53">
        <f t="shared" si="29"/>
        <v>23594.066431</v>
      </c>
      <c r="EM38" s="53">
        <f t="shared" si="29"/>
        <v>20205.11</v>
      </c>
      <c r="EN38" s="53">
        <f t="shared" si="29"/>
        <v>25884.88</v>
      </c>
      <c r="EO38" s="53">
        <f t="shared" si="29"/>
        <v>26997.344101</v>
      </c>
      <c r="EP38" s="53">
        <f t="shared" si="29"/>
        <v>37764.861623000004</v>
      </c>
      <c r="EQ38" s="53">
        <f t="shared" si="29"/>
        <v>20322.309999999998</v>
      </c>
      <c r="ER38" s="53">
        <f t="shared" si="29"/>
        <v>35961.91</v>
      </c>
      <c r="ES38" s="53">
        <f t="shared" si="29"/>
        <v>293905.253136</v>
      </c>
      <c r="ET38" s="53">
        <f t="shared" si="29"/>
        <v>26615.7</v>
      </c>
      <c r="EU38" s="53">
        <f t="shared" si="29"/>
        <v>22923.8</v>
      </c>
      <c r="EV38" s="53">
        <f t="shared" si="29"/>
        <v>24970.600000000002</v>
      </c>
      <c r="EW38" s="53">
        <f t="shared" si="29"/>
        <v>21104.994308</v>
      </c>
      <c r="EX38" s="53">
        <f t="shared" si="29"/>
        <v>40044.13999999999</v>
      </c>
      <c r="EY38" s="53">
        <f t="shared" si="29"/>
        <v>29753.700000000004</v>
      </c>
      <c r="EZ38" s="53">
        <f t="shared" si="29"/>
        <v>28640.2</v>
      </c>
      <c r="FA38" s="53">
        <f t="shared" si="29"/>
        <v>27179.785203</v>
      </c>
      <c r="FB38" s="53">
        <f t="shared" si="29"/>
        <v>28747.663174999998</v>
      </c>
      <c r="FC38" s="53">
        <f t="shared" si="29"/>
        <v>44538.59538099999</v>
      </c>
      <c r="FD38" s="53">
        <f t="shared" si="29"/>
        <v>28854.800000000003</v>
      </c>
      <c r="FE38" s="53">
        <f t="shared" si="29"/>
        <v>53387.51</v>
      </c>
      <c r="FF38" s="53">
        <f t="shared" si="29"/>
        <v>376761.48806699994</v>
      </c>
      <c r="FG38" s="53">
        <f t="shared" si="29"/>
        <v>41716.093447</v>
      </c>
      <c r="FH38" s="53">
        <f t="shared" si="29"/>
        <v>31268.397782</v>
      </c>
      <c r="FI38" s="53">
        <f t="shared" si="29"/>
        <v>25145.883120000002</v>
      </c>
      <c r="FJ38" s="53">
        <f t="shared" si="29"/>
        <v>34501.64</v>
      </c>
      <c r="FK38" s="53">
        <f t="shared" si="29"/>
        <v>25931.680999999997</v>
      </c>
      <c r="FL38" s="53">
        <f t="shared" si="29"/>
        <v>37879.53</v>
      </c>
      <c r="FM38" s="53">
        <f t="shared" si="29"/>
        <v>36898.76708572001</v>
      </c>
      <c r="FN38" s="53">
        <f t="shared" si="29"/>
        <v>31944.356020000003</v>
      </c>
      <c r="FO38" s="53">
        <f t="shared" si="29"/>
        <v>29081</v>
      </c>
      <c r="FP38" s="53">
        <f t="shared" si="29"/>
        <v>30804.208082</v>
      </c>
      <c r="FQ38" s="53">
        <f t="shared" si="29"/>
        <v>32014.004566</v>
      </c>
      <c r="FR38" s="53">
        <f t="shared" si="29"/>
        <v>43708.2</v>
      </c>
      <c r="FS38" s="53">
        <f t="shared" si="29"/>
        <v>400893.76110272005</v>
      </c>
      <c r="FT38" s="53">
        <f t="shared" si="29"/>
        <v>325171.55653672</v>
      </c>
      <c r="FU38" s="53">
        <f t="shared" si="29"/>
        <v>497193.79022008844</v>
      </c>
      <c r="FV38" s="53">
        <f t="shared" si="29"/>
        <v>545064.2460787055</v>
      </c>
      <c r="FW38" s="53">
        <f t="shared" si="29"/>
        <v>510261.35838879464</v>
      </c>
      <c r="FX38" s="53">
        <f t="shared" si="29"/>
        <v>473921.63747300004</v>
      </c>
      <c r="FY38" s="53">
        <f t="shared" si="29"/>
        <v>52851.82786999998</v>
      </c>
      <c r="FZ38" s="53">
        <f t="shared" si="29"/>
        <v>37636.78175299999</v>
      </c>
      <c r="GA38" s="53">
        <f t="shared" si="29"/>
        <v>25298.486351</v>
      </c>
      <c r="GB38" s="53">
        <f t="shared" si="29"/>
        <v>41020.5953822349</v>
      </c>
      <c r="GC38" s="53">
        <f aca="true" t="shared" si="30" ref="GC38:II38">SUM(GC40:GC52)</f>
        <v>37179.32220167002</v>
      </c>
      <c r="GD38" s="53">
        <f t="shared" si="30"/>
        <v>37526</v>
      </c>
      <c r="GE38" s="53">
        <f t="shared" si="30"/>
        <v>36704.58378974523</v>
      </c>
      <c r="GF38" s="53">
        <f t="shared" si="30"/>
        <v>57007.60059797846</v>
      </c>
      <c r="GG38" s="53">
        <f t="shared" si="30"/>
        <v>32958.5304086551</v>
      </c>
      <c r="GH38" s="53">
        <f t="shared" si="30"/>
        <v>51078.7</v>
      </c>
      <c r="GI38" s="53">
        <f t="shared" si="30"/>
        <v>40745.10264415307</v>
      </c>
      <c r="GJ38" s="53">
        <f t="shared" si="30"/>
        <v>47186.259221651744</v>
      </c>
      <c r="GK38" s="53">
        <f t="shared" si="30"/>
        <v>57099.27547977358</v>
      </c>
      <c r="GL38" s="53">
        <f t="shared" si="30"/>
        <v>40436.45842641221</v>
      </c>
      <c r="GM38" s="53">
        <f t="shared" si="30"/>
        <v>39276.2116307898</v>
      </c>
      <c r="GN38" s="53">
        <f t="shared" si="30"/>
        <v>31674.606369299996</v>
      </c>
      <c r="GO38" s="53">
        <f t="shared" si="30"/>
        <v>43629.61929902997</v>
      </c>
      <c r="GP38" s="53">
        <f t="shared" si="30"/>
        <v>53171.513166909994</v>
      </c>
      <c r="GQ38" s="53">
        <f t="shared" si="30"/>
        <v>41808.257364690005</v>
      </c>
      <c r="GR38" s="53">
        <f t="shared" si="30"/>
        <v>44119.18586322002</v>
      </c>
      <c r="GS38" s="53">
        <f t="shared" si="30"/>
        <v>47505.065892579965</v>
      </c>
      <c r="GT38" s="53">
        <f t="shared" si="30"/>
        <v>46432.16822000001</v>
      </c>
      <c r="GU38" s="53">
        <f t="shared" si="30"/>
        <v>43477.856442</v>
      </c>
      <c r="GV38" s="53">
        <f t="shared" si="30"/>
        <v>56434.027923999995</v>
      </c>
      <c r="GW38" s="53">
        <f t="shared" si="30"/>
        <v>545064.2460787055</v>
      </c>
      <c r="GX38" s="53">
        <f t="shared" si="30"/>
        <v>84263.51723200001</v>
      </c>
      <c r="GY38" s="53">
        <f t="shared" si="30"/>
        <v>69289.93320500001</v>
      </c>
      <c r="GZ38" s="53">
        <f t="shared" si="30"/>
        <v>78602.411911</v>
      </c>
      <c r="HA38" s="53">
        <f t="shared" si="30"/>
        <v>50259.003309</v>
      </c>
      <c r="HB38" s="53">
        <f t="shared" si="30"/>
        <v>41968.121479911366</v>
      </c>
      <c r="HC38" s="53">
        <f t="shared" si="30"/>
        <v>73148.139504</v>
      </c>
      <c r="HD38" s="53">
        <f t="shared" si="30"/>
        <v>48435.95549300001</v>
      </c>
      <c r="HE38" s="53">
        <f t="shared" si="30"/>
        <v>37006.13057</v>
      </c>
      <c r="HF38" s="53">
        <f t="shared" si="30"/>
        <v>45549.49554437646</v>
      </c>
      <c r="HG38" s="53">
        <f t="shared" si="30"/>
        <v>49224.67571472173</v>
      </c>
      <c r="HH38" s="53">
        <f t="shared" si="30"/>
        <v>44265.14666214729</v>
      </c>
      <c r="HI38" s="53">
        <f t="shared" si="30"/>
        <v>35729.521965</v>
      </c>
      <c r="HJ38" s="53">
        <f t="shared" si="30"/>
        <v>33260.178114</v>
      </c>
      <c r="HK38" s="53">
        <f t="shared" si="30"/>
        <v>27694.56194</v>
      </c>
      <c r="HL38" s="53">
        <f t="shared" si="30"/>
        <v>31839.850511999997</v>
      </c>
      <c r="HM38" s="53">
        <f t="shared" si="30"/>
        <v>39473.772125</v>
      </c>
      <c r="HN38" s="53">
        <f t="shared" si="30"/>
        <v>32999.827747</v>
      </c>
      <c r="HO38" s="53">
        <f t="shared" si="30"/>
        <v>28691.348158</v>
      </c>
      <c r="HP38" s="53">
        <f t="shared" si="30"/>
        <v>38944.903418999995</v>
      </c>
      <c r="HQ38" s="53">
        <f t="shared" si="30"/>
        <v>72254.78760499999</v>
      </c>
      <c r="HR38" s="53">
        <f t="shared" si="30"/>
        <v>46084.039437</v>
      </c>
      <c r="HS38" s="53">
        <f t="shared" si="30"/>
        <v>39119.355226</v>
      </c>
      <c r="HT38" s="53">
        <f t="shared" si="30"/>
        <v>43100.927757</v>
      </c>
      <c r="HU38" s="53">
        <f t="shared" si="30"/>
        <v>40458.085433</v>
      </c>
      <c r="HV38" s="53">
        <f t="shared" si="30"/>
        <v>46333.631429</v>
      </c>
      <c r="HW38" s="53">
        <f t="shared" si="30"/>
        <v>41183.104736</v>
      </c>
      <c r="HX38" s="53">
        <f t="shared" si="30"/>
        <v>60074.738171000005</v>
      </c>
      <c r="HY38" s="53">
        <f t="shared" si="30"/>
        <v>49233.750745000005</v>
      </c>
      <c r="HZ38" s="53">
        <f t="shared" si="30"/>
        <v>41339.626031</v>
      </c>
      <c r="IA38" s="53">
        <f t="shared" si="30"/>
        <v>0</v>
      </c>
      <c r="IB38" s="53">
        <f t="shared" si="30"/>
        <v>0</v>
      </c>
      <c r="IC38" s="53">
        <f t="shared" si="30"/>
        <v>0</v>
      </c>
      <c r="ID38" s="53">
        <f t="shared" si="30"/>
        <v>0</v>
      </c>
      <c r="IE38" s="53">
        <f t="shared" si="30"/>
        <v>0</v>
      </c>
      <c r="IF38" s="53">
        <f t="shared" si="30"/>
        <v>0</v>
      </c>
      <c r="IG38" s="53">
        <f t="shared" si="30"/>
        <v>0</v>
      </c>
      <c r="IH38" s="53">
        <f t="shared" si="30"/>
        <v>165268.19043800002</v>
      </c>
      <c r="II38" s="53">
        <f t="shared" si="30"/>
        <v>238164.85111199997</v>
      </c>
    </row>
    <row r="39" spans="1:243" ht="15.75">
      <c r="A39" s="22"/>
      <c r="B39" s="46"/>
      <c r="C39" s="46"/>
      <c r="D39" s="46"/>
      <c r="E39" s="46"/>
      <c r="F39" s="66"/>
      <c r="G39" s="46"/>
      <c r="H39" s="66"/>
      <c r="I39" s="67"/>
      <c r="J39" s="66"/>
      <c r="K39" s="46"/>
      <c r="L39" s="46"/>
      <c r="M39" s="69"/>
      <c r="N39" s="47"/>
      <c r="O39" s="47"/>
      <c r="P39" s="47"/>
      <c r="Q39" s="24"/>
      <c r="R39" s="47"/>
      <c r="S39" s="24"/>
      <c r="T39" s="24"/>
      <c r="U39" s="25"/>
      <c r="V39" s="25"/>
      <c r="W39" s="25"/>
      <c r="X39" s="24"/>
      <c r="Y39" s="2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4"/>
      <c r="AW39" s="26"/>
      <c r="AX39" s="26"/>
      <c r="AY39" s="26"/>
      <c r="AZ39" s="26"/>
      <c r="BA39" s="26"/>
      <c r="BB39" s="1"/>
      <c r="BC39" s="1"/>
      <c r="BD39" s="1"/>
      <c r="BE39" s="1"/>
      <c r="BF39" s="1"/>
      <c r="BG39" s="26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47"/>
      <c r="BU39" s="47"/>
      <c r="BV39" s="47"/>
      <c r="BW39" s="47"/>
      <c r="BX39" s="47"/>
      <c r="BY39" s="47"/>
      <c r="BZ39" s="47"/>
      <c r="CA39" s="47"/>
      <c r="CB39" s="47"/>
      <c r="CC39" s="24"/>
      <c r="CD39" s="24"/>
      <c r="CE39" s="24"/>
      <c r="CF39" s="24"/>
      <c r="CG39" s="24"/>
      <c r="CH39" s="53"/>
      <c r="CI39" s="53"/>
      <c r="CJ39" s="53"/>
      <c r="CK39" s="24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4"/>
      <c r="CX39" s="24"/>
      <c r="CY39" s="24"/>
      <c r="CZ39" s="24"/>
      <c r="DA39" s="24"/>
      <c r="DB39" s="24"/>
      <c r="DC39" s="48"/>
      <c r="DD39" s="48"/>
      <c r="DE39" s="48"/>
      <c r="DF39" s="48"/>
      <c r="DG39" s="48"/>
      <c r="DH39" s="48"/>
      <c r="DI39" s="48"/>
      <c r="DJ39" s="24"/>
      <c r="DK39" s="24"/>
      <c r="DL39" s="24"/>
      <c r="DM39" s="27"/>
      <c r="DN39" s="27"/>
      <c r="DO39" s="24"/>
      <c r="DP39" s="27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53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53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47"/>
      <c r="FU39" s="71"/>
      <c r="FV39" s="53"/>
      <c r="FW39" s="53"/>
      <c r="FX39" s="53"/>
      <c r="FY39" s="71"/>
      <c r="GF39" s="71"/>
      <c r="GG39" s="72"/>
      <c r="GH39" s="72"/>
      <c r="GI39" s="72"/>
      <c r="GJ39" s="71"/>
      <c r="GK39" s="72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53"/>
      <c r="II39" s="53"/>
    </row>
    <row r="40" spans="1:243" ht="15.75">
      <c r="A40" s="32" t="s">
        <v>51</v>
      </c>
      <c r="B40" s="46">
        <v>9.1</v>
      </c>
      <c r="C40" s="46">
        <v>4.3</v>
      </c>
      <c r="D40" s="76" t="s">
        <v>29</v>
      </c>
      <c r="E40" s="76" t="s">
        <v>29</v>
      </c>
      <c r="F40" s="76" t="s">
        <v>33</v>
      </c>
      <c r="G40" s="46">
        <v>2.5</v>
      </c>
      <c r="H40" s="76" t="s">
        <v>29</v>
      </c>
      <c r="I40" s="45">
        <v>100.1</v>
      </c>
      <c r="J40" s="46">
        <v>182.2</v>
      </c>
      <c r="K40" s="46">
        <v>2717.8</v>
      </c>
      <c r="L40" s="46">
        <v>5153.8</v>
      </c>
      <c r="M40" s="69">
        <v>4893.4</v>
      </c>
      <c r="N40" s="47">
        <v>4145</v>
      </c>
      <c r="O40" s="47">
        <v>8074.6</v>
      </c>
      <c r="P40" s="47">
        <v>9369.7</v>
      </c>
      <c r="Q40" s="24">
        <v>12785.3</v>
      </c>
      <c r="R40" s="47">
        <v>12570.4</v>
      </c>
      <c r="S40" s="24">
        <v>3370.5</v>
      </c>
      <c r="T40" s="24">
        <v>1565</v>
      </c>
      <c r="U40" s="25">
        <v>466</v>
      </c>
      <c r="V40" s="25">
        <v>10724.1</v>
      </c>
      <c r="W40" s="25">
        <v>55862</v>
      </c>
      <c r="X40" s="47">
        <v>354.6</v>
      </c>
      <c r="Y40" s="70">
        <v>67.1</v>
      </c>
      <c r="Z40" s="26">
        <v>394.7</v>
      </c>
      <c r="AA40" s="26">
        <v>135.7</v>
      </c>
      <c r="AB40" s="26" t="s">
        <v>81</v>
      </c>
      <c r="AC40" s="26">
        <v>166</v>
      </c>
      <c r="AD40" s="26">
        <v>184.3</v>
      </c>
      <c r="AE40" s="26">
        <v>181.4</v>
      </c>
      <c r="AF40" s="26">
        <v>28.1</v>
      </c>
      <c r="AG40" s="26" t="s">
        <v>29</v>
      </c>
      <c r="AH40" s="26">
        <v>20.1</v>
      </c>
      <c r="AI40" s="26">
        <v>33</v>
      </c>
      <c r="AJ40" s="27">
        <v>24.3</v>
      </c>
      <c r="AK40" s="26">
        <v>69.3</v>
      </c>
      <c r="AL40" s="26">
        <v>100.4</v>
      </c>
      <c r="AM40" s="26">
        <v>51.8</v>
      </c>
      <c r="AN40" s="26">
        <v>66.5</v>
      </c>
      <c r="AO40" s="26">
        <v>68.1</v>
      </c>
      <c r="AP40" s="26">
        <v>22.2</v>
      </c>
      <c r="AQ40" s="26">
        <v>5.4</v>
      </c>
      <c r="AR40" s="26" t="s">
        <v>29</v>
      </c>
      <c r="AS40" s="26" t="s">
        <v>80</v>
      </c>
      <c r="AT40" s="26" t="s">
        <v>80</v>
      </c>
      <c r="AU40" s="26">
        <v>58</v>
      </c>
      <c r="AV40" s="24">
        <v>161.3</v>
      </c>
      <c r="AW40" s="26">
        <v>3.7</v>
      </c>
      <c r="AX40" s="26" t="s">
        <v>80</v>
      </c>
      <c r="AY40" s="26">
        <v>65.2</v>
      </c>
      <c r="AZ40" s="26">
        <v>128</v>
      </c>
      <c r="BA40" s="26">
        <v>99.9</v>
      </c>
      <c r="BB40" s="1">
        <v>504.1</v>
      </c>
      <c r="BC40" s="1">
        <v>147.6</v>
      </c>
      <c r="BD40" s="1">
        <v>1329.1</v>
      </c>
      <c r="BE40" s="1">
        <v>1307</v>
      </c>
      <c r="BF40" s="1">
        <v>1705.9</v>
      </c>
      <c r="BG40" s="26">
        <v>5272.3</v>
      </c>
      <c r="BH40" s="24">
        <v>3487.7</v>
      </c>
      <c r="BI40" s="26">
        <v>4237.9</v>
      </c>
      <c r="BJ40" s="26">
        <v>3564.9</v>
      </c>
      <c r="BK40" s="26">
        <v>5324.4</v>
      </c>
      <c r="BL40" s="26">
        <v>2627.2</v>
      </c>
      <c r="BM40" s="26">
        <v>5270.4</v>
      </c>
      <c r="BN40" s="26">
        <v>4929.7</v>
      </c>
      <c r="BO40" s="26">
        <v>5840.1</v>
      </c>
      <c r="BP40" s="26">
        <v>4840.899999999991</v>
      </c>
      <c r="BQ40" s="26">
        <v>5997.2</v>
      </c>
      <c r="BR40" s="26">
        <v>6786.6</v>
      </c>
      <c r="BS40" s="26">
        <v>2955</v>
      </c>
      <c r="BT40" s="47">
        <v>7725.6</v>
      </c>
      <c r="BU40" s="47">
        <v>11290.5</v>
      </c>
      <c r="BV40" s="47">
        <v>16614.9</v>
      </c>
      <c r="BW40" s="47">
        <v>19242.1</v>
      </c>
      <c r="BX40" s="47">
        <v>24512.5</v>
      </c>
      <c r="BY40" s="47">
        <v>29442.2</v>
      </c>
      <c r="BZ40" s="47">
        <v>35282.3</v>
      </c>
      <c r="CA40" s="24">
        <v>40123.2</v>
      </c>
      <c r="CB40" s="24">
        <v>46120.4</v>
      </c>
      <c r="CC40" s="24">
        <v>52907</v>
      </c>
      <c r="CD40" s="71">
        <v>55862</v>
      </c>
      <c r="CE40" s="24">
        <v>64764.7</v>
      </c>
      <c r="CF40" s="71">
        <v>100469.6</v>
      </c>
      <c r="CG40" s="71">
        <v>67168.1</v>
      </c>
      <c r="CH40" s="47">
        <v>115270.85832899998</v>
      </c>
      <c r="CI40" s="47">
        <v>139919.595749</v>
      </c>
      <c r="CJ40" s="47">
        <v>122453.25529900001</v>
      </c>
      <c r="CK40" s="24">
        <v>3797.2</v>
      </c>
      <c r="CL40" s="26">
        <v>3065.1</v>
      </c>
      <c r="CM40" s="26">
        <v>3639</v>
      </c>
      <c r="CN40" s="26">
        <v>4465</v>
      </c>
      <c r="CO40" s="26">
        <v>4363.8</v>
      </c>
      <c r="CP40" s="26">
        <v>2608.6</v>
      </c>
      <c r="CQ40" s="26">
        <v>6065.6</v>
      </c>
      <c r="CR40" s="26">
        <v>12505.4</v>
      </c>
      <c r="CS40" s="26">
        <v>7446.2</v>
      </c>
      <c r="CT40" s="26">
        <v>4783.2</v>
      </c>
      <c r="CU40" s="26">
        <v>9552.5</v>
      </c>
      <c r="CV40" s="26">
        <v>2473.1</v>
      </c>
      <c r="CW40" s="24">
        <v>6862.3</v>
      </c>
      <c r="CX40" s="27">
        <v>10501.3</v>
      </c>
      <c r="CY40" s="24">
        <v>14966.3</v>
      </c>
      <c r="CZ40" s="24">
        <v>19330.1</v>
      </c>
      <c r="DA40" s="24">
        <v>21938.7</v>
      </c>
      <c r="DB40" s="71">
        <v>28004.3</v>
      </c>
      <c r="DC40" s="24">
        <v>40509.7</v>
      </c>
      <c r="DD40" s="24">
        <v>47955.9</v>
      </c>
      <c r="DE40" s="71">
        <v>52739.1</v>
      </c>
      <c r="DF40" s="71">
        <v>62291.6</v>
      </c>
      <c r="DG40" s="27">
        <v>64764.7</v>
      </c>
      <c r="DH40" s="24">
        <v>5358.7</v>
      </c>
      <c r="DI40" s="27">
        <v>11116.2</v>
      </c>
      <c r="DJ40" s="24">
        <v>19060.2</v>
      </c>
      <c r="DK40" s="71">
        <v>25055.1</v>
      </c>
      <c r="DL40" s="71">
        <v>34159.5</v>
      </c>
      <c r="DM40" s="72">
        <v>41427.1</v>
      </c>
      <c r="DN40" s="72">
        <v>58297.1</v>
      </c>
      <c r="DO40" s="71">
        <v>65075.4</v>
      </c>
      <c r="DP40" s="73">
        <v>73057.8</v>
      </c>
      <c r="DQ40" s="71">
        <v>90299</v>
      </c>
      <c r="DR40" s="71">
        <v>95299.9</v>
      </c>
      <c r="DS40" s="71">
        <v>100469.6</v>
      </c>
      <c r="DT40" s="71">
        <v>5546.5</v>
      </c>
      <c r="DU40" s="24">
        <v>14472.3</v>
      </c>
      <c r="DV40" s="24">
        <v>21381.8</v>
      </c>
      <c r="DW40" s="24">
        <v>28347.4</v>
      </c>
      <c r="DX40" s="24">
        <v>32533</v>
      </c>
      <c r="DY40" s="27">
        <v>39291.7</v>
      </c>
      <c r="DZ40" s="71">
        <v>44439.4</v>
      </c>
      <c r="EA40" s="71">
        <v>46905.6</v>
      </c>
      <c r="EB40" s="71">
        <v>53470.5</v>
      </c>
      <c r="EC40" s="71">
        <v>58815.7</v>
      </c>
      <c r="ED40" s="71">
        <v>64034.4</v>
      </c>
      <c r="EE40" s="71">
        <v>3133.7</v>
      </c>
      <c r="EF40" s="71">
        <f aca="true" t="shared" si="31" ref="EF40:EF52">ED40+EE40</f>
        <v>67168.1</v>
      </c>
      <c r="EG40" s="24">
        <v>10154.7</v>
      </c>
      <c r="EH40" s="24">
        <v>5589</v>
      </c>
      <c r="EI40" s="24">
        <v>8820.4</v>
      </c>
      <c r="EJ40" s="24">
        <v>5995.2</v>
      </c>
      <c r="EK40" s="24">
        <v>7209.388095</v>
      </c>
      <c r="EL40" s="24">
        <v>11662.020132</v>
      </c>
      <c r="EM40" s="24">
        <v>10728.7</v>
      </c>
      <c r="EN40" s="24">
        <v>11143.7</v>
      </c>
      <c r="EO40" s="24">
        <v>11163.950102</v>
      </c>
      <c r="EP40" s="24">
        <v>11622.2</v>
      </c>
      <c r="EQ40" s="24">
        <v>6227.4</v>
      </c>
      <c r="ER40" s="24">
        <v>14954.2</v>
      </c>
      <c r="ES40" s="47">
        <f aca="true" t="shared" si="32" ref="ES40:ES51">SUM(EG40:ER40)</f>
        <v>115270.85832899998</v>
      </c>
      <c r="ET40" s="24">
        <v>12760.7</v>
      </c>
      <c r="EU40" s="24">
        <v>8727.6</v>
      </c>
      <c r="EV40" s="24">
        <v>11912.7</v>
      </c>
      <c r="EW40" s="78">
        <v>7546.707507</v>
      </c>
      <c r="EX40" s="24">
        <v>23107.6</v>
      </c>
      <c r="EY40" s="24">
        <v>8990.7</v>
      </c>
      <c r="EZ40" s="24">
        <v>10264.9</v>
      </c>
      <c r="FA40" s="24">
        <v>8667.457416</v>
      </c>
      <c r="FB40" s="24">
        <v>8615.995616</v>
      </c>
      <c r="FC40" s="24">
        <v>8218.33521</v>
      </c>
      <c r="FD40" s="24">
        <v>8172.1</v>
      </c>
      <c r="FE40" s="24">
        <v>22934.8</v>
      </c>
      <c r="FF40" s="47">
        <f aca="true" t="shared" si="33" ref="FF40:FF52">SUM(ET40:FE40)</f>
        <v>139919.595749</v>
      </c>
      <c r="FG40" s="24">
        <v>15904.640141</v>
      </c>
      <c r="FH40" s="24">
        <v>7756.832595</v>
      </c>
      <c r="FI40" s="1">
        <v>11912.73097</v>
      </c>
      <c r="FJ40" s="1">
        <v>11874.75</v>
      </c>
      <c r="FK40" s="1">
        <v>7894.657</v>
      </c>
      <c r="FL40" s="1">
        <v>9556.1</v>
      </c>
      <c r="FM40" s="1">
        <v>12390.466402</v>
      </c>
      <c r="FN40" s="1">
        <v>7793.545324</v>
      </c>
      <c r="FO40" s="1">
        <v>6678.9</v>
      </c>
      <c r="FP40" s="1">
        <v>9249.050856</v>
      </c>
      <c r="FQ40" s="1">
        <v>10854.582011</v>
      </c>
      <c r="FR40" s="1">
        <v>10587</v>
      </c>
      <c r="FS40" s="1">
        <f aca="true" t="shared" si="34" ref="FS40:FS51">SUM(FG40:FR40)</f>
        <v>122453.25529900001</v>
      </c>
      <c r="FT40" s="47">
        <f aca="true" t="shared" si="35" ref="FT40:FT52">SUM(FG40:FP40)</f>
        <v>101011.673288</v>
      </c>
      <c r="FU40" s="71">
        <v>133191.97329675686</v>
      </c>
      <c r="FV40" s="47">
        <v>117795.66703167238</v>
      </c>
      <c r="FW40" s="47">
        <v>60530.0854366359</v>
      </c>
      <c r="FX40" s="47">
        <v>30246.644390999998</v>
      </c>
      <c r="FY40" s="71">
        <v>15538.23486</v>
      </c>
      <c r="FZ40" s="4">
        <v>11231.380519</v>
      </c>
      <c r="GA40" s="4">
        <v>8619.845748</v>
      </c>
      <c r="GB40" s="122">
        <v>2384.4901</v>
      </c>
      <c r="GC40" s="124">
        <v>9819.3082962</v>
      </c>
      <c r="GD40" s="124">
        <v>12076.5</v>
      </c>
      <c r="GE40" s="124">
        <v>10325.680275967501</v>
      </c>
      <c r="GF40" s="79">
        <v>13507.2979961517</v>
      </c>
      <c r="GG40" s="112">
        <v>11027.867616388976</v>
      </c>
      <c r="GH40" s="112">
        <v>12229.8</v>
      </c>
      <c r="GI40" s="128">
        <v>12810.920295977</v>
      </c>
      <c r="GJ40" s="130">
        <v>13620.647589071657</v>
      </c>
      <c r="GK40" s="72">
        <v>8513.7002740584</v>
      </c>
      <c r="GL40" s="71">
        <v>10954.521675658334</v>
      </c>
      <c r="GM40" s="71">
        <v>10004.742326735652</v>
      </c>
      <c r="GN40" s="71">
        <v>10603.909481429997</v>
      </c>
      <c r="GO40" s="71">
        <v>8645.14533218</v>
      </c>
      <c r="GP40" s="71">
        <v>9264.19782142</v>
      </c>
      <c r="GQ40" s="71">
        <v>9122.757205240012</v>
      </c>
      <c r="GR40" s="71">
        <v>13132.442472929988</v>
      </c>
      <c r="GS40" s="71">
        <v>9263.44203202</v>
      </c>
      <c r="GT40" s="71">
        <v>11396.422446</v>
      </c>
      <c r="GU40" s="71">
        <v>7346.930305</v>
      </c>
      <c r="GV40" s="71">
        <v>9547.455659</v>
      </c>
      <c r="GW40" s="71">
        <f aca="true" t="shared" si="36" ref="GW40:GW52">SUM(GK40:GV40)</f>
        <v>117795.66703167238</v>
      </c>
      <c r="GX40" s="71">
        <v>13634.048377</v>
      </c>
      <c r="GY40" s="71">
        <v>12274.068563</v>
      </c>
      <c r="GZ40" s="71">
        <v>12118.66588</v>
      </c>
      <c r="HA40" s="71">
        <v>9813.449189</v>
      </c>
      <c r="HB40" s="71">
        <v>10002.679104911367</v>
      </c>
      <c r="HC40" s="71">
        <v>16386.706138</v>
      </c>
      <c r="HD40" s="71">
        <v>11591.992436</v>
      </c>
      <c r="HE40" s="71">
        <v>6828.620587</v>
      </c>
      <c r="HF40" s="71">
        <v>8736.977400700001</v>
      </c>
      <c r="HG40" s="71">
        <v>7419.145681</v>
      </c>
      <c r="HH40" s="71">
        <v>3984.89097</v>
      </c>
      <c r="HI40" s="71">
        <v>2927.489948</v>
      </c>
      <c r="HJ40" s="71">
        <v>1098.410655</v>
      </c>
      <c r="HK40" s="71">
        <v>849.416834</v>
      </c>
      <c r="HL40" s="71">
        <v>2864.780461</v>
      </c>
      <c r="HM40" s="71">
        <v>1284.782889</v>
      </c>
      <c r="HN40" s="71">
        <v>1448.317216</v>
      </c>
      <c r="HO40" s="71">
        <v>2323.090509</v>
      </c>
      <c r="HP40" s="71">
        <v>1374.99775</v>
      </c>
      <c r="HQ40" s="71">
        <v>3027.101226</v>
      </c>
      <c r="HR40" s="71">
        <v>4401.752129</v>
      </c>
      <c r="HS40" s="71">
        <v>3533.595396</v>
      </c>
      <c r="HT40" s="71">
        <v>3525.625408</v>
      </c>
      <c r="HU40" s="71">
        <v>4514.773918</v>
      </c>
      <c r="HV40" s="71">
        <v>6238.322007000002</v>
      </c>
      <c r="HW40" s="71">
        <v>4243.606211</v>
      </c>
      <c r="HX40" s="71">
        <v>6460.361478</v>
      </c>
      <c r="HY40" s="71">
        <v>4510.19347</v>
      </c>
      <c r="HZ40" s="71">
        <v>6781.044026</v>
      </c>
      <c r="IA40" s="71"/>
      <c r="IB40" s="71"/>
      <c r="IC40" s="71"/>
      <c r="ID40" s="71"/>
      <c r="IE40" s="71"/>
      <c r="IF40" s="71"/>
      <c r="IG40" s="71"/>
      <c r="IH40" s="47">
        <f>HJ40+HK40+HL40+HM40+HN40</f>
        <v>7545.708054999999</v>
      </c>
      <c r="II40" s="47">
        <f>HV40+HW40+HX40+HY40+HZ40</f>
        <v>28233.527191999998</v>
      </c>
    </row>
    <row r="41" spans="1:243" ht="15.75">
      <c r="A41" s="32" t="s">
        <v>49</v>
      </c>
      <c r="B41" s="46">
        <v>64.9</v>
      </c>
      <c r="C41" s="46">
        <v>0.1</v>
      </c>
      <c r="D41" s="46">
        <v>29.7</v>
      </c>
      <c r="E41" s="46">
        <v>92.7</v>
      </c>
      <c r="F41" s="46">
        <v>14.8</v>
      </c>
      <c r="G41" s="46">
        <v>73.1</v>
      </c>
      <c r="H41" s="46">
        <v>12.2</v>
      </c>
      <c r="I41" s="45">
        <v>81</v>
      </c>
      <c r="J41" s="46">
        <v>180.1</v>
      </c>
      <c r="K41" s="46">
        <v>419.8</v>
      </c>
      <c r="L41" s="46">
        <v>90.4</v>
      </c>
      <c r="M41" s="69">
        <v>17.9</v>
      </c>
      <c r="N41" s="47">
        <v>101.8</v>
      </c>
      <c r="O41" s="47">
        <v>203</v>
      </c>
      <c r="P41" s="47">
        <v>144.8</v>
      </c>
      <c r="Q41" s="24">
        <v>52.2</v>
      </c>
      <c r="R41" s="47" t="s">
        <v>29</v>
      </c>
      <c r="S41" s="24" t="s">
        <v>29</v>
      </c>
      <c r="T41" s="24">
        <v>386.3</v>
      </c>
      <c r="U41" s="25">
        <v>421.4</v>
      </c>
      <c r="V41" s="25">
        <v>351.2</v>
      </c>
      <c r="W41" s="25">
        <v>52.8</v>
      </c>
      <c r="X41" s="24" t="s">
        <v>29</v>
      </c>
      <c r="Y41" s="27" t="s">
        <v>29</v>
      </c>
      <c r="Z41" s="26" t="s">
        <v>29</v>
      </c>
      <c r="AA41" s="26">
        <v>335</v>
      </c>
      <c r="AB41" s="26" t="s">
        <v>29</v>
      </c>
      <c r="AC41" s="26" t="s">
        <v>29</v>
      </c>
      <c r="AD41" s="26" t="s">
        <v>29</v>
      </c>
      <c r="AE41" s="26" t="s">
        <v>29</v>
      </c>
      <c r="AF41" s="26" t="s">
        <v>29</v>
      </c>
      <c r="AG41" s="26">
        <v>51.3</v>
      </c>
      <c r="AH41" s="26" t="s">
        <v>29</v>
      </c>
      <c r="AI41" s="26" t="s">
        <v>29</v>
      </c>
      <c r="AJ41" s="27">
        <v>71.8</v>
      </c>
      <c r="AK41" s="26">
        <v>0</v>
      </c>
      <c r="AL41" s="26" t="s">
        <v>29</v>
      </c>
      <c r="AM41" s="26" t="s">
        <v>29</v>
      </c>
      <c r="AN41" s="26" t="s">
        <v>29</v>
      </c>
      <c r="AO41" s="26">
        <v>4.2</v>
      </c>
      <c r="AP41" s="26" t="s">
        <v>29</v>
      </c>
      <c r="AQ41" s="26">
        <v>10.7</v>
      </c>
      <c r="AR41" s="26">
        <v>36.2</v>
      </c>
      <c r="AS41" s="26">
        <v>298.5</v>
      </c>
      <c r="AT41" s="26" t="s">
        <v>29</v>
      </c>
      <c r="AU41" s="26" t="s">
        <v>29</v>
      </c>
      <c r="AV41" s="24" t="s">
        <v>29</v>
      </c>
      <c r="AW41" s="26"/>
      <c r="AX41" s="26"/>
      <c r="AY41" s="26"/>
      <c r="AZ41" s="26"/>
      <c r="BA41" s="26"/>
      <c r="BB41" s="1">
        <v>259.7</v>
      </c>
      <c r="BC41" s="1">
        <v>33.2</v>
      </c>
      <c r="BD41" s="1">
        <v>0</v>
      </c>
      <c r="BE41" s="1">
        <v>22.2</v>
      </c>
      <c r="BF41" s="1">
        <v>36.1</v>
      </c>
      <c r="BG41" s="26">
        <v>0</v>
      </c>
      <c r="BH41" s="24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52.8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4" t="s">
        <v>29</v>
      </c>
      <c r="BU41" s="47" t="s">
        <v>29</v>
      </c>
      <c r="BV41" s="47" t="s">
        <v>29</v>
      </c>
      <c r="BW41" s="47">
        <v>0</v>
      </c>
      <c r="BX41" s="47" t="s">
        <v>29</v>
      </c>
      <c r="BY41" s="47">
        <v>52.8</v>
      </c>
      <c r="BZ41" s="47">
        <v>52.8</v>
      </c>
      <c r="CA41" s="24">
        <v>52.8</v>
      </c>
      <c r="CB41" s="24">
        <v>52.8</v>
      </c>
      <c r="CC41" s="24">
        <v>52.8</v>
      </c>
      <c r="CD41" s="71">
        <v>52.8</v>
      </c>
      <c r="CE41" s="24">
        <v>36.3</v>
      </c>
      <c r="CF41" s="71">
        <v>285.6</v>
      </c>
      <c r="CG41" s="71">
        <v>142.8</v>
      </c>
      <c r="CH41" s="47">
        <v>173.313601</v>
      </c>
      <c r="CI41" s="47">
        <v>49.710865</v>
      </c>
      <c r="CJ41" s="47">
        <v>68.421736</v>
      </c>
      <c r="CK41" s="24" t="s">
        <v>29</v>
      </c>
      <c r="CL41" s="26">
        <v>0</v>
      </c>
      <c r="CM41" s="26">
        <v>36.3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4" t="s">
        <v>29</v>
      </c>
      <c r="CX41" s="27">
        <v>36.3</v>
      </c>
      <c r="CY41" s="24">
        <v>36.3</v>
      </c>
      <c r="CZ41" s="24">
        <v>36.3</v>
      </c>
      <c r="DA41" s="24">
        <v>36.3</v>
      </c>
      <c r="DB41" s="71">
        <v>36.3</v>
      </c>
      <c r="DC41" s="24">
        <v>36.3</v>
      </c>
      <c r="DD41" s="24">
        <v>36.3</v>
      </c>
      <c r="DE41" s="71">
        <v>36.3</v>
      </c>
      <c r="DF41" s="71">
        <v>36.3</v>
      </c>
      <c r="DG41" s="27">
        <v>36.3</v>
      </c>
      <c r="DH41" s="24">
        <v>74.6</v>
      </c>
      <c r="DI41" s="27">
        <v>74.6</v>
      </c>
      <c r="DJ41" s="24">
        <v>168.8</v>
      </c>
      <c r="DK41" s="71">
        <v>168.8</v>
      </c>
      <c r="DL41" s="71">
        <v>168.8</v>
      </c>
      <c r="DM41" s="72">
        <v>168.8</v>
      </c>
      <c r="DN41" s="72">
        <v>168.8</v>
      </c>
      <c r="DO41" s="71">
        <v>285.6</v>
      </c>
      <c r="DP41" s="73">
        <v>285.6</v>
      </c>
      <c r="DQ41" s="71">
        <v>285.6</v>
      </c>
      <c r="DR41" s="71">
        <v>285.6</v>
      </c>
      <c r="DS41" s="71">
        <v>285.6</v>
      </c>
      <c r="DT41" s="24" t="s">
        <v>29</v>
      </c>
      <c r="DU41" s="24" t="s">
        <v>29</v>
      </c>
      <c r="DV41" s="71">
        <v>77.4</v>
      </c>
      <c r="DW41" s="71">
        <v>77.4</v>
      </c>
      <c r="DX41" s="71">
        <v>77.4</v>
      </c>
      <c r="DY41" s="27">
        <v>142.8</v>
      </c>
      <c r="DZ41" s="71">
        <v>142.8</v>
      </c>
      <c r="EA41" s="71">
        <v>142.8</v>
      </c>
      <c r="EB41" s="71">
        <v>142.8</v>
      </c>
      <c r="EC41" s="71">
        <v>142.8</v>
      </c>
      <c r="ED41" s="71">
        <v>142.8</v>
      </c>
      <c r="EE41" s="71"/>
      <c r="EF41" s="71">
        <f t="shared" si="31"/>
        <v>142.8</v>
      </c>
      <c r="EG41" s="24">
        <v>70.4</v>
      </c>
      <c r="EH41" s="24"/>
      <c r="EI41" s="27">
        <v>0</v>
      </c>
      <c r="EJ41" s="27" t="s">
        <v>29</v>
      </c>
      <c r="EK41" s="27" t="s">
        <v>29</v>
      </c>
      <c r="EL41" s="27">
        <v>0</v>
      </c>
      <c r="EM41" s="27">
        <v>0</v>
      </c>
      <c r="EN41" s="27">
        <v>0</v>
      </c>
      <c r="EO41" s="27">
        <v>102.913601</v>
      </c>
      <c r="EP41" s="27">
        <v>0</v>
      </c>
      <c r="EQ41" s="27">
        <v>0</v>
      </c>
      <c r="ER41" s="27"/>
      <c r="ES41" s="47">
        <f t="shared" si="32"/>
        <v>173.313601</v>
      </c>
      <c r="ET41" s="27">
        <v>0</v>
      </c>
      <c r="EU41" s="27">
        <v>0</v>
      </c>
      <c r="EV41" s="27">
        <v>0</v>
      </c>
      <c r="EW41" s="110">
        <v>49.410865</v>
      </c>
      <c r="EX41" s="110"/>
      <c r="EY41" s="110"/>
      <c r="EZ41" s="110"/>
      <c r="FA41" s="110">
        <v>0</v>
      </c>
      <c r="FB41" s="110">
        <v>0</v>
      </c>
      <c r="FC41" s="110">
        <v>0</v>
      </c>
      <c r="FD41" s="110"/>
      <c r="FE41" s="27">
        <v>0.3</v>
      </c>
      <c r="FF41" s="47">
        <f t="shared" si="33"/>
        <v>49.710865</v>
      </c>
      <c r="FG41" s="24" t="s">
        <v>29</v>
      </c>
      <c r="FH41" s="24">
        <v>0</v>
      </c>
      <c r="FI41" s="1">
        <v>0</v>
      </c>
      <c r="FJ41" s="1"/>
      <c r="FK41" s="1">
        <v>0</v>
      </c>
      <c r="FL41" s="1"/>
      <c r="FM41" s="1"/>
      <c r="FN41" s="1">
        <v>33.521736</v>
      </c>
      <c r="FO41" s="1">
        <v>34.9</v>
      </c>
      <c r="FP41" s="1">
        <v>0</v>
      </c>
      <c r="FQ41" s="1">
        <v>0</v>
      </c>
      <c r="FR41" s="1">
        <v>0</v>
      </c>
      <c r="FS41" s="1">
        <f t="shared" si="34"/>
        <v>68.421736</v>
      </c>
      <c r="FT41" s="47">
        <f t="shared" si="35"/>
        <v>68.421736</v>
      </c>
      <c r="FU41" s="71">
        <v>87.412275079348</v>
      </c>
      <c r="FV41" s="47">
        <v>202.46837184639998</v>
      </c>
      <c r="FW41" s="47">
        <v>295.090311</v>
      </c>
      <c r="FX41" s="47">
        <v>431.019311</v>
      </c>
      <c r="FY41" s="71">
        <v>2.949043</v>
      </c>
      <c r="FZ41" s="4">
        <v>0</v>
      </c>
      <c r="GA41" s="4">
        <v>0</v>
      </c>
      <c r="GB41" s="122">
        <v>0</v>
      </c>
      <c r="GC41" s="124">
        <v>0</v>
      </c>
      <c r="GD41" s="124">
        <v>0</v>
      </c>
      <c r="GE41" s="124">
        <v>0</v>
      </c>
      <c r="GF41" s="79">
        <v>84.463232079348</v>
      </c>
      <c r="GG41" s="112">
        <v>0</v>
      </c>
      <c r="GH41" s="112">
        <v>0</v>
      </c>
      <c r="GI41" s="128">
        <v>0</v>
      </c>
      <c r="GJ41" s="130">
        <v>0</v>
      </c>
      <c r="GK41" s="72">
        <v>82.31137979639999</v>
      </c>
      <c r="GL41" s="71">
        <v>0</v>
      </c>
      <c r="GM41" s="71">
        <v>0</v>
      </c>
      <c r="GN41" s="71">
        <v>36.84092408</v>
      </c>
      <c r="GO41" s="71">
        <v>0</v>
      </c>
      <c r="GP41" s="71">
        <v>82.17895804999999</v>
      </c>
      <c r="GQ41" s="71">
        <v>0</v>
      </c>
      <c r="GR41" s="71">
        <v>0.31485092</v>
      </c>
      <c r="GS41" s="71"/>
      <c r="GT41" s="71">
        <v>0.822259</v>
      </c>
      <c r="GU41" s="71"/>
      <c r="GV41" s="71"/>
      <c r="GW41" s="71">
        <f t="shared" si="36"/>
        <v>202.46837184639998</v>
      </c>
      <c r="GX41" s="71">
        <v>82.645404</v>
      </c>
      <c r="GY41" s="71">
        <v>0</v>
      </c>
      <c r="GZ41" s="71">
        <v>83.562091</v>
      </c>
      <c r="HA41" s="71">
        <v>40.199563</v>
      </c>
      <c r="HB41" s="71">
        <v>88.683253</v>
      </c>
      <c r="HC41" s="71"/>
      <c r="HD41" s="71">
        <v>46.377888</v>
      </c>
      <c r="HE41" s="71">
        <v>31.377648</v>
      </c>
      <c r="HF41" s="71"/>
      <c r="HG41" s="71">
        <v>20.570703</v>
      </c>
      <c r="HH41" s="71"/>
      <c r="HI41" s="71"/>
      <c r="HJ41" s="71"/>
      <c r="HK41" s="71"/>
      <c r="HL41" s="71">
        <v>10.861692</v>
      </c>
      <c r="HM41" s="71"/>
      <c r="HN41" s="71"/>
      <c r="HO41" s="71">
        <v>103.72245</v>
      </c>
      <c r="HP41" s="71">
        <v>104.308163</v>
      </c>
      <c r="HQ41" s="71"/>
      <c r="HR41" s="71">
        <v>196.96459</v>
      </c>
      <c r="HS41" s="71">
        <v>15.162416</v>
      </c>
      <c r="HT41" s="71"/>
      <c r="HU41" s="71"/>
      <c r="HV41" s="71">
        <v>118.650951</v>
      </c>
      <c r="HW41" s="71">
        <v>19.418995</v>
      </c>
      <c r="HX41" s="71"/>
      <c r="HY41" s="71">
        <v>106.806475</v>
      </c>
      <c r="HZ41" s="71">
        <v>138.606815</v>
      </c>
      <c r="IA41" s="71"/>
      <c r="IB41" s="71"/>
      <c r="IC41" s="71"/>
      <c r="ID41" s="71"/>
      <c r="IE41" s="71"/>
      <c r="IF41" s="71"/>
      <c r="IG41" s="71"/>
      <c r="IH41" s="47">
        <f aca="true" t="shared" si="37" ref="IH41:IH52">HJ41+HK41+HL41+HM41+HN41</f>
        <v>10.861692</v>
      </c>
      <c r="II41" s="47">
        <f aca="true" t="shared" si="38" ref="II41:II52">HV41+HW41+HX41+HY41+HZ41</f>
        <v>383.48323600000003</v>
      </c>
    </row>
    <row r="42" spans="1:243" ht="15.75">
      <c r="A42" s="32" t="s">
        <v>47</v>
      </c>
      <c r="B42" s="46">
        <v>58.2</v>
      </c>
      <c r="C42" s="46">
        <v>81.1</v>
      </c>
      <c r="D42" s="46">
        <v>113.3</v>
      </c>
      <c r="E42" s="46">
        <v>91.1</v>
      </c>
      <c r="F42" s="46">
        <v>50</v>
      </c>
      <c r="G42" s="46">
        <v>89.1</v>
      </c>
      <c r="H42" s="76" t="s">
        <v>29</v>
      </c>
      <c r="I42" s="45">
        <v>25.1</v>
      </c>
      <c r="J42" s="76" t="s">
        <v>29</v>
      </c>
      <c r="K42" s="46">
        <v>5.2</v>
      </c>
      <c r="L42" s="46">
        <v>10.3</v>
      </c>
      <c r="M42" s="69" t="s">
        <v>29</v>
      </c>
      <c r="N42" s="47">
        <v>3.4</v>
      </c>
      <c r="O42" s="47" t="s">
        <v>29</v>
      </c>
      <c r="P42" s="47">
        <v>243.5</v>
      </c>
      <c r="Q42" s="47" t="s">
        <v>29</v>
      </c>
      <c r="R42" s="47">
        <v>242.5</v>
      </c>
      <c r="S42" s="24" t="s">
        <v>29</v>
      </c>
      <c r="T42" s="24">
        <v>1.1</v>
      </c>
      <c r="U42" s="25">
        <v>64.9</v>
      </c>
      <c r="V42" s="25">
        <v>233.8</v>
      </c>
      <c r="W42" s="25">
        <v>81.3</v>
      </c>
      <c r="X42" s="24" t="s">
        <v>29</v>
      </c>
      <c r="Y42" s="27" t="s">
        <v>29</v>
      </c>
      <c r="Z42" s="26" t="s">
        <v>29</v>
      </c>
      <c r="AA42" s="26" t="s">
        <v>29</v>
      </c>
      <c r="AB42" s="26" t="s">
        <v>29</v>
      </c>
      <c r="AC42" s="26" t="s">
        <v>29</v>
      </c>
      <c r="AD42" s="26" t="s">
        <v>29</v>
      </c>
      <c r="AE42" s="26" t="s">
        <v>29</v>
      </c>
      <c r="AF42" s="26" t="s">
        <v>29</v>
      </c>
      <c r="AG42" s="26" t="s">
        <v>29</v>
      </c>
      <c r="AH42" s="26" t="s">
        <v>29</v>
      </c>
      <c r="AI42" s="26">
        <v>1.1</v>
      </c>
      <c r="AJ42" s="27" t="s">
        <v>29</v>
      </c>
      <c r="AK42" s="26">
        <v>27.5</v>
      </c>
      <c r="AL42" s="26" t="s">
        <v>29</v>
      </c>
      <c r="AM42" s="26" t="s">
        <v>29</v>
      </c>
      <c r="AN42" s="26">
        <v>25.4</v>
      </c>
      <c r="AO42" s="26">
        <v>12</v>
      </c>
      <c r="AP42" s="26"/>
      <c r="AQ42" s="26"/>
      <c r="AR42" s="26"/>
      <c r="AS42" s="26"/>
      <c r="AT42" s="26"/>
      <c r="AU42" s="26"/>
      <c r="AV42" s="24" t="s">
        <v>29</v>
      </c>
      <c r="AW42" s="26"/>
      <c r="AX42" s="26">
        <v>92.8</v>
      </c>
      <c r="AY42" s="26" t="s">
        <v>29</v>
      </c>
      <c r="AZ42" s="26">
        <v>10.1</v>
      </c>
      <c r="BA42" s="26">
        <v>100.9</v>
      </c>
      <c r="BB42" s="1">
        <v>0</v>
      </c>
      <c r="BC42" s="1">
        <v>29.5</v>
      </c>
      <c r="BD42" s="1">
        <v>0.5</v>
      </c>
      <c r="BE42" s="1">
        <v>0</v>
      </c>
      <c r="BF42" s="1">
        <v>0</v>
      </c>
      <c r="BG42" s="26">
        <v>0</v>
      </c>
      <c r="BH42" s="24">
        <v>0</v>
      </c>
      <c r="BI42" s="26">
        <v>0</v>
      </c>
      <c r="BJ42" s="26">
        <v>0</v>
      </c>
      <c r="BK42" s="26">
        <v>58.5</v>
      </c>
      <c r="BL42" s="26">
        <v>1</v>
      </c>
      <c r="BM42" s="26">
        <v>0</v>
      </c>
      <c r="BN42" s="26">
        <v>0</v>
      </c>
      <c r="BO42" s="26">
        <v>0</v>
      </c>
      <c r="BP42" s="26">
        <v>21.8</v>
      </c>
      <c r="BQ42" s="26">
        <v>0</v>
      </c>
      <c r="BR42" s="26">
        <v>0</v>
      </c>
      <c r="BS42" s="26">
        <v>0</v>
      </c>
      <c r="BT42" s="47" t="s">
        <v>29</v>
      </c>
      <c r="BU42" s="47" t="s">
        <v>29</v>
      </c>
      <c r="BV42" s="47">
        <v>58.5</v>
      </c>
      <c r="BW42" s="47">
        <v>59.5</v>
      </c>
      <c r="BX42" s="47">
        <v>59.5</v>
      </c>
      <c r="BY42" s="47">
        <v>59.5</v>
      </c>
      <c r="BZ42" s="47">
        <v>59.5</v>
      </c>
      <c r="CA42" s="24">
        <v>81.3</v>
      </c>
      <c r="CB42" s="24">
        <v>81.3</v>
      </c>
      <c r="CC42" s="24">
        <v>81.3</v>
      </c>
      <c r="CD42" s="71">
        <v>81.3</v>
      </c>
      <c r="CE42" s="24">
        <v>34</v>
      </c>
      <c r="CF42" s="71">
        <v>83.3</v>
      </c>
      <c r="CG42" s="71">
        <v>576.8</v>
      </c>
      <c r="CH42" s="47">
        <v>488.135605</v>
      </c>
      <c r="CI42" s="47">
        <v>116.013866</v>
      </c>
      <c r="CJ42" s="47">
        <v>219.283565</v>
      </c>
      <c r="CK42" s="24">
        <v>34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4">
        <v>34</v>
      </c>
      <c r="CX42" s="27">
        <v>34</v>
      </c>
      <c r="CY42" s="24">
        <v>34</v>
      </c>
      <c r="CZ42" s="24">
        <v>34</v>
      </c>
      <c r="DA42" s="24">
        <v>34</v>
      </c>
      <c r="DB42" s="71">
        <v>34</v>
      </c>
      <c r="DC42" s="24">
        <v>34</v>
      </c>
      <c r="DD42" s="24">
        <v>34</v>
      </c>
      <c r="DE42" s="71">
        <v>34</v>
      </c>
      <c r="DF42" s="71">
        <v>34</v>
      </c>
      <c r="DG42" s="27">
        <v>34</v>
      </c>
      <c r="DH42" s="24">
        <v>1.6</v>
      </c>
      <c r="DI42" s="27">
        <v>1.6</v>
      </c>
      <c r="DJ42" s="24">
        <v>1.6</v>
      </c>
      <c r="DK42" s="71">
        <v>1.6</v>
      </c>
      <c r="DL42" s="71">
        <v>83.3</v>
      </c>
      <c r="DM42" s="72">
        <v>83.3</v>
      </c>
      <c r="DN42" s="72">
        <v>83.3</v>
      </c>
      <c r="DO42" s="71">
        <v>83.3</v>
      </c>
      <c r="DP42" s="73">
        <v>83.3</v>
      </c>
      <c r="DQ42" s="71">
        <v>83.3</v>
      </c>
      <c r="DR42" s="71">
        <v>83.3</v>
      </c>
      <c r="DS42" s="71">
        <v>83.3</v>
      </c>
      <c r="DT42" s="24" t="s">
        <v>29</v>
      </c>
      <c r="DU42" s="24">
        <v>0.6</v>
      </c>
      <c r="DV42" s="71">
        <v>0.6</v>
      </c>
      <c r="DW42" s="71">
        <v>0.6</v>
      </c>
      <c r="DX42" s="71">
        <v>0.6</v>
      </c>
      <c r="DY42" s="27">
        <v>72.9</v>
      </c>
      <c r="DZ42" s="71">
        <v>72.9</v>
      </c>
      <c r="EA42" s="71">
        <v>97.3</v>
      </c>
      <c r="EB42" s="71">
        <v>262</v>
      </c>
      <c r="EC42" s="71">
        <v>492.7</v>
      </c>
      <c r="ED42" s="71">
        <v>576.8</v>
      </c>
      <c r="EE42" s="71"/>
      <c r="EF42" s="71">
        <f t="shared" si="31"/>
        <v>576.8</v>
      </c>
      <c r="EG42" s="24" t="s">
        <v>29</v>
      </c>
      <c r="EH42" s="24"/>
      <c r="EI42" s="24">
        <v>0</v>
      </c>
      <c r="EJ42" s="24">
        <v>188</v>
      </c>
      <c r="EK42" s="24" t="s">
        <v>29</v>
      </c>
      <c r="EL42" s="24">
        <f>'[1]Feuil3'!$F$11</f>
        <v>61.414132</v>
      </c>
      <c r="EM42" s="24">
        <v>16.9</v>
      </c>
      <c r="EN42" s="24">
        <v>135.5</v>
      </c>
      <c r="EO42" s="25">
        <v>70.467665</v>
      </c>
      <c r="EP42" s="48">
        <v>15.853808</v>
      </c>
      <c r="EQ42" s="48">
        <v>0</v>
      </c>
      <c r="ER42" s="77"/>
      <c r="ES42" s="47">
        <f t="shared" si="32"/>
        <v>488.135605</v>
      </c>
      <c r="ET42" s="77">
        <v>0</v>
      </c>
      <c r="EU42" s="77">
        <v>0</v>
      </c>
      <c r="EV42" s="77">
        <v>0</v>
      </c>
      <c r="EW42" s="48">
        <v>0</v>
      </c>
      <c r="EX42" s="48"/>
      <c r="EY42" s="48"/>
      <c r="EZ42" s="48"/>
      <c r="FA42" s="48">
        <v>0</v>
      </c>
      <c r="FB42" s="48">
        <v>0</v>
      </c>
      <c r="FC42" s="48">
        <v>13.913866</v>
      </c>
      <c r="FD42" s="48">
        <v>64.3</v>
      </c>
      <c r="FE42" s="48">
        <v>37.8</v>
      </c>
      <c r="FF42" s="47">
        <f t="shared" si="33"/>
        <v>116.013866</v>
      </c>
      <c r="FG42" s="24">
        <v>13.376399</v>
      </c>
      <c r="FH42" s="24">
        <v>34.451491</v>
      </c>
      <c r="FI42" s="1">
        <v>0</v>
      </c>
      <c r="FJ42" s="1"/>
      <c r="FK42" s="1">
        <v>39.476</v>
      </c>
      <c r="FL42" s="1">
        <v>19.3</v>
      </c>
      <c r="FM42" s="1">
        <v>21.217493</v>
      </c>
      <c r="FN42" s="1">
        <v>91.462182</v>
      </c>
      <c r="FO42" s="1"/>
      <c r="FP42" s="1">
        <v>0</v>
      </c>
      <c r="FQ42" s="1">
        <v>0</v>
      </c>
      <c r="FR42" s="1">
        <v>0</v>
      </c>
      <c r="FS42" s="1">
        <f t="shared" si="34"/>
        <v>219.283565</v>
      </c>
      <c r="FT42" s="47">
        <f t="shared" si="35"/>
        <v>219.283565</v>
      </c>
      <c r="FU42" s="71">
        <v>211.613414539</v>
      </c>
      <c r="FV42" s="47">
        <v>726.4063208016</v>
      </c>
      <c r="FW42" s="47">
        <v>82.728026</v>
      </c>
      <c r="FX42" s="47">
        <v>71.146544</v>
      </c>
      <c r="FY42" s="71">
        <v>53.70881</v>
      </c>
      <c r="FZ42" s="4">
        <v>0.414135</v>
      </c>
      <c r="GA42" s="4">
        <v>0</v>
      </c>
      <c r="GB42" s="122">
        <v>33.827207</v>
      </c>
      <c r="GC42" s="124">
        <v>21.73690688</v>
      </c>
      <c r="GD42" s="124">
        <v>15.2</v>
      </c>
      <c r="GE42" s="124">
        <v>28.792548192</v>
      </c>
      <c r="GF42" s="4">
        <v>21.6104463536</v>
      </c>
      <c r="GG42" s="4">
        <v>21.6233611134</v>
      </c>
      <c r="GH42" s="112">
        <v>14.7</v>
      </c>
      <c r="GI42" s="128">
        <v>0</v>
      </c>
      <c r="GJ42" s="71">
        <v>0</v>
      </c>
      <c r="GK42" s="72"/>
      <c r="GL42" s="71">
        <v>0</v>
      </c>
      <c r="GM42" s="71">
        <v>3.7113376716</v>
      </c>
      <c r="GN42" s="71">
        <v>189.49516906</v>
      </c>
      <c r="GO42" s="71">
        <v>11.011105039999999</v>
      </c>
      <c r="GP42" s="71">
        <v>360.83334555</v>
      </c>
      <c r="GQ42" s="71">
        <v>161.35536348</v>
      </c>
      <c r="GR42" s="71"/>
      <c r="GS42" s="71"/>
      <c r="GT42" s="71"/>
      <c r="GU42" s="71"/>
      <c r="GV42" s="71"/>
      <c r="GW42" s="71">
        <f t="shared" si="36"/>
        <v>726.4063208016</v>
      </c>
      <c r="GX42" s="71"/>
      <c r="GY42" s="71">
        <v>78.728026</v>
      </c>
      <c r="GZ42" s="71"/>
      <c r="HA42" s="71">
        <v>0</v>
      </c>
      <c r="HB42" s="71"/>
      <c r="HC42" s="71"/>
      <c r="HD42" s="71">
        <v>4</v>
      </c>
      <c r="HE42" s="71"/>
      <c r="HF42" s="71"/>
      <c r="HG42" s="71"/>
      <c r="HH42" s="71"/>
      <c r="HI42" s="71"/>
      <c r="HJ42" s="71">
        <v>55.463968</v>
      </c>
      <c r="HK42" s="71"/>
      <c r="HL42" s="71"/>
      <c r="HM42" s="71"/>
      <c r="HN42" s="71"/>
      <c r="HO42" s="71">
        <v>15.682576</v>
      </c>
      <c r="HP42" s="71"/>
      <c r="HQ42" s="71"/>
      <c r="HR42" s="71"/>
      <c r="HS42" s="71"/>
      <c r="HT42" s="71"/>
      <c r="HU42" s="71"/>
      <c r="HV42" s="71">
        <v>12.252024</v>
      </c>
      <c r="HW42" s="71"/>
      <c r="HX42" s="71">
        <v>3.749696</v>
      </c>
      <c r="HY42" s="71">
        <v>46.6612</v>
      </c>
      <c r="HZ42" s="71"/>
      <c r="IA42" s="71"/>
      <c r="IB42" s="71"/>
      <c r="IC42" s="71"/>
      <c r="ID42" s="71"/>
      <c r="IE42" s="71"/>
      <c r="IF42" s="71"/>
      <c r="IG42" s="71"/>
      <c r="IH42" s="47">
        <f t="shared" si="37"/>
        <v>55.463968</v>
      </c>
      <c r="II42" s="47">
        <f t="shared" si="38"/>
        <v>62.66292</v>
      </c>
    </row>
    <row r="43" spans="1:243" ht="15.75">
      <c r="A43" s="32" t="s">
        <v>45</v>
      </c>
      <c r="B43" s="46">
        <v>4.2</v>
      </c>
      <c r="C43" s="46">
        <v>1.3</v>
      </c>
      <c r="D43" s="46">
        <v>3</v>
      </c>
      <c r="E43" s="46">
        <v>54.7</v>
      </c>
      <c r="F43" s="46">
        <v>146.5</v>
      </c>
      <c r="G43" s="46">
        <v>145</v>
      </c>
      <c r="H43" s="46">
        <v>481.3</v>
      </c>
      <c r="I43" s="45">
        <v>366.7</v>
      </c>
      <c r="J43" s="46">
        <v>476.3</v>
      </c>
      <c r="K43" s="46">
        <v>565.7</v>
      </c>
      <c r="L43" s="46">
        <v>624.7</v>
      </c>
      <c r="M43" s="69">
        <v>324.1</v>
      </c>
      <c r="N43" s="47">
        <v>270.5</v>
      </c>
      <c r="O43" s="47">
        <v>501.5</v>
      </c>
      <c r="P43" s="47">
        <v>493.3</v>
      </c>
      <c r="Q43" s="24">
        <v>707.6</v>
      </c>
      <c r="R43" s="47">
        <v>719.3</v>
      </c>
      <c r="S43" s="24">
        <v>1300.2</v>
      </c>
      <c r="T43" s="24">
        <v>585.2</v>
      </c>
      <c r="U43" s="25">
        <v>1059.9</v>
      </c>
      <c r="V43" s="25">
        <v>307.5</v>
      </c>
      <c r="W43" s="25">
        <v>674.7</v>
      </c>
      <c r="X43" s="24">
        <v>12.6</v>
      </c>
      <c r="Y43" s="27">
        <v>9.8</v>
      </c>
      <c r="Z43" s="26">
        <v>61.9</v>
      </c>
      <c r="AA43" s="26">
        <v>59.9</v>
      </c>
      <c r="AB43" s="26">
        <v>101.7</v>
      </c>
      <c r="AC43" s="26">
        <v>163.4</v>
      </c>
      <c r="AD43" s="26">
        <v>29.9</v>
      </c>
      <c r="AE43" s="26">
        <v>19.3</v>
      </c>
      <c r="AF43" s="26">
        <v>19.2</v>
      </c>
      <c r="AG43" s="26">
        <v>78.7</v>
      </c>
      <c r="AH43" s="26">
        <v>18.3</v>
      </c>
      <c r="AI43" s="26">
        <v>10.5</v>
      </c>
      <c r="AJ43" s="27">
        <v>318.6</v>
      </c>
      <c r="AK43" s="26">
        <v>93.3</v>
      </c>
      <c r="AL43" s="26">
        <v>51.6</v>
      </c>
      <c r="AM43" s="26">
        <v>55.2</v>
      </c>
      <c r="AN43" s="26">
        <v>43.1</v>
      </c>
      <c r="AO43" s="26">
        <v>6.6</v>
      </c>
      <c r="AP43" s="26">
        <v>110.3</v>
      </c>
      <c r="AQ43" s="26">
        <v>54</v>
      </c>
      <c r="AR43" s="26">
        <v>74.2</v>
      </c>
      <c r="AS43" s="26">
        <v>14.2</v>
      </c>
      <c r="AT43" s="26">
        <v>64.7</v>
      </c>
      <c r="AU43" s="26">
        <v>174.1</v>
      </c>
      <c r="AV43" s="24">
        <v>55.8</v>
      </c>
      <c r="AW43" s="26">
        <v>35.5</v>
      </c>
      <c r="AX43" s="26" t="s">
        <v>29</v>
      </c>
      <c r="AY43" s="26">
        <v>0.9</v>
      </c>
      <c r="AZ43" s="26"/>
      <c r="BA43" s="26"/>
      <c r="BB43" s="1">
        <v>0</v>
      </c>
      <c r="BC43" s="1">
        <v>9.4</v>
      </c>
      <c r="BD43" s="1">
        <v>0.7999999999999989</v>
      </c>
      <c r="BE43" s="1">
        <v>0</v>
      </c>
      <c r="BF43" s="1">
        <v>134.7</v>
      </c>
      <c r="BG43" s="26">
        <v>70.4</v>
      </c>
      <c r="BH43" s="24">
        <v>59.9</v>
      </c>
      <c r="BI43" s="26">
        <v>15.2</v>
      </c>
      <c r="BJ43" s="26">
        <v>76.9</v>
      </c>
      <c r="BK43" s="26">
        <v>80.7</v>
      </c>
      <c r="BL43" s="26">
        <v>98.6</v>
      </c>
      <c r="BM43" s="26">
        <v>0</v>
      </c>
      <c r="BN43" s="26">
        <v>34.7</v>
      </c>
      <c r="BO43" s="26">
        <v>56</v>
      </c>
      <c r="BP43" s="26">
        <v>109</v>
      </c>
      <c r="BQ43" s="26">
        <v>36</v>
      </c>
      <c r="BR43" s="26">
        <v>48.70000000000005</v>
      </c>
      <c r="BS43" s="26">
        <v>59</v>
      </c>
      <c r="BT43" s="47">
        <v>75.1</v>
      </c>
      <c r="BU43" s="47">
        <v>152</v>
      </c>
      <c r="BV43" s="47">
        <v>232.7</v>
      </c>
      <c r="BW43" s="47">
        <v>331.3</v>
      </c>
      <c r="BX43" s="47">
        <v>331.3</v>
      </c>
      <c r="BY43" s="47">
        <v>366</v>
      </c>
      <c r="BZ43" s="47">
        <v>422</v>
      </c>
      <c r="CA43" s="24">
        <v>531</v>
      </c>
      <c r="CB43" s="24">
        <v>567</v>
      </c>
      <c r="CC43" s="24">
        <v>615.7</v>
      </c>
      <c r="CD43" s="71">
        <v>674.7</v>
      </c>
      <c r="CE43" s="24">
        <v>1143.2</v>
      </c>
      <c r="CF43" s="71">
        <v>844.5</v>
      </c>
      <c r="CG43" s="71">
        <v>1217.6</v>
      </c>
      <c r="CH43" s="47">
        <v>771.7882169999999</v>
      </c>
      <c r="CI43" s="47">
        <v>1163.670746</v>
      </c>
      <c r="CJ43" s="47">
        <v>1140.222297</v>
      </c>
      <c r="CK43" s="24">
        <v>49.7</v>
      </c>
      <c r="CL43" s="26">
        <v>38.1</v>
      </c>
      <c r="CM43" s="26">
        <v>0</v>
      </c>
      <c r="CN43" s="26">
        <v>0</v>
      </c>
      <c r="CO43" s="26">
        <v>133.5</v>
      </c>
      <c r="CP43" s="26">
        <v>63.6</v>
      </c>
      <c r="CQ43" s="26">
        <v>251.8</v>
      </c>
      <c r="CR43" s="26">
        <v>6.2999999999999545</v>
      </c>
      <c r="CS43" s="26">
        <v>188</v>
      </c>
      <c r="CT43" s="26">
        <v>372.5</v>
      </c>
      <c r="CU43" s="26">
        <v>0</v>
      </c>
      <c r="CV43" s="26">
        <v>39.7</v>
      </c>
      <c r="CW43" s="24">
        <v>87.8</v>
      </c>
      <c r="CX43" s="27">
        <v>87.8</v>
      </c>
      <c r="CY43" s="24">
        <v>87.8</v>
      </c>
      <c r="CZ43" s="24">
        <v>221.3</v>
      </c>
      <c r="DA43" s="24">
        <v>284.9</v>
      </c>
      <c r="DB43" s="71">
        <v>536.7</v>
      </c>
      <c r="DC43" s="24">
        <v>543</v>
      </c>
      <c r="DD43" s="24">
        <v>731</v>
      </c>
      <c r="DE43" s="71">
        <v>1103.5</v>
      </c>
      <c r="DF43" s="71">
        <v>1103.5</v>
      </c>
      <c r="DG43" s="27">
        <v>1143.2</v>
      </c>
      <c r="DH43" s="24">
        <v>246.1</v>
      </c>
      <c r="DI43" s="27">
        <v>246.1</v>
      </c>
      <c r="DJ43" s="24">
        <v>360.5</v>
      </c>
      <c r="DK43" s="71">
        <v>360.7</v>
      </c>
      <c r="DL43" s="71">
        <v>425.1</v>
      </c>
      <c r="DM43" s="72">
        <v>425.1</v>
      </c>
      <c r="DN43" s="72">
        <v>445.2</v>
      </c>
      <c r="DO43" s="71">
        <v>523.4</v>
      </c>
      <c r="DP43" s="73">
        <v>592.3</v>
      </c>
      <c r="DQ43" s="71">
        <v>677.2</v>
      </c>
      <c r="DR43" s="71">
        <v>779.3</v>
      </c>
      <c r="DS43" s="71">
        <v>844.5</v>
      </c>
      <c r="DT43" s="71">
        <v>141.4</v>
      </c>
      <c r="DU43" s="24">
        <v>141.4</v>
      </c>
      <c r="DV43" s="71">
        <v>300</v>
      </c>
      <c r="DW43" s="71">
        <v>765</v>
      </c>
      <c r="DX43" s="71">
        <v>776.5</v>
      </c>
      <c r="DY43" s="27">
        <v>776.5</v>
      </c>
      <c r="DZ43" s="71">
        <v>808.6</v>
      </c>
      <c r="EA43" s="71">
        <v>828.7</v>
      </c>
      <c r="EB43" s="71">
        <v>876.9</v>
      </c>
      <c r="EC43" s="71">
        <v>1107.6</v>
      </c>
      <c r="ED43" s="71">
        <v>1164.4</v>
      </c>
      <c r="EE43" s="71">
        <v>53.2</v>
      </c>
      <c r="EF43" s="71">
        <f t="shared" si="31"/>
        <v>1217.6000000000001</v>
      </c>
      <c r="EG43" s="24">
        <v>69.9</v>
      </c>
      <c r="EH43" s="24">
        <v>207.4</v>
      </c>
      <c r="EI43" s="24">
        <v>143.1</v>
      </c>
      <c r="EJ43" s="24">
        <v>49</v>
      </c>
      <c r="EK43" s="24" t="s">
        <v>29</v>
      </c>
      <c r="EL43" s="24">
        <f>'[1]Feuil3'!$F$12</f>
        <v>163.649073</v>
      </c>
      <c r="EM43" s="24">
        <v>0</v>
      </c>
      <c r="EN43" s="24">
        <v>0</v>
      </c>
      <c r="EO43" s="108">
        <v>0</v>
      </c>
      <c r="EP43" s="48">
        <v>49.739144</v>
      </c>
      <c r="EQ43" s="48">
        <v>63.2</v>
      </c>
      <c r="ER43" s="77">
        <v>25.8</v>
      </c>
      <c r="ES43" s="47">
        <f t="shared" si="32"/>
        <v>771.7882169999999</v>
      </c>
      <c r="ET43" s="77">
        <v>159</v>
      </c>
      <c r="EU43" s="77">
        <v>0</v>
      </c>
      <c r="EV43" s="77">
        <v>272.5</v>
      </c>
      <c r="EW43" s="77">
        <v>0</v>
      </c>
      <c r="EX43" s="77">
        <v>52.8</v>
      </c>
      <c r="EY43" s="77">
        <v>138.7</v>
      </c>
      <c r="EZ43" s="77">
        <v>71.7</v>
      </c>
      <c r="FA43" s="77">
        <v>68.768175</v>
      </c>
      <c r="FB43" s="77">
        <v>107.349387</v>
      </c>
      <c r="FC43" s="77">
        <v>57.853184</v>
      </c>
      <c r="FD43" s="77">
        <v>235</v>
      </c>
      <c r="FE43" s="77">
        <v>0</v>
      </c>
      <c r="FF43" s="47">
        <f t="shared" si="33"/>
        <v>1163.670746</v>
      </c>
      <c r="FG43" s="24">
        <v>0.277202</v>
      </c>
      <c r="FH43" s="24">
        <v>116.570637</v>
      </c>
      <c r="FI43" s="1">
        <v>272.481657</v>
      </c>
      <c r="FJ43" s="1">
        <v>164.73</v>
      </c>
      <c r="FK43" s="1">
        <v>54.126</v>
      </c>
      <c r="FL43" s="1">
        <v>55.8</v>
      </c>
      <c r="FM43" s="1">
        <v>205.952344</v>
      </c>
      <c r="FN43" s="1">
        <v>150.62794</v>
      </c>
      <c r="FO43" s="1">
        <v>0.2</v>
      </c>
      <c r="FP43" s="1">
        <v>56.956517</v>
      </c>
      <c r="FQ43" s="1">
        <v>0</v>
      </c>
      <c r="FR43" s="1">
        <v>62.5</v>
      </c>
      <c r="FS43" s="1">
        <f t="shared" si="34"/>
        <v>1140.222297</v>
      </c>
      <c r="FT43" s="47">
        <f t="shared" si="35"/>
        <v>1077.722297</v>
      </c>
      <c r="FU43" s="71">
        <v>1921.5104844154332</v>
      </c>
      <c r="FV43" s="47">
        <v>1502.6308057882839</v>
      </c>
      <c r="FW43" s="47">
        <v>3782.710364</v>
      </c>
      <c r="FX43" s="47">
        <v>3192.3573579999997</v>
      </c>
      <c r="FY43" s="71">
        <v>226.954039</v>
      </c>
      <c r="FZ43" s="4">
        <v>28.718835</v>
      </c>
      <c r="GA43" s="4">
        <v>147.017237</v>
      </c>
      <c r="GB43" s="122">
        <v>14.429921</v>
      </c>
      <c r="GC43" s="124">
        <v>271.62395127</v>
      </c>
      <c r="GD43" s="124">
        <v>69.8</v>
      </c>
      <c r="GE43" s="124">
        <v>348.76206591074106</v>
      </c>
      <c r="GF43" s="79">
        <v>318.39368846813204</v>
      </c>
      <c r="GG43" s="112">
        <v>208.74743184946</v>
      </c>
      <c r="GH43" s="112">
        <v>138.2</v>
      </c>
      <c r="GI43" s="128">
        <v>0</v>
      </c>
      <c r="GJ43" s="130">
        <v>148.8633149171</v>
      </c>
      <c r="GK43" s="72">
        <v>351.813953079884</v>
      </c>
      <c r="GL43" s="71">
        <v>2.5</v>
      </c>
      <c r="GM43" s="71">
        <v>47.5822063584</v>
      </c>
      <c r="GN43" s="71">
        <v>43.425149700000006</v>
      </c>
      <c r="GO43" s="71">
        <v>231.17742477999997</v>
      </c>
      <c r="GP43" s="71">
        <v>0</v>
      </c>
      <c r="GQ43" s="71">
        <v>155.32746081</v>
      </c>
      <c r="GR43" s="71">
        <v>34.09669909</v>
      </c>
      <c r="GS43" s="71">
        <v>278.99272897000003</v>
      </c>
      <c r="GT43" s="71">
        <v>126.906943</v>
      </c>
      <c r="GU43" s="71">
        <v>96.46417</v>
      </c>
      <c r="GV43" s="71">
        <v>134.34407</v>
      </c>
      <c r="GW43" s="71">
        <f t="shared" si="36"/>
        <v>1502.6308057882839</v>
      </c>
      <c r="GX43" s="71">
        <v>266.312698</v>
      </c>
      <c r="GY43" s="71">
        <v>114.944179</v>
      </c>
      <c r="GZ43" s="71">
        <v>672.818291</v>
      </c>
      <c r="HA43" s="71">
        <v>2072.38028</v>
      </c>
      <c r="HB43" s="71">
        <v>388.998557</v>
      </c>
      <c r="HC43" s="71">
        <v>100.396154</v>
      </c>
      <c r="HD43" s="71">
        <v>38.902341</v>
      </c>
      <c r="HE43" s="71">
        <v>157.159409</v>
      </c>
      <c r="HF43" s="71"/>
      <c r="HG43" s="71">
        <v>24.400901</v>
      </c>
      <c r="HH43" s="71">
        <v>103.97047</v>
      </c>
      <c r="HI43" s="71">
        <v>19.222516</v>
      </c>
      <c r="HJ43" s="71">
        <v>169.48763</v>
      </c>
      <c r="HK43" s="71">
        <v>22.613284</v>
      </c>
      <c r="HL43" s="71"/>
      <c r="HM43" s="71">
        <v>38.593347</v>
      </c>
      <c r="HN43" s="71">
        <v>17.55841</v>
      </c>
      <c r="HO43" s="71">
        <v>6.461555</v>
      </c>
      <c r="HP43" s="71">
        <v>405.556544</v>
      </c>
      <c r="HQ43" s="71">
        <v>805.455091</v>
      </c>
      <c r="HR43" s="71">
        <v>672.801</v>
      </c>
      <c r="HS43" s="71">
        <v>91.090003</v>
      </c>
      <c r="HT43" s="71">
        <v>959.222724</v>
      </c>
      <c r="HU43" s="71">
        <v>3.51777</v>
      </c>
      <c r="HV43" s="71">
        <v>238.916924</v>
      </c>
      <c r="HW43" s="71">
        <v>677.238483</v>
      </c>
      <c r="HX43" s="71">
        <v>586.88251</v>
      </c>
      <c r="HY43" s="71">
        <v>159.182893</v>
      </c>
      <c r="HZ43" s="71">
        <v>2010.998367</v>
      </c>
      <c r="IA43" s="71"/>
      <c r="IB43" s="71"/>
      <c r="IC43" s="71"/>
      <c r="ID43" s="71"/>
      <c r="IE43" s="71"/>
      <c r="IF43" s="71"/>
      <c r="IG43" s="71"/>
      <c r="IH43" s="47">
        <f t="shared" si="37"/>
        <v>248.252671</v>
      </c>
      <c r="II43" s="47">
        <f t="shared" si="38"/>
        <v>3673.219177</v>
      </c>
    </row>
    <row r="44" spans="1:243" ht="15.75">
      <c r="A44" s="32" t="s">
        <v>138</v>
      </c>
      <c r="B44" s="46"/>
      <c r="C44" s="46"/>
      <c r="D44" s="46"/>
      <c r="E44" s="46"/>
      <c r="F44" s="46"/>
      <c r="G44" s="46"/>
      <c r="H44" s="46"/>
      <c r="I44" s="45"/>
      <c r="J44" s="46"/>
      <c r="K44" s="46"/>
      <c r="L44" s="46"/>
      <c r="M44" s="69"/>
      <c r="N44" s="47"/>
      <c r="O44" s="47"/>
      <c r="P44" s="47"/>
      <c r="Q44" s="24"/>
      <c r="R44" s="47"/>
      <c r="S44" s="24"/>
      <c r="T44" s="24"/>
      <c r="U44" s="25"/>
      <c r="V44" s="25"/>
      <c r="W44" s="25"/>
      <c r="X44" s="24"/>
      <c r="Y44" s="2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4"/>
      <c r="AW44" s="26"/>
      <c r="AX44" s="26"/>
      <c r="AY44" s="26"/>
      <c r="AZ44" s="26"/>
      <c r="BA44" s="26"/>
      <c r="BB44" s="1"/>
      <c r="BC44" s="1"/>
      <c r="BD44" s="1"/>
      <c r="BE44" s="1"/>
      <c r="BF44" s="1"/>
      <c r="BG44" s="26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47"/>
      <c r="BU44" s="47"/>
      <c r="BV44" s="47"/>
      <c r="BW44" s="47"/>
      <c r="BX44" s="47"/>
      <c r="BY44" s="47"/>
      <c r="BZ44" s="47"/>
      <c r="CA44" s="24"/>
      <c r="CB44" s="24"/>
      <c r="CC44" s="24"/>
      <c r="CD44" s="71"/>
      <c r="CE44" s="24"/>
      <c r="CF44" s="71"/>
      <c r="CG44" s="71"/>
      <c r="CH44" s="47"/>
      <c r="CI44" s="47"/>
      <c r="CJ44" s="47"/>
      <c r="CK44" s="24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4"/>
      <c r="CX44" s="27"/>
      <c r="CY44" s="24"/>
      <c r="CZ44" s="24"/>
      <c r="DA44" s="24"/>
      <c r="DB44" s="71"/>
      <c r="DC44" s="24"/>
      <c r="DD44" s="24"/>
      <c r="DE44" s="71"/>
      <c r="DF44" s="71"/>
      <c r="DG44" s="27"/>
      <c r="DH44" s="24"/>
      <c r="DI44" s="27"/>
      <c r="DJ44" s="24"/>
      <c r="DK44" s="71"/>
      <c r="DL44" s="71"/>
      <c r="DM44" s="72"/>
      <c r="DN44" s="72"/>
      <c r="DO44" s="71"/>
      <c r="DP44" s="73"/>
      <c r="DQ44" s="71"/>
      <c r="DR44" s="71"/>
      <c r="DS44" s="71"/>
      <c r="DT44" s="71"/>
      <c r="DU44" s="24"/>
      <c r="DV44" s="71"/>
      <c r="DW44" s="71"/>
      <c r="DX44" s="71"/>
      <c r="DY44" s="27"/>
      <c r="DZ44" s="71"/>
      <c r="EA44" s="71"/>
      <c r="EB44" s="71"/>
      <c r="EC44" s="71"/>
      <c r="ED44" s="71"/>
      <c r="EE44" s="71"/>
      <c r="EF44" s="71"/>
      <c r="EG44" s="24"/>
      <c r="EH44" s="24"/>
      <c r="EI44" s="24"/>
      <c r="EJ44" s="24"/>
      <c r="EK44" s="24"/>
      <c r="EL44" s="24"/>
      <c r="EM44" s="24"/>
      <c r="EN44" s="24"/>
      <c r="EO44" s="93"/>
      <c r="EP44" s="48"/>
      <c r="EQ44" s="48"/>
      <c r="ER44" s="93"/>
      <c r="ES44" s="47"/>
      <c r="ET44" s="93"/>
      <c r="EU44" s="93"/>
      <c r="EV44" s="93"/>
      <c r="EW44" s="93"/>
      <c r="EX44" s="93"/>
      <c r="EY44" s="93"/>
      <c r="EZ44" s="93"/>
      <c r="FA44" s="93"/>
      <c r="FB44" s="77"/>
      <c r="FC44" s="77"/>
      <c r="FD44" s="77"/>
      <c r="FE44" s="77"/>
      <c r="FF44" s="47"/>
      <c r="FG44" s="24"/>
      <c r="FH44" s="24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47"/>
      <c r="FU44" s="71"/>
      <c r="FV44" s="47"/>
      <c r="FW44" s="47">
        <v>62002.96251628059</v>
      </c>
      <c r="FX44" s="47">
        <v>69237.966837</v>
      </c>
      <c r="FY44" s="71"/>
      <c r="GB44" s="122"/>
      <c r="GC44" s="124"/>
      <c r="GD44" s="124"/>
      <c r="GE44" s="124"/>
      <c r="GF44" s="79"/>
      <c r="GG44" s="112"/>
      <c r="GH44" s="112"/>
      <c r="GI44" s="128"/>
      <c r="GJ44" s="130"/>
      <c r="GK44" s="72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>
        <v>3733.044035</v>
      </c>
      <c r="HK44" s="71">
        <v>5366.133388</v>
      </c>
      <c r="HL44" s="71">
        <v>6821.444173999999</v>
      </c>
      <c r="HM44" s="71">
        <v>4928.787951</v>
      </c>
      <c r="HN44" s="71">
        <v>6013.700983</v>
      </c>
      <c r="HO44" s="71">
        <v>6159.188865</v>
      </c>
      <c r="HP44" s="71">
        <v>4741.4952</v>
      </c>
      <c r="HQ44" s="71">
        <v>7173.558273</v>
      </c>
      <c r="HR44" s="71">
        <v>6746.5271</v>
      </c>
      <c r="HS44" s="71">
        <v>5594.63288</v>
      </c>
      <c r="HT44" s="71">
        <v>5494.237591</v>
      </c>
      <c r="HU44" s="71">
        <v>6465.216397</v>
      </c>
      <c r="HV44" s="71">
        <v>23.725182</v>
      </c>
      <c r="HW44" s="71">
        <v>6536.274112</v>
      </c>
      <c r="HX44" s="71">
        <v>4493.870401</v>
      </c>
      <c r="HY44" s="71">
        <v>4947.777537</v>
      </c>
      <c r="HZ44" s="71">
        <v>3034.269692</v>
      </c>
      <c r="IA44" s="71"/>
      <c r="IB44" s="71"/>
      <c r="IC44" s="71"/>
      <c r="ID44" s="71"/>
      <c r="IE44" s="71"/>
      <c r="IF44" s="71"/>
      <c r="IG44" s="71"/>
      <c r="IH44" s="47">
        <f t="shared" si="37"/>
        <v>26863.110531000002</v>
      </c>
      <c r="II44" s="47">
        <f t="shared" si="38"/>
        <v>19035.916924</v>
      </c>
    </row>
    <row r="45" spans="1:243" ht="15.75">
      <c r="A45" s="32" t="s">
        <v>46</v>
      </c>
      <c r="B45" s="46">
        <v>55.2</v>
      </c>
      <c r="C45" s="46">
        <v>57.6</v>
      </c>
      <c r="D45" s="46">
        <v>51.6</v>
      </c>
      <c r="E45" s="46">
        <v>54.7</v>
      </c>
      <c r="F45" s="46">
        <v>71.5</v>
      </c>
      <c r="G45" s="46">
        <v>119.9</v>
      </c>
      <c r="H45" s="46">
        <v>226.2</v>
      </c>
      <c r="I45" s="45">
        <v>225.5</v>
      </c>
      <c r="J45" s="46">
        <v>265.7</v>
      </c>
      <c r="K45" s="46">
        <v>331.3</v>
      </c>
      <c r="L45" s="46">
        <v>257.6</v>
      </c>
      <c r="M45" s="69">
        <v>107.7</v>
      </c>
      <c r="N45" s="47">
        <v>41.9</v>
      </c>
      <c r="O45" s="24">
        <v>112.4</v>
      </c>
      <c r="P45" s="47">
        <v>291</v>
      </c>
      <c r="Q45" s="24">
        <v>490.7</v>
      </c>
      <c r="R45" s="47">
        <v>1121.1</v>
      </c>
      <c r="S45" s="24">
        <v>579.6</v>
      </c>
      <c r="T45" s="24">
        <v>429.4</v>
      </c>
      <c r="U45" s="25">
        <v>89.1</v>
      </c>
      <c r="V45" s="25">
        <v>478.9</v>
      </c>
      <c r="W45" s="25">
        <v>378.4</v>
      </c>
      <c r="X45" s="47">
        <v>46.5</v>
      </c>
      <c r="Y45" s="70" t="s">
        <v>29</v>
      </c>
      <c r="Z45" s="26">
        <v>12.7</v>
      </c>
      <c r="AA45" s="26">
        <v>66.2</v>
      </c>
      <c r="AB45" s="26">
        <v>42.5</v>
      </c>
      <c r="AC45" s="26">
        <v>52.2</v>
      </c>
      <c r="AD45" s="26">
        <v>67.1</v>
      </c>
      <c r="AE45" s="26">
        <v>29.2</v>
      </c>
      <c r="AF45" s="26" t="s">
        <v>29</v>
      </c>
      <c r="AG45" s="26">
        <v>34.2</v>
      </c>
      <c r="AH45" s="26">
        <v>38.8</v>
      </c>
      <c r="AI45" s="26">
        <v>40</v>
      </c>
      <c r="AJ45" s="27">
        <v>8.2</v>
      </c>
      <c r="AK45" s="26">
        <v>0</v>
      </c>
      <c r="AL45" s="26" t="s">
        <v>29</v>
      </c>
      <c r="AM45" s="26" t="s">
        <v>29</v>
      </c>
      <c r="AN45" s="26" t="s">
        <v>29</v>
      </c>
      <c r="AO45" s="26" t="s">
        <v>29</v>
      </c>
      <c r="AP45" s="26">
        <v>25.6</v>
      </c>
      <c r="AQ45" s="26" t="s">
        <v>29</v>
      </c>
      <c r="AR45" s="26">
        <v>2.4</v>
      </c>
      <c r="AS45" s="26" t="s">
        <v>29</v>
      </c>
      <c r="AT45" s="26">
        <v>46.8</v>
      </c>
      <c r="AU45" s="26">
        <v>6.1</v>
      </c>
      <c r="AV45" s="24">
        <v>13.4</v>
      </c>
      <c r="AW45" s="26"/>
      <c r="AX45" s="26">
        <v>8.9</v>
      </c>
      <c r="AY45" s="26">
        <v>76.6</v>
      </c>
      <c r="AZ45" s="26">
        <v>79.1</v>
      </c>
      <c r="BA45" s="26">
        <v>1.4</v>
      </c>
      <c r="BB45" s="1">
        <v>91.5</v>
      </c>
      <c r="BC45" s="1">
        <v>0.9000000000000057</v>
      </c>
      <c r="BD45" s="1">
        <v>39.5</v>
      </c>
      <c r="BE45" s="1">
        <v>26.5</v>
      </c>
      <c r="BF45" s="1">
        <v>39</v>
      </c>
      <c r="BG45" s="26">
        <v>102.1</v>
      </c>
      <c r="BH45" s="24">
        <v>53.9</v>
      </c>
      <c r="BI45" s="26">
        <v>0</v>
      </c>
      <c r="BJ45" s="26">
        <v>12.5</v>
      </c>
      <c r="BK45" s="26">
        <v>2.3999999999999915</v>
      </c>
      <c r="BL45" s="26">
        <v>59.4</v>
      </c>
      <c r="BM45" s="26">
        <v>9.300000000000026</v>
      </c>
      <c r="BN45" s="26">
        <v>78.6</v>
      </c>
      <c r="BO45" s="26">
        <v>53</v>
      </c>
      <c r="BP45" s="26">
        <v>0.7000000000000028</v>
      </c>
      <c r="BQ45" s="26">
        <v>16.3</v>
      </c>
      <c r="BR45" s="26">
        <v>34.5</v>
      </c>
      <c r="BS45" s="26">
        <v>57.8</v>
      </c>
      <c r="BT45" s="47">
        <v>53.9</v>
      </c>
      <c r="BU45" s="47">
        <v>66.4</v>
      </c>
      <c r="BV45" s="47">
        <v>68.8</v>
      </c>
      <c r="BW45" s="47">
        <v>128.2</v>
      </c>
      <c r="BX45" s="47">
        <v>137.5</v>
      </c>
      <c r="BY45" s="47">
        <v>216.1</v>
      </c>
      <c r="BZ45" s="47">
        <v>269.1</v>
      </c>
      <c r="CA45" s="24">
        <v>269.8</v>
      </c>
      <c r="CB45" s="24">
        <v>286.1</v>
      </c>
      <c r="CC45" s="24">
        <v>320.6</v>
      </c>
      <c r="CD45" s="71">
        <v>378.4</v>
      </c>
      <c r="CE45" s="24">
        <v>231.7</v>
      </c>
      <c r="CF45" s="71">
        <v>877.1</v>
      </c>
      <c r="CG45" s="71">
        <v>3687.1</v>
      </c>
      <c r="CH45" s="47">
        <v>2183.4654290000003</v>
      </c>
      <c r="CI45" s="47">
        <v>2126.196271</v>
      </c>
      <c r="CJ45" s="47">
        <v>1528.727598</v>
      </c>
      <c r="CK45" s="24">
        <v>1.4</v>
      </c>
      <c r="CL45" s="26">
        <v>0</v>
      </c>
      <c r="CM45" s="26">
        <v>48.9</v>
      </c>
      <c r="CN45" s="26">
        <v>19.4</v>
      </c>
      <c r="CO45" s="26">
        <v>5</v>
      </c>
      <c r="CP45" s="26">
        <v>0</v>
      </c>
      <c r="CQ45" s="26">
        <v>99.7</v>
      </c>
      <c r="CR45" s="26">
        <v>0</v>
      </c>
      <c r="CS45" s="26">
        <v>0</v>
      </c>
      <c r="CT45" s="26">
        <v>0.9000000000000057</v>
      </c>
      <c r="CU45" s="26">
        <v>0.8000000000000114</v>
      </c>
      <c r="CV45" s="26">
        <v>53.3</v>
      </c>
      <c r="CW45" s="24">
        <v>3.7</v>
      </c>
      <c r="CX45" s="27">
        <v>52.6</v>
      </c>
      <c r="CY45" s="24">
        <v>72</v>
      </c>
      <c r="CZ45" s="24">
        <v>77</v>
      </c>
      <c r="DA45" s="24">
        <v>77</v>
      </c>
      <c r="DB45" s="71">
        <v>176.7</v>
      </c>
      <c r="DC45" s="24">
        <v>176.7</v>
      </c>
      <c r="DD45" s="24">
        <v>176.7</v>
      </c>
      <c r="DE45" s="71">
        <v>177.6</v>
      </c>
      <c r="DF45" s="71">
        <v>178.4</v>
      </c>
      <c r="DG45" s="27">
        <v>231.7</v>
      </c>
      <c r="DH45" s="24">
        <v>5.2</v>
      </c>
      <c r="DI45" s="27">
        <v>6.6</v>
      </c>
      <c r="DJ45" s="24">
        <v>6.6</v>
      </c>
      <c r="DK45" s="71">
        <v>20.4</v>
      </c>
      <c r="DL45" s="71">
        <v>164.5</v>
      </c>
      <c r="DM45" s="72">
        <v>169.5</v>
      </c>
      <c r="DN45" s="72">
        <v>169.5</v>
      </c>
      <c r="DO45" s="71">
        <v>169.5</v>
      </c>
      <c r="DP45" s="73">
        <v>205.1</v>
      </c>
      <c r="DQ45" s="71">
        <v>205.1</v>
      </c>
      <c r="DR45" s="71">
        <v>205.1</v>
      </c>
      <c r="DS45" s="71">
        <v>877.1</v>
      </c>
      <c r="DT45" s="71">
        <v>115.3</v>
      </c>
      <c r="DU45" s="24">
        <v>2848.2</v>
      </c>
      <c r="DV45" s="71">
        <v>2929</v>
      </c>
      <c r="DW45" s="71">
        <v>3228.2</v>
      </c>
      <c r="DX45" s="71">
        <v>3228.8</v>
      </c>
      <c r="DY45" s="27">
        <v>3354.8</v>
      </c>
      <c r="DZ45" s="71">
        <v>3355.7</v>
      </c>
      <c r="EA45" s="71">
        <v>3355.7</v>
      </c>
      <c r="EB45" s="71">
        <v>3362.5</v>
      </c>
      <c r="EC45" s="71">
        <v>3372.2</v>
      </c>
      <c r="ED45" s="71">
        <v>3685.5</v>
      </c>
      <c r="EE45" s="71">
        <v>1.6</v>
      </c>
      <c r="EF45" s="71">
        <f t="shared" si="31"/>
        <v>3687.1</v>
      </c>
      <c r="EG45" s="24">
        <v>2.7</v>
      </c>
      <c r="EH45" s="24">
        <v>3.2</v>
      </c>
      <c r="EI45" s="24">
        <v>7.9</v>
      </c>
      <c r="EJ45" s="24">
        <v>61.5</v>
      </c>
      <c r="EK45" s="24" t="s">
        <v>29</v>
      </c>
      <c r="EL45" s="24">
        <f>'[1]Feuil3'!$F$18</f>
        <v>866.457338</v>
      </c>
      <c r="EM45" s="24">
        <v>177.1</v>
      </c>
      <c r="EN45" s="24">
        <v>8.4</v>
      </c>
      <c r="EO45" s="93">
        <v>501.908091</v>
      </c>
      <c r="EP45" s="48">
        <v>0</v>
      </c>
      <c r="EQ45" s="48">
        <v>546.7</v>
      </c>
      <c r="ER45" s="93">
        <v>7.6</v>
      </c>
      <c r="ES45" s="47">
        <f t="shared" si="32"/>
        <v>2183.4654290000003</v>
      </c>
      <c r="ET45" s="93">
        <v>17.9</v>
      </c>
      <c r="EU45" s="93">
        <v>3.2</v>
      </c>
      <c r="EV45" s="93">
        <v>198.6</v>
      </c>
      <c r="EW45" s="93">
        <v>22.928662</v>
      </c>
      <c r="EX45" s="93">
        <v>67.3</v>
      </c>
      <c r="EY45" s="93">
        <v>11.9</v>
      </c>
      <c r="EZ45" s="93">
        <v>2.8</v>
      </c>
      <c r="FA45" s="93">
        <v>53.810447</v>
      </c>
      <c r="FB45" s="48">
        <v>212.561943</v>
      </c>
      <c r="FC45" s="48">
        <v>316.395219</v>
      </c>
      <c r="FD45" s="48">
        <v>41.7</v>
      </c>
      <c r="FE45" s="48">
        <v>1177.1</v>
      </c>
      <c r="FF45" s="47">
        <f t="shared" si="33"/>
        <v>2126.196271</v>
      </c>
      <c r="FG45" s="24">
        <v>113.03094</v>
      </c>
      <c r="FH45" s="24">
        <v>39.575617</v>
      </c>
      <c r="FI45" s="1">
        <v>198.603923</v>
      </c>
      <c r="FJ45" s="1">
        <v>76.79</v>
      </c>
      <c r="FK45" s="1">
        <v>6.198</v>
      </c>
      <c r="FL45" s="1">
        <v>4.5</v>
      </c>
      <c r="FM45" s="1">
        <v>122.114782</v>
      </c>
      <c r="FN45" s="1">
        <v>77.557472</v>
      </c>
      <c r="FO45" s="1">
        <v>6.9</v>
      </c>
      <c r="FP45" s="1">
        <v>1.700933</v>
      </c>
      <c r="FQ45" s="1">
        <v>27.855931</v>
      </c>
      <c r="FR45" s="1">
        <v>853.9</v>
      </c>
      <c r="FS45" s="1">
        <f t="shared" si="34"/>
        <v>1528.727598</v>
      </c>
      <c r="FT45" s="47">
        <f t="shared" si="35"/>
        <v>646.9716669999999</v>
      </c>
      <c r="FU45" s="71">
        <v>2025.306308129331</v>
      </c>
      <c r="FV45" s="47">
        <v>4919.413801141429</v>
      </c>
      <c r="FW45" s="47">
        <v>12545.511975918998</v>
      </c>
      <c r="FX45" s="47">
        <v>1845.212435</v>
      </c>
      <c r="FY45" s="71">
        <v>73.207389</v>
      </c>
      <c r="FZ45" s="4">
        <v>76.925162</v>
      </c>
      <c r="GA45" s="4">
        <v>25.875147</v>
      </c>
      <c r="GB45" s="122">
        <v>20.300711</v>
      </c>
      <c r="GC45" s="124">
        <v>301.93998996</v>
      </c>
      <c r="GD45" s="124">
        <v>6.5</v>
      </c>
      <c r="GE45" s="124">
        <v>329.375189556766</v>
      </c>
      <c r="GF45" s="79">
        <v>658.7713442922502</v>
      </c>
      <c r="GG45" s="112">
        <v>99.48108569076501</v>
      </c>
      <c r="GH45" s="112">
        <v>51.2</v>
      </c>
      <c r="GI45" s="128">
        <v>93.9297483788</v>
      </c>
      <c r="GJ45" s="130">
        <v>287.80054125074986</v>
      </c>
      <c r="GK45" s="72">
        <v>36.79846497</v>
      </c>
      <c r="GL45" s="71">
        <v>2.8813053961999997</v>
      </c>
      <c r="GM45" s="71">
        <v>3559.362655305229</v>
      </c>
      <c r="GN45" s="71">
        <v>5.8420619</v>
      </c>
      <c r="GO45" s="71">
        <v>57.28271636</v>
      </c>
      <c r="GP45" s="71">
        <v>945.8299772399998</v>
      </c>
      <c r="GQ45" s="71">
        <v>8.26045609</v>
      </c>
      <c r="GR45" s="71">
        <v>91.23673581</v>
      </c>
      <c r="GS45" s="71">
        <v>66.48858307</v>
      </c>
      <c r="GT45" s="71">
        <v>2.16881</v>
      </c>
      <c r="GU45" s="71">
        <v>73.03966</v>
      </c>
      <c r="GV45" s="71">
        <v>70.222375</v>
      </c>
      <c r="GW45" s="71">
        <f t="shared" si="36"/>
        <v>4919.413801141429</v>
      </c>
      <c r="GX45" s="71">
        <v>42.815573</v>
      </c>
      <c r="GY45" s="71">
        <v>198.385134</v>
      </c>
      <c r="GZ45" s="71">
        <v>11942.087265</v>
      </c>
      <c r="HA45" s="71">
        <v>42.005832</v>
      </c>
      <c r="HB45" s="71">
        <v>4.273643</v>
      </c>
      <c r="HC45" s="71">
        <v>121.605615</v>
      </c>
      <c r="HD45" s="71">
        <v>31.401179</v>
      </c>
      <c r="HE45" s="71">
        <v>3.267614</v>
      </c>
      <c r="HF45" s="71">
        <v>6.987610918999999</v>
      </c>
      <c r="HG45" s="71">
        <v>9.355441</v>
      </c>
      <c r="HH45" s="71">
        <v>67.987944</v>
      </c>
      <c r="HI45" s="71">
        <v>78.628599</v>
      </c>
      <c r="HJ45" s="71"/>
      <c r="HK45" s="71">
        <v>164.354771</v>
      </c>
      <c r="HL45" s="71">
        <v>109.787588</v>
      </c>
      <c r="HM45" s="71">
        <v>73.438105</v>
      </c>
      <c r="HN45" s="71">
        <v>273.886301</v>
      </c>
      <c r="HO45" s="71">
        <v>94.906198</v>
      </c>
      <c r="HP45" s="71">
        <v>67.522862</v>
      </c>
      <c r="HQ45" s="71">
        <v>54.246519</v>
      </c>
      <c r="HR45" s="71">
        <v>500.200189</v>
      </c>
      <c r="HS45" s="71">
        <v>60.360992</v>
      </c>
      <c r="HT45" s="71">
        <v>242.482729</v>
      </c>
      <c r="HU45" s="71">
        <v>204.026181</v>
      </c>
      <c r="HV45" s="71">
        <v>4877.339339</v>
      </c>
      <c r="HW45" s="71">
        <v>13.670689</v>
      </c>
      <c r="HX45" s="71">
        <v>100.66419</v>
      </c>
      <c r="HY45" s="71">
        <v>65.898668</v>
      </c>
      <c r="HZ45" s="71">
        <v>75.978101</v>
      </c>
      <c r="IA45" s="71"/>
      <c r="IB45" s="71"/>
      <c r="IC45" s="71"/>
      <c r="ID45" s="71"/>
      <c r="IE45" s="71"/>
      <c r="IF45" s="71"/>
      <c r="IG45" s="71"/>
      <c r="IH45" s="47">
        <f t="shared" si="37"/>
        <v>621.466765</v>
      </c>
      <c r="II45" s="47">
        <f t="shared" si="38"/>
        <v>5133.550987</v>
      </c>
    </row>
    <row r="46" spans="1:243" ht="15.75">
      <c r="A46" s="32" t="s">
        <v>42</v>
      </c>
      <c r="B46" s="46">
        <v>2466.4</v>
      </c>
      <c r="C46" s="46">
        <v>3790.1</v>
      </c>
      <c r="D46" s="46">
        <v>3665.4</v>
      </c>
      <c r="E46" s="46">
        <v>2566</v>
      </c>
      <c r="F46" s="46">
        <v>3179.4</v>
      </c>
      <c r="G46" s="46">
        <v>3041.1</v>
      </c>
      <c r="H46" s="46">
        <v>4923.1</v>
      </c>
      <c r="I46" s="45">
        <v>1510.8</v>
      </c>
      <c r="J46" s="46">
        <v>3052.2</v>
      </c>
      <c r="K46" s="46">
        <v>4077</v>
      </c>
      <c r="L46" s="46">
        <v>736.3</v>
      </c>
      <c r="M46" s="69">
        <v>40.5</v>
      </c>
      <c r="N46" s="47">
        <v>317.1</v>
      </c>
      <c r="O46" s="47">
        <v>112</v>
      </c>
      <c r="P46" s="47">
        <v>102.1</v>
      </c>
      <c r="Q46" s="24">
        <v>172.3</v>
      </c>
      <c r="R46" s="47">
        <v>737.6</v>
      </c>
      <c r="S46" s="24">
        <v>32.8</v>
      </c>
      <c r="T46" s="24" t="s">
        <v>29</v>
      </c>
      <c r="U46" s="25">
        <v>572.5</v>
      </c>
      <c r="V46" s="25">
        <v>385.7</v>
      </c>
      <c r="W46" s="25">
        <v>275.6</v>
      </c>
      <c r="X46" s="27" t="s">
        <v>29</v>
      </c>
      <c r="Y46" s="27" t="s">
        <v>29</v>
      </c>
      <c r="Z46" s="26" t="s">
        <v>29</v>
      </c>
      <c r="AA46" s="26" t="s">
        <v>29</v>
      </c>
      <c r="AB46" s="26" t="s">
        <v>29</v>
      </c>
      <c r="AC46" s="26" t="s">
        <v>29</v>
      </c>
      <c r="AD46" s="26" t="s">
        <v>29</v>
      </c>
      <c r="AE46" s="26" t="s">
        <v>80</v>
      </c>
      <c r="AF46" s="26" t="s">
        <v>29</v>
      </c>
      <c r="AG46" s="26" t="s">
        <v>29</v>
      </c>
      <c r="AH46" s="26" t="s">
        <v>29</v>
      </c>
      <c r="AI46" s="26" t="s">
        <v>29</v>
      </c>
      <c r="AJ46" s="27">
        <v>20.3</v>
      </c>
      <c r="AK46" s="26">
        <v>0</v>
      </c>
      <c r="AL46" s="26" t="s">
        <v>80</v>
      </c>
      <c r="AM46" s="26">
        <v>95.5</v>
      </c>
      <c r="AN46" s="26">
        <v>221.7</v>
      </c>
      <c r="AO46" s="26">
        <v>14.6</v>
      </c>
      <c r="AP46" s="26">
        <v>15.2</v>
      </c>
      <c r="AQ46" s="26">
        <v>29.3</v>
      </c>
      <c r="AR46" s="26">
        <v>117.6</v>
      </c>
      <c r="AS46" s="26">
        <v>44.1</v>
      </c>
      <c r="AT46" s="26">
        <v>14.2</v>
      </c>
      <c r="AU46" s="26" t="s">
        <v>29</v>
      </c>
      <c r="AV46" s="24" t="s">
        <v>29</v>
      </c>
      <c r="AW46" s="26">
        <v>363.3</v>
      </c>
      <c r="AX46" s="26" t="s">
        <v>29</v>
      </c>
      <c r="AY46" s="26"/>
      <c r="AZ46" s="26"/>
      <c r="BA46" s="26"/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26">
        <v>22.4</v>
      </c>
      <c r="BH46" s="24">
        <v>6.9</v>
      </c>
      <c r="BI46" s="26">
        <v>0</v>
      </c>
      <c r="BJ46" s="26">
        <v>0</v>
      </c>
      <c r="BK46" s="26">
        <v>23.6</v>
      </c>
      <c r="BL46" s="26">
        <v>0</v>
      </c>
      <c r="BM46" s="26">
        <v>0</v>
      </c>
      <c r="BN46" s="26">
        <v>15.4</v>
      </c>
      <c r="BO46" s="26">
        <v>11.6</v>
      </c>
      <c r="BP46" s="26">
        <v>0</v>
      </c>
      <c r="BQ46" s="26">
        <v>218.1</v>
      </c>
      <c r="BR46" s="26">
        <v>2.6645352591003757E-14</v>
      </c>
      <c r="BS46" s="26">
        <v>2.6645352591003757E-14</v>
      </c>
      <c r="BT46" s="47">
        <v>6.9</v>
      </c>
      <c r="BU46" s="47">
        <v>6.9</v>
      </c>
      <c r="BV46" s="47">
        <v>30.5</v>
      </c>
      <c r="BW46" s="47">
        <v>30.5</v>
      </c>
      <c r="BX46" s="47">
        <v>30.5</v>
      </c>
      <c r="BY46" s="47">
        <v>45.9</v>
      </c>
      <c r="BZ46" s="47">
        <v>57.5</v>
      </c>
      <c r="CA46" s="24">
        <v>57.5</v>
      </c>
      <c r="CB46" s="24">
        <v>275.6</v>
      </c>
      <c r="CC46" s="24">
        <v>275.6</v>
      </c>
      <c r="CD46" s="71">
        <v>275.6</v>
      </c>
      <c r="CE46" s="24" t="s">
        <v>29</v>
      </c>
      <c r="CF46" s="71">
        <v>1599.2</v>
      </c>
      <c r="CG46" s="71">
        <v>3793.1</v>
      </c>
      <c r="CH46" s="47">
        <v>91.414302</v>
      </c>
      <c r="CI46" s="47">
        <v>3769.395949</v>
      </c>
      <c r="CJ46" s="47">
        <v>1080.8060340000002</v>
      </c>
      <c r="CK46" s="24" t="s">
        <v>29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4" t="s">
        <v>29</v>
      </c>
      <c r="CX46" s="27" t="s">
        <v>29</v>
      </c>
      <c r="CY46" s="24" t="s">
        <v>29</v>
      </c>
      <c r="CZ46" s="24" t="s">
        <v>29</v>
      </c>
      <c r="DA46" s="24">
        <v>0</v>
      </c>
      <c r="DB46" s="24" t="s">
        <v>29</v>
      </c>
      <c r="DC46" s="24" t="s">
        <v>29</v>
      </c>
      <c r="DD46" s="24" t="s">
        <v>29</v>
      </c>
      <c r="DE46" s="24" t="s">
        <v>29</v>
      </c>
      <c r="DF46" s="24" t="s">
        <v>29</v>
      </c>
      <c r="DG46" s="27" t="s">
        <v>29</v>
      </c>
      <c r="DH46" s="24">
        <v>44.9</v>
      </c>
      <c r="DI46" s="27">
        <v>44.9</v>
      </c>
      <c r="DJ46" s="24">
        <v>44.9</v>
      </c>
      <c r="DK46" s="71">
        <v>44.9</v>
      </c>
      <c r="DL46" s="71">
        <v>44.9</v>
      </c>
      <c r="DM46" s="72">
        <v>82.7</v>
      </c>
      <c r="DN46" s="72">
        <v>82.7</v>
      </c>
      <c r="DO46" s="71">
        <v>100.8</v>
      </c>
      <c r="DP46" s="73">
        <v>100.8</v>
      </c>
      <c r="DQ46" s="71">
        <v>148.3</v>
      </c>
      <c r="DR46" s="71">
        <v>810.8</v>
      </c>
      <c r="DS46" s="71">
        <v>1599.2</v>
      </c>
      <c r="DT46" s="71">
        <v>57.6</v>
      </c>
      <c r="DU46" s="24">
        <v>2276.4</v>
      </c>
      <c r="DV46" s="71">
        <v>2310.5</v>
      </c>
      <c r="DW46" s="71">
        <v>2310.5</v>
      </c>
      <c r="DX46" s="71">
        <v>2310.5</v>
      </c>
      <c r="DY46" s="27">
        <v>2332.4</v>
      </c>
      <c r="DZ46" s="71">
        <v>2333.1</v>
      </c>
      <c r="EA46" s="71">
        <v>2810.1</v>
      </c>
      <c r="EB46" s="71">
        <v>3651.2</v>
      </c>
      <c r="EC46" s="71">
        <v>3651.2</v>
      </c>
      <c r="ED46" s="71">
        <v>3667.6</v>
      </c>
      <c r="EE46" s="71">
        <v>125.5</v>
      </c>
      <c r="EF46" s="71">
        <f t="shared" si="31"/>
        <v>3793.1</v>
      </c>
      <c r="EG46" s="24" t="s">
        <v>29</v>
      </c>
      <c r="EH46" s="24"/>
      <c r="EI46" s="24">
        <v>39.9</v>
      </c>
      <c r="EJ46" s="24">
        <v>2.4</v>
      </c>
      <c r="EK46" s="24">
        <v>46.914302</v>
      </c>
      <c r="EL46" s="24">
        <v>0</v>
      </c>
      <c r="EM46" s="24">
        <v>0</v>
      </c>
      <c r="EN46" s="24">
        <v>2.2</v>
      </c>
      <c r="EO46" s="26">
        <v>0</v>
      </c>
      <c r="EP46" s="24">
        <v>0</v>
      </c>
      <c r="EQ46" s="24"/>
      <c r="ER46" s="26"/>
      <c r="ES46" s="47">
        <f t="shared" si="32"/>
        <v>91.414302</v>
      </c>
      <c r="ET46" s="26">
        <v>28.6</v>
      </c>
      <c r="EU46" s="26">
        <v>0</v>
      </c>
      <c r="EV46" s="26">
        <v>296.7</v>
      </c>
      <c r="EW46" s="26">
        <v>1511.120248</v>
      </c>
      <c r="EX46" s="26">
        <v>689.7</v>
      </c>
      <c r="EY46" s="26">
        <v>440.5</v>
      </c>
      <c r="EZ46" s="26">
        <v>50.2</v>
      </c>
      <c r="FA46" s="26">
        <v>49.000846</v>
      </c>
      <c r="FB46" s="24">
        <v>529.274855</v>
      </c>
      <c r="FC46" s="24">
        <v>0</v>
      </c>
      <c r="FD46" s="24">
        <v>23.9</v>
      </c>
      <c r="FE46" s="24">
        <v>150.4</v>
      </c>
      <c r="FF46" s="47">
        <f t="shared" si="33"/>
        <v>3769.395949</v>
      </c>
      <c r="FG46" s="24" t="s">
        <v>29</v>
      </c>
      <c r="FH46" s="24">
        <v>45.123827</v>
      </c>
      <c r="FI46" s="1">
        <v>296.691865</v>
      </c>
      <c r="FJ46" s="1"/>
      <c r="FK46" s="1">
        <v>0</v>
      </c>
      <c r="FL46" s="1">
        <v>26</v>
      </c>
      <c r="FM46" s="1">
        <v>712.990342</v>
      </c>
      <c r="FN46" s="1">
        <v>0</v>
      </c>
      <c r="FO46" s="1"/>
      <c r="FP46" s="1">
        <v>0</v>
      </c>
      <c r="FQ46" s="1">
        <v>0</v>
      </c>
      <c r="FR46" s="1">
        <v>0</v>
      </c>
      <c r="FS46" s="1">
        <f t="shared" si="34"/>
        <v>1080.8060340000002</v>
      </c>
      <c r="FT46" s="47">
        <f t="shared" si="35"/>
        <v>1080.8060340000002</v>
      </c>
      <c r="FU46" s="71">
        <v>670.79246</v>
      </c>
      <c r="FV46" s="47">
        <v>255.26102992</v>
      </c>
      <c r="FW46" s="47"/>
      <c r="FX46" s="47">
        <v>0.069731</v>
      </c>
      <c r="FY46" s="71">
        <v>474.951346</v>
      </c>
      <c r="FZ46" s="4">
        <v>37.341114</v>
      </c>
      <c r="GA46" s="4">
        <v>0</v>
      </c>
      <c r="GB46" s="122">
        <v>0</v>
      </c>
      <c r="GC46" s="124">
        <v>0</v>
      </c>
      <c r="GD46" s="124">
        <v>0</v>
      </c>
      <c r="GE46" s="124">
        <v>0</v>
      </c>
      <c r="GF46" s="79">
        <v>0</v>
      </c>
      <c r="GG46" s="112">
        <v>0</v>
      </c>
      <c r="GH46" s="112">
        <v>158.5</v>
      </c>
      <c r="GI46" s="128">
        <v>0</v>
      </c>
      <c r="GJ46" s="130">
        <v>0</v>
      </c>
      <c r="GK46" s="72"/>
      <c r="GL46" s="71">
        <v>1E-06</v>
      </c>
      <c r="GM46" s="71">
        <v>0</v>
      </c>
      <c r="GN46" s="71">
        <v>0</v>
      </c>
      <c r="GO46" s="71">
        <v>0</v>
      </c>
      <c r="GP46" s="71">
        <v>0</v>
      </c>
      <c r="GQ46" s="71">
        <v>0</v>
      </c>
      <c r="GR46" s="71">
        <v>6.55246956</v>
      </c>
      <c r="GS46" s="71">
        <v>44.27615636</v>
      </c>
      <c r="GT46" s="71">
        <v>176.204114</v>
      </c>
      <c r="GU46" s="71">
        <v>28.228289</v>
      </c>
      <c r="GV46" s="71"/>
      <c r="GW46" s="71">
        <f t="shared" si="36"/>
        <v>255.26102992</v>
      </c>
      <c r="GX46" s="71"/>
      <c r="GY46" s="71">
        <v>0</v>
      </c>
      <c r="GZ46" s="71"/>
      <c r="HA46" s="71">
        <v>0</v>
      </c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>
        <v>0.069731</v>
      </c>
      <c r="HT46" s="71"/>
      <c r="HU46" s="71"/>
      <c r="HV46" s="71"/>
      <c r="HW46" s="71"/>
      <c r="HX46" s="71"/>
      <c r="HY46" s="71">
        <v>0</v>
      </c>
      <c r="HZ46" s="71">
        <v>0.0465</v>
      </c>
      <c r="IA46" s="71"/>
      <c r="IB46" s="71"/>
      <c r="IC46" s="71"/>
      <c r="ID46" s="71"/>
      <c r="IE46" s="71"/>
      <c r="IF46" s="71"/>
      <c r="IG46" s="71"/>
      <c r="IH46" s="47">
        <f t="shared" si="37"/>
        <v>0</v>
      </c>
      <c r="II46" s="47">
        <f t="shared" si="38"/>
        <v>0.0465</v>
      </c>
    </row>
    <row r="47" spans="1:243" ht="15.75">
      <c r="A47" s="32" t="s">
        <v>41</v>
      </c>
      <c r="B47" s="46">
        <v>1093.7</v>
      </c>
      <c r="C47" s="46">
        <v>1195.8</v>
      </c>
      <c r="D47" s="46">
        <v>1464.3</v>
      </c>
      <c r="E47" s="46">
        <v>1557.1</v>
      </c>
      <c r="F47" s="46">
        <v>2080.7</v>
      </c>
      <c r="G47" s="46">
        <v>2913.9</v>
      </c>
      <c r="H47" s="46">
        <v>3847.2</v>
      </c>
      <c r="I47" s="45">
        <v>3737.3</v>
      </c>
      <c r="J47" s="46">
        <v>4597.7</v>
      </c>
      <c r="K47" s="46">
        <v>4448.2</v>
      </c>
      <c r="L47" s="46">
        <v>3344.8</v>
      </c>
      <c r="M47" s="69">
        <v>2491.5</v>
      </c>
      <c r="N47" s="47">
        <v>2666.3</v>
      </c>
      <c r="O47" s="47">
        <v>2681.8</v>
      </c>
      <c r="P47" s="47">
        <v>2072.3</v>
      </c>
      <c r="Q47" s="24">
        <v>5513.9</v>
      </c>
      <c r="R47" s="47">
        <v>5789.4</v>
      </c>
      <c r="S47" s="24">
        <v>6943.7</v>
      </c>
      <c r="T47" s="24">
        <v>7374.7</v>
      </c>
      <c r="U47" s="25">
        <v>11600.2</v>
      </c>
      <c r="V47" s="25">
        <v>19802.9</v>
      </c>
      <c r="W47" s="25">
        <v>34338.9</v>
      </c>
      <c r="X47" s="47">
        <v>1114</v>
      </c>
      <c r="Y47" s="70">
        <v>368.8</v>
      </c>
      <c r="Z47" s="24">
        <v>724.3</v>
      </c>
      <c r="AA47" s="24">
        <v>356.2</v>
      </c>
      <c r="AB47" s="24">
        <v>335.9</v>
      </c>
      <c r="AC47" s="24">
        <v>598.9</v>
      </c>
      <c r="AD47" s="24">
        <v>900.7</v>
      </c>
      <c r="AE47" s="24">
        <v>637.9</v>
      </c>
      <c r="AF47" s="24">
        <v>739.9</v>
      </c>
      <c r="AG47" s="24">
        <v>619</v>
      </c>
      <c r="AH47" s="24">
        <v>512.5</v>
      </c>
      <c r="AI47" s="25">
        <v>466.6</v>
      </c>
      <c r="AJ47" s="24">
        <v>1880.5</v>
      </c>
      <c r="AK47" s="27">
        <v>667.4</v>
      </c>
      <c r="AL47" s="24">
        <v>887.2</v>
      </c>
      <c r="AM47" s="24">
        <v>1001.5</v>
      </c>
      <c r="AN47" s="24">
        <v>686.8</v>
      </c>
      <c r="AO47" s="24">
        <v>1678.5</v>
      </c>
      <c r="AP47" s="24">
        <v>873.3</v>
      </c>
      <c r="AQ47" s="24">
        <v>619.7</v>
      </c>
      <c r="AR47" s="24">
        <v>1100.2</v>
      </c>
      <c r="AS47" s="24">
        <v>445.5</v>
      </c>
      <c r="AT47" s="24">
        <v>1075.8</v>
      </c>
      <c r="AU47" s="24">
        <v>683.8</v>
      </c>
      <c r="AV47" s="24">
        <v>846.9</v>
      </c>
      <c r="AW47" s="27">
        <v>926.8</v>
      </c>
      <c r="AX47" s="24">
        <v>2933.5</v>
      </c>
      <c r="AY47" s="24">
        <v>889.3</v>
      </c>
      <c r="AZ47" s="24">
        <v>1468.8</v>
      </c>
      <c r="BA47" s="24">
        <v>1063.8</v>
      </c>
      <c r="BB47" s="1">
        <v>1346.5</v>
      </c>
      <c r="BC47" s="1">
        <v>3724.4</v>
      </c>
      <c r="BD47" s="1">
        <v>1951.8</v>
      </c>
      <c r="BE47" s="1">
        <v>2288.9</v>
      </c>
      <c r="BF47" s="1">
        <v>1361.6</v>
      </c>
      <c r="BG47" s="25">
        <v>1000.6</v>
      </c>
      <c r="BH47" s="24">
        <v>2951.4</v>
      </c>
      <c r="BI47" s="26">
        <v>8089.1</v>
      </c>
      <c r="BJ47" s="26">
        <v>3209.4</v>
      </c>
      <c r="BK47" s="26">
        <v>5106.5</v>
      </c>
      <c r="BL47" s="26">
        <v>2155.8</v>
      </c>
      <c r="BM47" s="26">
        <v>2611.9</v>
      </c>
      <c r="BN47" s="26">
        <v>834.900000000001</v>
      </c>
      <c r="BO47" s="26">
        <v>1493.7</v>
      </c>
      <c r="BP47" s="26">
        <v>1280.6</v>
      </c>
      <c r="BQ47" s="26">
        <v>596.2</v>
      </c>
      <c r="BR47" s="26">
        <v>4401.2</v>
      </c>
      <c r="BS47" s="26">
        <v>1608.2</v>
      </c>
      <c r="BT47" s="47">
        <v>11040.5</v>
      </c>
      <c r="BU47" s="47">
        <v>14249.9</v>
      </c>
      <c r="BV47" s="47">
        <v>19356.4</v>
      </c>
      <c r="BW47" s="47">
        <v>21512.2</v>
      </c>
      <c r="BX47" s="47">
        <v>24124.1</v>
      </c>
      <c r="BY47" s="47">
        <v>24959</v>
      </c>
      <c r="BZ47" s="47">
        <v>26452.7</v>
      </c>
      <c r="CA47" s="24">
        <v>27733.3</v>
      </c>
      <c r="CB47" s="24">
        <v>28329.5</v>
      </c>
      <c r="CC47" s="24">
        <v>32730.7</v>
      </c>
      <c r="CD47" s="71">
        <v>34338.9</v>
      </c>
      <c r="CE47" s="24">
        <v>18076.5</v>
      </c>
      <c r="CF47" s="71">
        <v>19617.5</v>
      </c>
      <c r="CG47" s="71">
        <v>18027.8</v>
      </c>
      <c r="CH47" s="47">
        <v>47035.059370999996</v>
      </c>
      <c r="CI47" s="47">
        <v>26443.057370000002</v>
      </c>
      <c r="CJ47" s="47">
        <v>25756.418281000002</v>
      </c>
      <c r="CK47" s="24">
        <v>612.1</v>
      </c>
      <c r="CL47" s="26">
        <v>4394.8</v>
      </c>
      <c r="CM47" s="26">
        <v>989.4000000000005</v>
      </c>
      <c r="CN47" s="26">
        <v>1873.9</v>
      </c>
      <c r="CO47" s="26">
        <v>1064</v>
      </c>
      <c r="CP47" s="26">
        <v>2730.4</v>
      </c>
      <c r="CQ47" s="26">
        <v>778.7999999999993</v>
      </c>
      <c r="CR47" s="26">
        <v>929</v>
      </c>
      <c r="CS47" s="26">
        <v>1237.4</v>
      </c>
      <c r="CT47" s="26">
        <v>1234</v>
      </c>
      <c r="CU47" s="26">
        <v>1338.1</v>
      </c>
      <c r="CV47" s="26">
        <v>894.5999999999985</v>
      </c>
      <c r="CW47" s="24">
        <v>5006.9</v>
      </c>
      <c r="CX47" s="27">
        <v>5996.3</v>
      </c>
      <c r="CY47" s="24">
        <v>7870.2</v>
      </c>
      <c r="CZ47" s="24">
        <v>8934.2</v>
      </c>
      <c r="DA47" s="24">
        <v>11664.6</v>
      </c>
      <c r="DB47" s="71">
        <v>12443.4</v>
      </c>
      <c r="DC47" s="24">
        <v>13372.4</v>
      </c>
      <c r="DD47" s="24">
        <v>14609.8</v>
      </c>
      <c r="DE47" s="71">
        <v>15843.8</v>
      </c>
      <c r="DF47" s="71">
        <v>17181.9</v>
      </c>
      <c r="DG47" s="27">
        <v>18076.5</v>
      </c>
      <c r="DH47" s="24">
        <v>1415.5</v>
      </c>
      <c r="DI47" s="27">
        <v>2751.2</v>
      </c>
      <c r="DJ47" s="24">
        <v>4130.9</v>
      </c>
      <c r="DK47" s="71">
        <v>6167</v>
      </c>
      <c r="DL47" s="71">
        <v>6989.5</v>
      </c>
      <c r="DM47" s="72">
        <v>8960.7</v>
      </c>
      <c r="DN47" s="72">
        <v>10466.2</v>
      </c>
      <c r="DO47" s="71">
        <v>11207.1</v>
      </c>
      <c r="DP47" s="73">
        <v>12698.1</v>
      </c>
      <c r="DQ47" s="71">
        <v>15363.9</v>
      </c>
      <c r="DR47" s="71">
        <v>17756.1</v>
      </c>
      <c r="DS47" s="71">
        <v>19617.5</v>
      </c>
      <c r="DT47" s="71">
        <v>1855.9</v>
      </c>
      <c r="DU47" s="24">
        <v>3020.8</v>
      </c>
      <c r="DV47" s="71">
        <v>4758.2</v>
      </c>
      <c r="DW47" s="71">
        <v>6250.1</v>
      </c>
      <c r="DX47" s="71">
        <v>8196.6</v>
      </c>
      <c r="DY47" s="27">
        <v>10158.4</v>
      </c>
      <c r="DZ47" s="71">
        <v>11793.8</v>
      </c>
      <c r="EA47" s="71">
        <v>13168.5</v>
      </c>
      <c r="EB47" s="71">
        <v>14560.5</v>
      </c>
      <c r="EC47" s="71">
        <v>15454.5</v>
      </c>
      <c r="ED47" s="71">
        <v>16198.9</v>
      </c>
      <c r="EE47" s="71">
        <v>1828.9</v>
      </c>
      <c r="EF47" s="71">
        <f t="shared" si="31"/>
        <v>18027.8</v>
      </c>
      <c r="EG47" s="24">
        <v>2396.1</v>
      </c>
      <c r="EH47" s="24">
        <v>1050.1</v>
      </c>
      <c r="EI47" s="27">
        <v>5280.6</v>
      </c>
      <c r="EJ47" s="27">
        <v>1744.9</v>
      </c>
      <c r="EK47" s="27">
        <v>1899.171628</v>
      </c>
      <c r="EL47" s="27">
        <f>'[1]Feuil3'!$F$24</f>
        <v>2059.091501</v>
      </c>
      <c r="EM47" s="27">
        <v>1700.6</v>
      </c>
      <c r="EN47" s="27">
        <v>3382.1</v>
      </c>
      <c r="EO47" s="25">
        <v>1911.04726</v>
      </c>
      <c r="EP47" s="24">
        <v>14108.148982</v>
      </c>
      <c r="EQ47" s="24">
        <v>5156.1</v>
      </c>
      <c r="ER47" s="26">
        <v>6347.1</v>
      </c>
      <c r="ES47" s="47">
        <f t="shared" si="32"/>
        <v>47035.059370999996</v>
      </c>
      <c r="ET47" s="26">
        <v>2733</v>
      </c>
      <c r="EU47" s="26">
        <v>3795.6</v>
      </c>
      <c r="EV47" s="26">
        <v>1677</v>
      </c>
      <c r="EW47" s="109">
        <v>1381.803223</v>
      </c>
      <c r="EX47" s="109">
        <v>1834.9</v>
      </c>
      <c r="EY47" s="109">
        <v>2234.1</v>
      </c>
      <c r="EZ47" s="109">
        <v>2027.8</v>
      </c>
      <c r="FA47" s="26">
        <v>1785.556838</v>
      </c>
      <c r="FB47" s="24">
        <v>2568.101379</v>
      </c>
      <c r="FC47" s="24">
        <v>2369.69593</v>
      </c>
      <c r="FD47" s="24">
        <v>1616.9</v>
      </c>
      <c r="FE47" s="24">
        <v>2418.6</v>
      </c>
      <c r="FF47" s="47">
        <f t="shared" si="33"/>
        <v>26443.057370000002</v>
      </c>
      <c r="FG47" s="24">
        <v>2186.470046</v>
      </c>
      <c r="FH47" s="24">
        <v>2684.997746</v>
      </c>
      <c r="FI47" s="1">
        <v>1676.987241</v>
      </c>
      <c r="FJ47" s="1">
        <v>2074.69</v>
      </c>
      <c r="FK47" s="1">
        <v>1999.447</v>
      </c>
      <c r="FL47" s="1">
        <v>3623</v>
      </c>
      <c r="FM47" s="1">
        <v>1298.75873</v>
      </c>
      <c r="FN47" s="1">
        <v>1803.0177</v>
      </c>
      <c r="FO47" s="1">
        <v>2858.3</v>
      </c>
      <c r="FP47" s="1">
        <v>1523.702839</v>
      </c>
      <c r="FQ47" s="1">
        <v>1218.346979</v>
      </c>
      <c r="FR47" s="1">
        <v>2808.7</v>
      </c>
      <c r="FS47" s="1">
        <f t="shared" si="34"/>
        <v>25756.418281000002</v>
      </c>
      <c r="FT47" s="47">
        <f t="shared" si="35"/>
        <v>21729.371302</v>
      </c>
      <c r="FU47" s="71">
        <v>28270.41873797392</v>
      </c>
      <c r="FV47" s="47">
        <v>30549.83003341793</v>
      </c>
      <c r="FW47" s="47">
        <v>31376.969265560005</v>
      </c>
      <c r="FX47" s="47">
        <v>31972.452413</v>
      </c>
      <c r="FY47" s="71">
        <v>3882.96141</v>
      </c>
      <c r="FZ47" s="4">
        <v>1426.254679</v>
      </c>
      <c r="GA47" s="4">
        <v>1485.115655</v>
      </c>
      <c r="GB47" s="122">
        <v>5248.667986</v>
      </c>
      <c r="GC47" s="124">
        <v>2527.6286646299995</v>
      </c>
      <c r="GD47" s="124">
        <v>2378.4</v>
      </c>
      <c r="GE47" s="124">
        <v>1755.9482896733923</v>
      </c>
      <c r="GF47" s="79">
        <v>1451.1605605910759</v>
      </c>
      <c r="GG47" s="112">
        <v>1396.439676477811</v>
      </c>
      <c r="GH47" s="71">
        <v>2034.5</v>
      </c>
      <c r="GI47" s="128">
        <v>2511.440105040887</v>
      </c>
      <c r="GJ47" s="130">
        <v>2171.901711560752</v>
      </c>
      <c r="GK47" s="72">
        <v>2184.96667828389</v>
      </c>
      <c r="GL47" s="71">
        <v>1761.9661897635074</v>
      </c>
      <c r="GM47" s="71">
        <v>4195.818564420536</v>
      </c>
      <c r="GN47" s="71">
        <v>2244.9309351799984</v>
      </c>
      <c r="GO47" s="71">
        <v>1913.7234348299987</v>
      </c>
      <c r="GP47" s="71">
        <v>3441.8040371699976</v>
      </c>
      <c r="GQ47" s="71">
        <v>2115.8304643499996</v>
      </c>
      <c r="GR47" s="71">
        <v>1839.44834297</v>
      </c>
      <c r="GS47" s="71">
        <v>2113.3328764500015</v>
      </c>
      <c r="GT47" s="71">
        <v>3322.463707</v>
      </c>
      <c r="GU47" s="71">
        <v>2780.448391</v>
      </c>
      <c r="GV47" s="71">
        <v>2635.096412</v>
      </c>
      <c r="GW47" s="71">
        <f t="shared" si="36"/>
        <v>30549.83003341793</v>
      </c>
      <c r="GX47" s="71">
        <v>2888.40722</v>
      </c>
      <c r="GY47" s="71">
        <v>2371.599786</v>
      </c>
      <c r="GZ47" s="71">
        <v>3740.137134</v>
      </c>
      <c r="HA47" s="71">
        <v>4572.746357</v>
      </c>
      <c r="HB47" s="71">
        <v>1914.530135</v>
      </c>
      <c r="HC47" s="71">
        <v>2035.028661</v>
      </c>
      <c r="HD47" s="71">
        <v>2817.306473</v>
      </c>
      <c r="HE47" s="71">
        <v>2492.023175</v>
      </c>
      <c r="HF47" s="71">
        <v>3335.4800290210032</v>
      </c>
      <c r="HG47" s="71">
        <v>5244.179962</v>
      </c>
      <c r="HH47" s="71">
        <v>2816.506314</v>
      </c>
      <c r="HI47" s="71">
        <v>2945.609376</v>
      </c>
      <c r="HJ47" s="71">
        <v>1597.466031</v>
      </c>
      <c r="HK47" s="71">
        <v>2827.175604</v>
      </c>
      <c r="HL47" s="71">
        <v>3418.9296820000004</v>
      </c>
      <c r="HM47" s="71">
        <v>1899.36814</v>
      </c>
      <c r="HN47" s="71">
        <v>2505.173627</v>
      </c>
      <c r="HO47" s="71">
        <v>1745.569275</v>
      </c>
      <c r="HP47" s="71">
        <v>6099.065941</v>
      </c>
      <c r="HQ47" s="71">
        <v>1537.96472</v>
      </c>
      <c r="HR47" s="71">
        <v>3114.488837</v>
      </c>
      <c r="HS47" s="71">
        <v>2196.972899</v>
      </c>
      <c r="HT47" s="71">
        <v>2157.098713</v>
      </c>
      <c r="HU47" s="71">
        <v>2873.178944</v>
      </c>
      <c r="HV47" s="71">
        <v>1655.316317</v>
      </c>
      <c r="HW47" s="71">
        <v>8234.233876</v>
      </c>
      <c r="HX47" s="71">
        <v>3030.00052</v>
      </c>
      <c r="HY47" s="71">
        <v>10772.685105</v>
      </c>
      <c r="HZ47" s="71">
        <v>4732.340835</v>
      </c>
      <c r="IA47" s="71"/>
      <c r="IB47" s="71"/>
      <c r="IC47" s="71"/>
      <c r="ID47" s="71"/>
      <c r="IE47" s="71"/>
      <c r="IF47" s="71"/>
      <c r="IG47" s="71"/>
      <c r="IH47" s="47">
        <f t="shared" si="37"/>
        <v>12248.113084</v>
      </c>
      <c r="II47" s="47">
        <f t="shared" si="38"/>
        <v>28424.576653</v>
      </c>
    </row>
    <row r="48" spans="1:243" ht="15.75">
      <c r="A48" s="32" t="s">
        <v>50</v>
      </c>
      <c r="B48" s="46">
        <v>37.6</v>
      </c>
      <c r="C48" s="46">
        <v>8.5</v>
      </c>
      <c r="D48" s="46">
        <v>24.9</v>
      </c>
      <c r="E48" s="46">
        <v>6.3</v>
      </c>
      <c r="F48" s="46">
        <v>2.5</v>
      </c>
      <c r="G48" s="46">
        <v>6.4</v>
      </c>
      <c r="H48" s="46">
        <v>29.3</v>
      </c>
      <c r="I48" s="45">
        <v>77.1</v>
      </c>
      <c r="J48" s="46">
        <v>177.2</v>
      </c>
      <c r="K48" s="46">
        <v>44.2</v>
      </c>
      <c r="L48" s="46">
        <v>75.2</v>
      </c>
      <c r="M48" s="69">
        <v>94.6</v>
      </c>
      <c r="N48" s="47">
        <v>68.1</v>
      </c>
      <c r="O48" s="47">
        <v>338.3</v>
      </c>
      <c r="P48" s="47">
        <v>118.2</v>
      </c>
      <c r="Q48" s="24">
        <v>264.5</v>
      </c>
      <c r="R48" s="47">
        <v>80.1</v>
      </c>
      <c r="S48" s="24">
        <v>17.5</v>
      </c>
      <c r="T48" s="24">
        <v>42.1</v>
      </c>
      <c r="U48" s="25">
        <v>117.6</v>
      </c>
      <c r="V48" s="25">
        <v>1.4</v>
      </c>
      <c r="W48" s="25">
        <v>13415</v>
      </c>
      <c r="X48" s="47">
        <v>3.5</v>
      </c>
      <c r="Y48" s="70" t="s">
        <v>29</v>
      </c>
      <c r="Z48" s="26" t="s">
        <v>29</v>
      </c>
      <c r="AA48" s="26" t="s">
        <v>29</v>
      </c>
      <c r="AB48" s="26">
        <v>7.3</v>
      </c>
      <c r="AC48" s="26">
        <v>5.7</v>
      </c>
      <c r="AD48" s="26">
        <v>1.9</v>
      </c>
      <c r="AE48" s="26" t="s">
        <v>29</v>
      </c>
      <c r="AF48" s="26" t="s">
        <v>29</v>
      </c>
      <c r="AG48" s="26" t="s">
        <v>29</v>
      </c>
      <c r="AH48" s="26">
        <v>23.7</v>
      </c>
      <c r="AI48" s="26" t="s">
        <v>29</v>
      </c>
      <c r="AJ48" s="27" t="s">
        <v>29</v>
      </c>
      <c r="AK48" s="26">
        <v>0</v>
      </c>
      <c r="AL48" s="26" t="s">
        <v>29</v>
      </c>
      <c r="AM48" s="26" t="s">
        <v>29</v>
      </c>
      <c r="AN48" s="26" t="s">
        <v>29</v>
      </c>
      <c r="AO48" s="26" t="s">
        <v>29</v>
      </c>
      <c r="AP48" s="26" t="s">
        <v>29</v>
      </c>
      <c r="AQ48" s="26" t="s">
        <v>29</v>
      </c>
      <c r="AR48" s="26">
        <v>117.6</v>
      </c>
      <c r="AS48" s="26" t="s">
        <v>29</v>
      </c>
      <c r="AT48" s="26" t="s">
        <v>29</v>
      </c>
      <c r="AU48" s="26" t="s">
        <v>29</v>
      </c>
      <c r="AV48" s="24" t="s">
        <v>29</v>
      </c>
      <c r="AW48" s="26"/>
      <c r="AX48" s="26"/>
      <c r="AY48" s="26"/>
      <c r="AZ48" s="26"/>
      <c r="BA48" s="26"/>
      <c r="BB48" s="1">
        <v>1.3</v>
      </c>
      <c r="BC48" s="1">
        <v>0</v>
      </c>
      <c r="BD48" s="1">
        <v>0</v>
      </c>
      <c r="BE48" s="1">
        <v>0</v>
      </c>
      <c r="BF48" s="1">
        <v>0.09999999999999987</v>
      </c>
      <c r="BG48" s="26">
        <v>0</v>
      </c>
      <c r="BH48" s="24">
        <v>24</v>
      </c>
      <c r="BI48" s="26">
        <v>0</v>
      </c>
      <c r="BJ48" s="26">
        <v>0</v>
      </c>
      <c r="BK48" s="26">
        <v>159.7</v>
      </c>
      <c r="BL48" s="26">
        <v>438.4</v>
      </c>
      <c r="BM48" s="26">
        <v>809.6</v>
      </c>
      <c r="BN48" s="26">
        <v>602.4</v>
      </c>
      <c r="BO48" s="26">
        <v>278.8</v>
      </c>
      <c r="BP48" s="26">
        <v>8491.8</v>
      </c>
      <c r="BQ48" s="26">
        <v>139.4000000000011</v>
      </c>
      <c r="BR48" s="26">
        <v>1242.3</v>
      </c>
      <c r="BS48" s="26">
        <v>1228.6</v>
      </c>
      <c r="BT48" s="47">
        <v>24</v>
      </c>
      <c r="BU48" s="47">
        <v>24</v>
      </c>
      <c r="BV48" s="47">
        <v>183.7</v>
      </c>
      <c r="BW48" s="47">
        <v>622.1</v>
      </c>
      <c r="BX48" s="47">
        <v>1431.7</v>
      </c>
      <c r="BY48" s="47">
        <v>2034.1</v>
      </c>
      <c r="BZ48" s="47">
        <v>2312.9</v>
      </c>
      <c r="CA48" s="24">
        <v>10804.7</v>
      </c>
      <c r="CB48" s="24">
        <v>10944.1</v>
      </c>
      <c r="CC48" s="24">
        <v>12186.4</v>
      </c>
      <c r="CD48" s="71">
        <v>13415</v>
      </c>
      <c r="CE48" s="24">
        <v>4171.4</v>
      </c>
      <c r="CF48" s="71">
        <v>439.6</v>
      </c>
      <c r="CG48" s="71">
        <v>2291</v>
      </c>
      <c r="CH48" s="47">
        <v>139.10000000000002</v>
      </c>
      <c r="CI48" s="47">
        <v>1945.674588</v>
      </c>
      <c r="CJ48" s="47">
        <v>4593.75748</v>
      </c>
      <c r="CK48" s="24" t="s">
        <v>29</v>
      </c>
      <c r="CL48" s="26">
        <v>0</v>
      </c>
      <c r="CM48" s="26">
        <v>131.2</v>
      </c>
      <c r="CN48" s="26">
        <v>163.1</v>
      </c>
      <c r="CO48" s="26">
        <v>374.8</v>
      </c>
      <c r="CP48" s="26">
        <v>2994.3</v>
      </c>
      <c r="CQ48" s="26">
        <v>169.1</v>
      </c>
      <c r="CR48" s="26">
        <v>23.90000000000009</v>
      </c>
      <c r="CS48" s="26">
        <v>73.29999999999973</v>
      </c>
      <c r="CT48" s="26">
        <v>60.90000000000009</v>
      </c>
      <c r="CU48" s="26">
        <v>73.79999999999973</v>
      </c>
      <c r="CV48" s="26">
        <v>48</v>
      </c>
      <c r="CW48" s="24">
        <v>59</v>
      </c>
      <c r="CX48" s="27">
        <v>190.2</v>
      </c>
      <c r="CY48" s="24">
        <v>353.3</v>
      </c>
      <c r="CZ48" s="24">
        <v>728.1</v>
      </c>
      <c r="DA48" s="24">
        <v>3722.4</v>
      </c>
      <c r="DB48" s="71">
        <v>3891.5</v>
      </c>
      <c r="DC48" s="24">
        <v>3915.4</v>
      </c>
      <c r="DD48" s="24">
        <v>3988.7</v>
      </c>
      <c r="DE48" s="71">
        <v>4049.6</v>
      </c>
      <c r="DF48" s="71">
        <v>4123.4</v>
      </c>
      <c r="DG48" s="27">
        <v>4171.4</v>
      </c>
      <c r="DH48" s="24">
        <v>24.8</v>
      </c>
      <c r="DI48" s="27">
        <v>216.2</v>
      </c>
      <c r="DJ48" s="24">
        <v>250.9</v>
      </c>
      <c r="DK48" s="71">
        <v>250.9</v>
      </c>
      <c r="DL48" s="71">
        <v>250.9</v>
      </c>
      <c r="DM48" s="72">
        <v>250.9</v>
      </c>
      <c r="DN48" s="72">
        <v>250.9</v>
      </c>
      <c r="DO48" s="71">
        <v>250.9</v>
      </c>
      <c r="DP48" s="73">
        <v>439.6</v>
      </c>
      <c r="DQ48" s="71">
        <v>439.6</v>
      </c>
      <c r="DR48" s="71">
        <v>439.6</v>
      </c>
      <c r="DS48" s="71">
        <v>439.6</v>
      </c>
      <c r="DT48" s="24" t="s">
        <v>29</v>
      </c>
      <c r="DU48" s="24">
        <v>479.3</v>
      </c>
      <c r="DV48" s="71">
        <v>479.3</v>
      </c>
      <c r="DW48" s="71">
        <v>479.3</v>
      </c>
      <c r="DX48" s="71">
        <v>522.2</v>
      </c>
      <c r="DY48" s="27">
        <v>522.2</v>
      </c>
      <c r="DZ48" s="71">
        <v>636.6</v>
      </c>
      <c r="EA48" s="71">
        <v>1883</v>
      </c>
      <c r="EB48" s="71">
        <v>1883</v>
      </c>
      <c r="EC48" s="71">
        <v>2291</v>
      </c>
      <c r="ED48" s="71">
        <v>2291</v>
      </c>
      <c r="EE48" s="71"/>
      <c r="EF48" s="71">
        <f t="shared" si="31"/>
        <v>2291</v>
      </c>
      <c r="EG48" s="24">
        <v>29.1</v>
      </c>
      <c r="EH48" s="24"/>
      <c r="EI48" s="27">
        <v>0</v>
      </c>
      <c r="EJ48" s="27" t="s">
        <v>29</v>
      </c>
      <c r="EK48" s="27" t="s">
        <v>29</v>
      </c>
      <c r="EL48" s="27">
        <v>0</v>
      </c>
      <c r="EM48" s="27">
        <v>93.7</v>
      </c>
      <c r="EN48" s="27">
        <v>16.3</v>
      </c>
      <c r="EO48" s="26">
        <v>0</v>
      </c>
      <c r="EP48" s="24">
        <v>0</v>
      </c>
      <c r="EQ48" s="24">
        <v>0</v>
      </c>
      <c r="ER48" s="27"/>
      <c r="ES48" s="47">
        <f t="shared" si="32"/>
        <v>139.10000000000002</v>
      </c>
      <c r="ET48" s="27">
        <v>49.9</v>
      </c>
      <c r="EU48" s="27">
        <v>116</v>
      </c>
      <c r="EV48" s="27">
        <v>0</v>
      </c>
      <c r="EW48" s="27">
        <v>113.478962</v>
      </c>
      <c r="EX48" s="27">
        <v>74</v>
      </c>
      <c r="EY48" s="27"/>
      <c r="EZ48" s="27">
        <v>45.4</v>
      </c>
      <c r="FA48" s="27">
        <v>1015.928228</v>
      </c>
      <c r="FB48" s="27">
        <v>228.203712</v>
      </c>
      <c r="FC48" s="27">
        <v>114.463686</v>
      </c>
      <c r="FD48" s="27">
        <v>175.6</v>
      </c>
      <c r="FE48" s="27">
        <v>12.7</v>
      </c>
      <c r="FF48" s="47">
        <f t="shared" si="33"/>
        <v>1945.674588</v>
      </c>
      <c r="FG48" s="24" t="s">
        <v>29</v>
      </c>
      <c r="FH48" s="24">
        <v>10.686654</v>
      </c>
      <c r="FI48" s="1">
        <v>0</v>
      </c>
      <c r="FJ48" s="1">
        <v>59.72</v>
      </c>
      <c r="FK48" s="1">
        <v>99.448</v>
      </c>
      <c r="FL48" s="1">
        <v>206.7</v>
      </c>
      <c r="FM48" s="1">
        <v>175.233055</v>
      </c>
      <c r="FN48" s="1">
        <v>39.842099</v>
      </c>
      <c r="FO48" s="1">
        <v>775.5</v>
      </c>
      <c r="FP48" s="1">
        <v>914.342347</v>
      </c>
      <c r="FQ48" s="1">
        <v>1220.585325</v>
      </c>
      <c r="FR48" s="1">
        <v>1091.7</v>
      </c>
      <c r="FS48" s="1">
        <f t="shared" si="34"/>
        <v>4593.75748</v>
      </c>
      <c r="FT48" s="47">
        <f t="shared" si="35"/>
        <v>2281.472155</v>
      </c>
      <c r="FU48" s="71">
        <v>561.974477765564</v>
      </c>
      <c r="FV48" s="47">
        <v>676.3674163039251</v>
      </c>
      <c r="FW48" s="47">
        <v>3713.236052</v>
      </c>
      <c r="FX48" s="47">
        <v>3197.8201740000004</v>
      </c>
      <c r="FY48" s="71">
        <v>138.777516</v>
      </c>
      <c r="FZ48" s="4">
        <v>16.160283</v>
      </c>
      <c r="GA48" s="4">
        <v>38.117981</v>
      </c>
      <c r="GB48" s="122">
        <v>23.490419</v>
      </c>
      <c r="GC48" s="124">
        <v>7.1169674800000005</v>
      </c>
      <c r="GD48" s="124">
        <v>0</v>
      </c>
      <c r="GE48" s="124">
        <v>137.445859726324</v>
      </c>
      <c r="GF48" s="79">
        <v>0.579486086</v>
      </c>
      <c r="GG48" s="112">
        <v>22.24822666304</v>
      </c>
      <c r="GH48" s="112">
        <v>96.7</v>
      </c>
      <c r="GI48" s="128">
        <v>39.61715326725</v>
      </c>
      <c r="GJ48" s="130">
        <v>41.720585542950005</v>
      </c>
      <c r="GK48" s="72">
        <v>48.46453910745501</v>
      </c>
      <c r="GL48" s="71">
        <v>88.94367226964599</v>
      </c>
      <c r="GM48" s="71">
        <v>91.21488757682401</v>
      </c>
      <c r="GN48" s="71">
        <v>62.1335795</v>
      </c>
      <c r="GO48" s="71">
        <v>73.31143586</v>
      </c>
      <c r="GP48" s="71">
        <v>44.32889889</v>
      </c>
      <c r="GQ48" s="71">
        <v>38.52469068</v>
      </c>
      <c r="GR48" s="71">
        <v>17.8051484</v>
      </c>
      <c r="GS48" s="71">
        <v>79.38750102</v>
      </c>
      <c r="GT48" s="71">
        <v>32.572502</v>
      </c>
      <c r="GU48" s="71">
        <v>2.605217</v>
      </c>
      <c r="GV48" s="71">
        <v>97.075344</v>
      </c>
      <c r="GW48" s="71">
        <f t="shared" si="36"/>
        <v>676.3674163039251</v>
      </c>
      <c r="GX48" s="71">
        <v>44.81049</v>
      </c>
      <c r="GY48" s="71">
        <v>98.737611</v>
      </c>
      <c r="GZ48" s="71">
        <v>134.063202</v>
      </c>
      <c r="HA48" s="71">
        <v>45.016053</v>
      </c>
      <c r="HB48" s="71">
        <v>107.479445</v>
      </c>
      <c r="HC48" s="71"/>
      <c r="HD48" s="71">
        <v>2885.103742</v>
      </c>
      <c r="HE48" s="71">
        <v>40.461891</v>
      </c>
      <c r="HF48" s="71"/>
      <c r="HG48" s="71">
        <v>132.076294</v>
      </c>
      <c r="HH48" s="71">
        <v>170.766227</v>
      </c>
      <c r="HI48" s="71">
        <v>54.721097</v>
      </c>
      <c r="HJ48" s="71">
        <v>75.754088</v>
      </c>
      <c r="HK48" s="71">
        <v>86.906979</v>
      </c>
      <c r="HL48" s="71">
        <v>107.625956</v>
      </c>
      <c r="HM48" s="71">
        <v>129.694701</v>
      </c>
      <c r="HN48" s="71">
        <v>154.838689</v>
      </c>
      <c r="HO48" s="71">
        <v>5.934922</v>
      </c>
      <c r="HP48" s="71">
        <v>205.042573</v>
      </c>
      <c r="HQ48" s="71">
        <v>109.675505</v>
      </c>
      <c r="HR48" s="71">
        <v>105.921782</v>
      </c>
      <c r="HS48" s="71">
        <v>2086.696374</v>
      </c>
      <c r="HT48" s="71">
        <v>4.209447</v>
      </c>
      <c r="HU48" s="71">
        <v>125.519158</v>
      </c>
      <c r="HV48" s="71">
        <v>1647.661241</v>
      </c>
      <c r="HW48" s="71">
        <v>146.707765</v>
      </c>
      <c r="HX48" s="71">
        <v>198.693079</v>
      </c>
      <c r="HY48" s="71">
        <v>176.158361</v>
      </c>
      <c r="HZ48" s="71">
        <v>131.805888</v>
      </c>
      <c r="IA48" s="71"/>
      <c r="IB48" s="71"/>
      <c r="IC48" s="71"/>
      <c r="ID48" s="71"/>
      <c r="IE48" s="71"/>
      <c r="IF48" s="71"/>
      <c r="IG48" s="71"/>
      <c r="IH48" s="47">
        <f t="shared" si="37"/>
        <v>554.8204129999999</v>
      </c>
      <c r="II48" s="47">
        <f t="shared" si="38"/>
        <v>2301.026334</v>
      </c>
    </row>
    <row r="49" spans="1:243" ht="15.75">
      <c r="A49" s="32" t="s">
        <v>43</v>
      </c>
      <c r="B49" s="46">
        <v>495.7</v>
      </c>
      <c r="C49" s="46">
        <v>1340.2</v>
      </c>
      <c r="D49" s="46">
        <v>590.5</v>
      </c>
      <c r="E49" s="46">
        <v>384.4</v>
      </c>
      <c r="F49" s="46">
        <v>623.2</v>
      </c>
      <c r="G49" s="46">
        <v>858.1</v>
      </c>
      <c r="H49" s="46">
        <v>2642.5</v>
      </c>
      <c r="I49" s="45">
        <v>1689.2</v>
      </c>
      <c r="J49" s="46">
        <v>1987.2</v>
      </c>
      <c r="K49" s="46">
        <v>2323.4</v>
      </c>
      <c r="L49" s="46">
        <v>2342.6</v>
      </c>
      <c r="M49" s="69">
        <v>1281.9</v>
      </c>
      <c r="N49" s="47">
        <v>991</v>
      </c>
      <c r="O49" s="47">
        <v>2867.2</v>
      </c>
      <c r="P49" s="47">
        <v>2232</v>
      </c>
      <c r="Q49" s="24">
        <v>4201.5</v>
      </c>
      <c r="R49" s="47">
        <v>4963.7</v>
      </c>
      <c r="S49" s="24">
        <v>5992.3</v>
      </c>
      <c r="T49" s="24">
        <v>7066.5</v>
      </c>
      <c r="U49" s="25">
        <v>6987.6</v>
      </c>
      <c r="V49" s="25">
        <v>12794.8</v>
      </c>
      <c r="W49" s="24">
        <v>19312.2</v>
      </c>
      <c r="X49" s="68">
        <v>822.2</v>
      </c>
      <c r="Y49" s="68">
        <v>412.1</v>
      </c>
      <c r="Z49" s="25">
        <v>575.9</v>
      </c>
      <c r="AA49" s="25">
        <v>323.1</v>
      </c>
      <c r="AB49" s="25">
        <v>231.9</v>
      </c>
      <c r="AC49" s="25">
        <v>559</v>
      </c>
      <c r="AD49" s="25">
        <v>939.4</v>
      </c>
      <c r="AE49" s="25">
        <v>258.5</v>
      </c>
      <c r="AF49" s="25">
        <v>1513.1</v>
      </c>
      <c r="AG49" s="25">
        <v>535.1</v>
      </c>
      <c r="AH49" s="25">
        <v>443.5</v>
      </c>
      <c r="AI49" s="25">
        <v>452.7</v>
      </c>
      <c r="AJ49" s="24" t="s">
        <v>29</v>
      </c>
      <c r="AK49" s="26">
        <v>468.7</v>
      </c>
      <c r="AL49" s="25">
        <v>769.3</v>
      </c>
      <c r="AM49" s="25">
        <v>515</v>
      </c>
      <c r="AN49" s="25">
        <v>174.9</v>
      </c>
      <c r="AO49" s="25">
        <v>569.7</v>
      </c>
      <c r="AP49" s="25" t="s">
        <v>29</v>
      </c>
      <c r="AQ49" s="25">
        <v>1603.6</v>
      </c>
      <c r="AR49" s="25">
        <v>697.2</v>
      </c>
      <c r="AS49" s="25">
        <v>814.1</v>
      </c>
      <c r="AT49" s="25">
        <v>855.1</v>
      </c>
      <c r="AU49" s="25">
        <v>520</v>
      </c>
      <c r="AV49" s="24">
        <v>517.6</v>
      </c>
      <c r="AW49" s="26">
        <v>679.6</v>
      </c>
      <c r="AX49" s="25">
        <v>1391.3</v>
      </c>
      <c r="AY49" s="25">
        <v>757.9</v>
      </c>
      <c r="AZ49" s="25">
        <v>1126.2</v>
      </c>
      <c r="BA49" s="25">
        <v>796</v>
      </c>
      <c r="BB49" s="1">
        <v>2114.6</v>
      </c>
      <c r="BC49" s="1">
        <v>1030.7</v>
      </c>
      <c r="BD49" s="1">
        <v>2004.2</v>
      </c>
      <c r="BE49" s="1">
        <v>930.4</v>
      </c>
      <c r="BF49" s="1">
        <v>690</v>
      </c>
      <c r="BG49" s="25">
        <v>756.3</v>
      </c>
      <c r="BH49" s="24">
        <v>2163.3</v>
      </c>
      <c r="BI49" s="26">
        <v>1141.9</v>
      </c>
      <c r="BJ49" s="26">
        <v>874.3</v>
      </c>
      <c r="BK49" s="26">
        <v>2591.9</v>
      </c>
      <c r="BL49" s="26">
        <v>635.1</v>
      </c>
      <c r="BM49" s="26">
        <v>893.5</v>
      </c>
      <c r="BN49" s="26">
        <v>2153.4</v>
      </c>
      <c r="BO49" s="26">
        <v>1589</v>
      </c>
      <c r="BP49" s="26">
        <v>2174.4</v>
      </c>
      <c r="BQ49" s="26">
        <v>1478.2</v>
      </c>
      <c r="BR49" s="26">
        <v>1437.1</v>
      </c>
      <c r="BS49" s="26">
        <v>2180.1</v>
      </c>
      <c r="BT49" s="76">
        <v>3305.2</v>
      </c>
      <c r="BU49" s="47">
        <v>4179.5</v>
      </c>
      <c r="BV49" s="47">
        <v>6771.4</v>
      </c>
      <c r="BW49" s="47">
        <v>7406.5</v>
      </c>
      <c r="BX49" s="47">
        <v>8300</v>
      </c>
      <c r="BY49" s="47">
        <v>10453.4</v>
      </c>
      <c r="BZ49" s="47">
        <v>12042.4</v>
      </c>
      <c r="CA49" s="24">
        <v>14216.8</v>
      </c>
      <c r="CB49" s="24">
        <v>15695</v>
      </c>
      <c r="CC49" s="24">
        <v>17132.1</v>
      </c>
      <c r="CD49" s="71">
        <v>19312.2</v>
      </c>
      <c r="CE49" s="24">
        <v>15047.3</v>
      </c>
      <c r="CF49" s="71">
        <v>28646.4</v>
      </c>
      <c r="CG49" s="71">
        <v>41117.9</v>
      </c>
      <c r="CH49" s="47">
        <v>62739.341877</v>
      </c>
      <c r="CI49" s="47">
        <v>79428.266996</v>
      </c>
      <c r="CJ49" s="47">
        <v>98928.36106600001</v>
      </c>
      <c r="CK49" s="24">
        <v>1238.4</v>
      </c>
      <c r="CL49" s="26">
        <v>844</v>
      </c>
      <c r="CM49" s="26">
        <v>1777.9</v>
      </c>
      <c r="CN49" s="26">
        <v>657.2</v>
      </c>
      <c r="CO49" s="26">
        <v>1161</v>
      </c>
      <c r="CP49" s="26">
        <v>934</v>
      </c>
      <c r="CQ49" s="26">
        <v>2232.6</v>
      </c>
      <c r="CR49" s="26">
        <v>1504.3</v>
      </c>
      <c r="CS49" s="26">
        <v>1142.5</v>
      </c>
      <c r="CT49" s="26">
        <v>1553.6</v>
      </c>
      <c r="CU49" s="26">
        <v>1466.7</v>
      </c>
      <c r="CV49" s="26">
        <v>535.0999999999985</v>
      </c>
      <c r="CW49" s="24">
        <v>2082.4</v>
      </c>
      <c r="CX49" s="27">
        <v>3860.3</v>
      </c>
      <c r="CY49" s="24">
        <v>4517.5</v>
      </c>
      <c r="CZ49" s="24">
        <v>5678.5</v>
      </c>
      <c r="DA49" s="24">
        <v>6612.5</v>
      </c>
      <c r="DB49" s="71">
        <v>8845.1</v>
      </c>
      <c r="DC49" s="24">
        <v>10349.4</v>
      </c>
      <c r="DD49" s="24">
        <v>11491.9</v>
      </c>
      <c r="DE49" s="71">
        <v>13045.5</v>
      </c>
      <c r="DF49" s="71">
        <v>14512.2</v>
      </c>
      <c r="DG49" s="27">
        <v>15047.3</v>
      </c>
      <c r="DH49" s="24">
        <v>640.2</v>
      </c>
      <c r="DI49" s="27">
        <v>1897.1</v>
      </c>
      <c r="DJ49" s="24">
        <v>4156.9</v>
      </c>
      <c r="DK49" s="71">
        <v>8720</v>
      </c>
      <c r="DL49" s="71">
        <v>10145.5</v>
      </c>
      <c r="DM49" s="72">
        <v>11449.6</v>
      </c>
      <c r="DN49" s="72">
        <v>13510.7</v>
      </c>
      <c r="DO49" s="71">
        <v>20382.1</v>
      </c>
      <c r="DP49" s="73">
        <v>23732.1</v>
      </c>
      <c r="DQ49" s="71">
        <v>25739.3</v>
      </c>
      <c r="DR49" s="71">
        <v>27095.4</v>
      </c>
      <c r="DS49" s="71">
        <v>28646.4</v>
      </c>
      <c r="DT49" s="71">
        <v>3618.1</v>
      </c>
      <c r="DU49" s="24">
        <v>8617.4</v>
      </c>
      <c r="DV49" s="71">
        <v>16408.6</v>
      </c>
      <c r="DW49" s="71">
        <v>19372.6</v>
      </c>
      <c r="DX49" s="71">
        <v>22698.1</v>
      </c>
      <c r="DY49" s="27">
        <v>25404.3</v>
      </c>
      <c r="DZ49" s="71">
        <v>27757.2</v>
      </c>
      <c r="EA49" s="71">
        <v>29869.6</v>
      </c>
      <c r="EB49" s="71">
        <v>31712.2</v>
      </c>
      <c r="EC49" s="71">
        <v>36813.2</v>
      </c>
      <c r="ED49" s="71">
        <v>39855.6</v>
      </c>
      <c r="EE49" s="71">
        <v>1262.3</v>
      </c>
      <c r="EF49" s="71">
        <f t="shared" si="31"/>
        <v>41117.9</v>
      </c>
      <c r="EG49" s="24">
        <v>5881.7</v>
      </c>
      <c r="EH49" s="24">
        <v>4513.2</v>
      </c>
      <c r="EI49" s="24">
        <v>3155.3</v>
      </c>
      <c r="EJ49" s="24">
        <v>8077.9</v>
      </c>
      <c r="EK49" s="24">
        <v>5158.978143</v>
      </c>
      <c r="EL49" s="24">
        <f>'[1]Feuil3'!$F$9</f>
        <v>2978.82683</v>
      </c>
      <c r="EM49" s="24">
        <v>3817.1</v>
      </c>
      <c r="EN49" s="24">
        <v>6529.9</v>
      </c>
      <c r="EO49" s="25">
        <v>8565.897969</v>
      </c>
      <c r="EP49" s="24">
        <v>4762.138935</v>
      </c>
      <c r="EQ49" s="24">
        <v>2589.4</v>
      </c>
      <c r="ER49" s="27">
        <v>6709</v>
      </c>
      <c r="ES49" s="47">
        <f t="shared" si="32"/>
        <v>62739.341877</v>
      </c>
      <c r="ET49" s="27">
        <v>3972</v>
      </c>
      <c r="EU49" s="27">
        <v>4720.3</v>
      </c>
      <c r="EV49" s="27">
        <v>4527.9</v>
      </c>
      <c r="EW49" s="78">
        <v>2080.208222</v>
      </c>
      <c r="EX49" s="24">
        <v>9264.3</v>
      </c>
      <c r="EY49" s="24">
        <v>5046.7</v>
      </c>
      <c r="EZ49" s="24">
        <v>5718.5</v>
      </c>
      <c r="FA49" s="24">
        <v>8576.947915</v>
      </c>
      <c r="FB49" s="24">
        <v>5246.861693</v>
      </c>
      <c r="FC49" s="24">
        <v>15495.649166</v>
      </c>
      <c r="FD49" s="24">
        <v>4218.6</v>
      </c>
      <c r="FE49" s="24">
        <v>10560.3</v>
      </c>
      <c r="FF49" s="47">
        <f t="shared" si="33"/>
        <v>79428.266996</v>
      </c>
      <c r="FG49" s="24">
        <v>11782.719989</v>
      </c>
      <c r="FH49" s="24">
        <v>8888.211991</v>
      </c>
      <c r="FI49" s="1">
        <v>4527.920046</v>
      </c>
      <c r="FJ49" s="1">
        <v>8213.97</v>
      </c>
      <c r="FK49" s="1">
        <v>6239.25</v>
      </c>
      <c r="FL49" s="1">
        <v>9809.7</v>
      </c>
      <c r="FM49" s="1">
        <v>10785.846941</v>
      </c>
      <c r="FN49" s="1">
        <v>9518.040342</v>
      </c>
      <c r="FO49" s="1">
        <v>6824.8</v>
      </c>
      <c r="FP49" s="1">
        <v>6181.368178</v>
      </c>
      <c r="FQ49" s="1">
        <v>6963.033579</v>
      </c>
      <c r="FR49" s="1">
        <v>9193.5</v>
      </c>
      <c r="FS49" s="1">
        <f t="shared" si="34"/>
        <v>98928.36106600001</v>
      </c>
      <c r="FT49" s="47">
        <f t="shared" si="35"/>
        <v>82771.82748700002</v>
      </c>
      <c r="FU49" s="71">
        <v>107991.7010355628</v>
      </c>
      <c r="FV49" s="47">
        <v>150514.6372214278</v>
      </c>
      <c r="FW49" s="47">
        <v>151757.28319993938</v>
      </c>
      <c r="FX49" s="47">
        <v>171009.29949600002</v>
      </c>
      <c r="FY49" s="71">
        <v>16344.190608</v>
      </c>
      <c r="FZ49" s="4">
        <v>12011.385876</v>
      </c>
      <c r="GA49" s="4">
        <v>4285.29676</v>
      </c>
      <c r="GB49" s="122">
        <v>5902.982383</v>
      </c>
      <c r="GC49" s="124">
        <v>7581.865531510003</v>
      </c>
      <c r="GD49" s="124">
        <v>5583.7</v>
      </c>
      <c r="GE49" s="124">
        <v>6366.487111978496</v>
      </c>
      <c r="GF49" s="79">
        <v>4882.158215557962</v>
      </c>
      <c r="GG49" s="112">
        <v>7738.2677266763</v>
      </c>
      <c r="GH49" s="112">
        <v>21073.6</v>
      </c>
      <c r="GI49" s="128">
        <v>5640.5467514380025</v>
      </c>
      <c r="GJ49" s="130">
        <v>10581.22007140205</v>
      </c>
      <c r="GK49" s="72">
        <v>27916.88551815813</v>
      </c>
      <c r="GL49" s="71">
        <v>15286.210649190785</v>
      </c>
      <c r="GM49" s="71">
        <v>8739.144348228896</v>
      </c>
      <c r="GN49" s="71">
        <v>4172.678610540001</v>
      </c>
      <c r="GO49" s="71">
        <v>14917.597577529963</v>
      </c>
      <c r="GP49" s="71">
        <v>17475.852683240017</v>
      </c>
      <c r="GQ49" s="71">
        <v>10047.38417568999</v>
      </c>
      <c r="GR49" s="71">
        <v>10484.718634520037</v>
      </c>
      <c r="GS49" s="71">
        <v>6515.738929329988</v>
      </c>
      <c r="GT49" s="71">
        <v>10154.88494</v>
      </c>
      <c r="GU49" s="71">
        <v>13202.801214</v>
      </c>
      <c r="GV49" s="71">
        <v>11600.739941</v>
      </c>
      <c r="GW49" s="71">
        <f t="shared" si="36"/>
        <v>150514.6372214278</v>
      </c>
      <c r="GX49" s="71">
        <v>10234.04722</v>
      </c>
      <c r="GY49" s="71">
        <v>18526.812176</v>
      </c>
      <c r="GZ49" s="71">
        <v>24813.959595</v>
      </c>
      <c r="HA49" s="71">
        <v>12393.060997</v>
      </c>
      <c r="HB49" s="71">
        <v>11033.473472</v>
      </c>
      <c r="HC49" s="71">
        <v>33398.907136</v>
      </c>
      <c r="HD49" s="71">
        <v>7186.023825</v>
      </c>
      <c r="HE49" s="71">
        <v>6075.975469</v>
      </c>
      <c r="HF49" s="71">
        <v>7617.277885435385</v>
      </c>
      <c r="HG49" s="71">
        <v>7220.261371</v>
      </c>
      <c r="HH49" s="71">
        <v>14215.649925</v>
      </c>
      <c r="HI49" s="71">
        <v>5997.347221</v>
      </c>
      <c r="HJ49" s="71">
        <v>12574.90025</v>
      </c>
      <c r="HK49" s="71">
        <v>6922.480031</v>
      </c>
      <c r="HL49" s="71">
        <v>6218.741242</v>
      </c>
      <c r="HM49" s="71">
        <v>17734.719722</v>
      </c>
      <c r="HN49" s="71">
        <v>8527.393899</v>
      </c>
      <c r="HO49" s="71">
        <v>6784.800623</v>
      </c>
      <c r="HP49" s="71">
        <v>10301.642714</v>
      </c>
      <c r="HQ49" s="71">
        <v>43857.707624</v>
      </c>
      <c r="HR49" s="71">
        <v>17696.271491</v>
      </c>
      <c r="HS49" s="71">
        <v>11497.699296</v>
      </c>
      <c r="HT49" s="71">
        <v>17714.505737</v>
      </c>
      <c r="HU49" s="71">
        <v>11178.436867</v>
      </c>
      <c r="HV49" s="71">
        <v>14039.167157</v>
      </c>
      <c r="HW49" s="71">
        <v>9405.94277</v>
      </c>
      <c r="HX49" s="71">
        <v>28922.780072</v>
      </c>
      <c r="HY49" s="71">
        <v>9660.428149</v>
      </c>
      <c r="HZ49" s="71">
        <v>10561.17906</v>
      </c>
      <c r="IA49" s="71"/>
      <c r="IB49" s="71"/>
      <c r="IC49" s="71"/>
      <c r="ID49" s="71"/>
      <c r="IE49" s="71"/>
      <c r="IF49" s="71"/>
      <c r="IG49" s="71"/>
      <c r="IH49" s="47">
        <f t="shared" si="37"/>
        <v>51978.235144000006</v>
      </c>
      <c r="II49" s="47">
        <f t="shared" si="38"/>
        <v>72589.497208</v>
      </c>
    </row>
    <row r="50" spans="1:243" ht="15.75">
      <c r="A50" s="32" t="s">
        <v>48</v>
      </c>
      <c r="B50" s="46">
        <v>65.5</v>
      </c>
      <c r="C50" s="46">
        <v>59.2</v>
      </c>
      <c r="D50" s="46">
        <v>59</v>
      </c>
      <c r="E50" s="46">
        <v>112.7</v>
      </c>
      <c r="F50" s="46">
        <v>59.6</v>
      </c>
      <c r="G50" s="46">
        <v>126.1</v>
      </c>
      <c r="H50" s="46">
        <v>216.4</v>
      </c>
      <c r="I50" s="45">
        <v>209</v>
      </c>
      <c r="J50" s="46">
        <v>324.3</v>
      </c>
      <c r="K50" s="46">
        <v>102.5</v>
      </c>
      <c r="L50" s="46">
        <v>149.8</v>
      </c>
      <c r="M50" s="69">
        <v>74.4</v>
      </c>
      <c r="N50" s="47">
        <v>73.8</v>
      </c>
      <c r="O50" s="47">
        <v>34.1</v>
      </c>
      <c r="P50" s="47">
        <v>35.5</v>
      </c>
      <c r="Q50" s="24">
        <v>154.1</v>
      </c>
      <c r="R50" s="47">
        <v>71.3</v>
      </c>
      <c r="S50" s="24">
        <v>61.8</v>
      </c>
      <c r="T50" s="24">
        <v>140.9</v>
      </c>
      <c r="U50" s="25">
        <v>55.5</v>
      </c>
      <c r="V50" s="25">
        <v>430.8</v>
      </c>
      <c r="W50" s="25" t="s">
        <v>29</v>
      </c>
      <c r="X50" s="24" t="s">
        <v>29</v>
      </c>
      <c r="Y50" s="27">
        <v>43.7</v>
      </c>
      <c r="Z50" s="26" t="s">
        <v>29</v>
      </c>
      <c r="AA50" s="26" t="s">
        <v>29</v>
      </c>
      <c r="AB50" s="26" t="s">
        <v>29</v>
      </c>
      <c r="AC50" s="26">
        <v>49.5</v>
      </c>
      <c r="AD50" s="26" t="s">
        <v>29</v>
      </c>
      <c r="AE50" s="26">
        <v>43.7</v>
      </c>
      <c r="AF50" s="26" t="s">
        <v>29</v>
      </c>
      <c r="AG50" s="26" t="s">
        <v>29</v>
      </c>
      <c r="AH50" s="26" t="s">
        <v>29</v>
      </c>
      <c r="AI50" s="26">
        <v>4</v>
      </c>
      <c r="AJ50" s="27" t="s">
        <v>29</v>
      </c>
      <c r="AK50" s="26">
        <v>0</v>
      </c>
      <c r="AL50" s="26" t="s">
        <v>29</v>
      </c>
      <c r="AM50" s="26" t="s">
        <v>29</v>
      </c>
      <c r="AN50" s="26" t="s">
        <v>29</v>
      </c>
      <c r="AO50" s="26" t="s">
        <v>29</v>
      </c>
      <c r="AP50" s="26" t="s">
        <v>29</v>
      </c>
      <c r="AQ50" s="26" t="s">
        <v>29</v>
      </c>
      <c r="AR50" s="26">
        <v>1</v>
      </c>
      <c r="AS50" s="26">
        <v>54.5</v>
      </c>
      <c r="AT50" s="26" t="s">
        <v>29</v>
      </c>
      <c r="AU50" s="26" t="s">
        <v>29</v>
      </c>
      <c r="AV50" s="24" t="s">
        <v>29</v>
      </c>
      <c r="AW50" s="26"/>
      <c r="AX50" s="26">
        <v>114.4</v>
      </c>
      <c r="AY50" s="26">
        <v>37.9</v>
      </c>
      <c r="AZ50" s="26">
        <v>91.5</v>
      </c>
      <c r="BA50" s="26"/>
      <c r="BB50" s="1">
        <v>0</v>
      </c>
      <c r="BC50" s="1">
        <v>0</v>
      </c>
      <c r="BD50" s="1">
        <v>149.2</v>
      </c>
      <c r="BE50" s="1">
        <v>37.8</v>
      </c>
      <c r="BF50" s="1">
        <v>0</v>
      </c>
      <c r="BG50" s="26">
        <v>0</v>
      </c>
      <c r="BH50" s="24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47" t="s">
        <v>29</v>
      </c>
      <c r="BU50" s="47" t="s">
        <v>29</v>
      </c>
      <c r="BV50" s="47" t="s">
        <v>29</v>
      </c>
      <c r="BW50" s="47">
        <v>0</v>
      </c>
      <c r="BX50" s="47" t="s">
        <v>29</v>
      </c>
      <c r="BY50" s="47" t="s">
        <v>29</v>
      </c>
      <c r="BZ50" s="47" t="s">
        <v>29</v>
      </c>
      <c r="CA50" s="24" t="s">
        <v>29</v>
      </c>
      <c r="CB50" s="24" t="s">
        <v>29</v>
      </c>
      <c r="CC50" s="24" t="s">
        <v>29</v>
      </c>
      <c r="CD50" s="24" t="s">
        <v>29</v>
      </c>
      <c r="CE50" s="24">
        <v>49.8</v>
      </c>
      <c r="CF50" s="71">
        <v>20.7</v>
      </c>
      <c r="CG50" s="71">
        <v>47.2</v>
      </c>
      <c r="CH50" s="47">
        <v>93.53963999999999</v>
      </c>
      <c r="CI50" s="47">
        <v>125.205609</v>
      </c>
      <c r="CJ50" s="47">
        <v>313.511191</v>
      </c>
      <c r="CK50" s="24">
        <v>1.6</v>
      </c>
      <c r="CL50" s="26">
        <v>0</v>
      </c>
      <c r="CM50" s="26">
        <v>15.7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32.5</v>
      </c>
      <c r="CW50" s="24">
        <v>1.6</v>
      </c>
      <c r="CX50" s="27">
        <v>17.3</v>
      </c>
      <c r="CY50" s="24">
        <v>17.3</v>
      </c>
      <c r="CZ50" s="24">
        <v>17.3</v>
      </c>
      <c r="DA50" s="24">
        <v>17.3</v>
      </c>
      <c r="DB50" s="71">
        <v>17.3</v>
      </c>
      <c r="DC50" s="24">
        <v>17.3</v>
      </c>
      <c r="DD50" s="24">
        <v>17.3</v>
      </c>
      <c r="DE50" s="71">
        <v>17.3</v>
      </c>
      <c r="DF50" s="71">
        <v>17.3</v>
      </c>
      <c r="DG50" s="27">
        <v>49.8</v>
      </c>
      <c r="DH50" s="24" t="s">
        <v>29</v>
      </c>
      <c r="DI50" s="27" t="s">
        <v>29</v>
      </c>
      <c r="DJ50" s="24" t="s">
        <v>29</v>
      </c>
      <c r="DK50" s="71">
        <v>20.1</v>
      </c>
      <c r="DL50" s="71">
        <v>20.1</v>
      </c>
      <c r="DM50" s="72">
        <v>20.1</v>
      </c>
      <c r="DN50" s="72">
        <v>20.1</v>
      </c>
      <c r="DO50" s="71">
        <v>20.1</v>
      </c>
      <c r="DP50" s="73">
        <v>20.1</v>
      </c>
      <c r="DQ50" s="71">
        <v>20.7</v>
      </c>
      <c r="DR50" s="71">
        <v>20.7</v>
      </c>
      <c r="DS50" s="71">
        <v>20.7</v>
      </c>
      <c r="DT50" s="24" t="s">
        <v>29</v>
      </c>
      <c r="DU50" s="24" t="s">
        <v>29</v>
      </c>
      <c r="DV50" s="71">
        <v>1.2</v>
      </c>
      <c r="DW50" s="71">
        <v>1.2</v>
      </c>
      <c r="DX50" s="71">
        <v>1.2</v>
      </c>
      <c r="DY50" s="27">
        <v>1.2</v>
      </c>
      <c r="DZ50" s="71">
        <v>1.2</v>
      </c>
      <c r="EA50" s="71">
        <v>1.2</v>
      </c>
      <c r="EB50" s="71">
        <v>1.2</v>
      </c>
      <c r="EC50" s="71">
        <v>47.2</v>
      </c>
      <c r="ED50" s="71">
        <v>47.2</v>
      </c>
      <c r="EE50" s="71"/>
      <c r="EF50" s="71">
        <f t="shared" si="31"/>
        <v>47.2</v>
      </c>
      <c r="EG50" s="24" t="s">
        <v>29</v>
      </c>
      <c r="EH50" s="24"/>
      <c r="EI50" s="24">
        <v>0</v>
      </c>
      <c r="EJ50" s="24">
        <v>28.1</v>
      </c>
      <c r="EK50" s="24">
        <v>30.522406</v>
      </c>
      <c r="EL50" s="24">
        <v>0</v>
      </c>
      <c r="EM50" s="24">
        <v>2.8</v>
      </c>
      <c r="EN50" s="24">
        <v>0</v>
      </c>
      <c r="EO50" s="24">
        <v>0</v>
      </c>
      <c r="EP50" s="24">
        <v>32.117234</v>
      </c>
      <c r="EQ50" s="24">
        <v>0</v>
      </c>
      <c r="ER50" s="24"/>
      <c r="ES50" s="47">
        <f t="shared" si="32"/>
        <v>93.53963999999999</v>
      </c>
      <c r="ET50" s="24">
        <v>0</v>
      </c>
      <c r="EU50" s="24">
        <v>0.1</v>
      </c>
      <c r="EV50" s="24">
        <v>0</v>
      </c>
      <c r="EW50" s="24">
        <v>0</v>
      </c>
      <c r="EX50" s="24"/>
      <c r="EY50" s="24"/>
      <c r="EZ50" s="24"/>
      <c r="FA50" s="24">
        <v>0</v>
      </c>
      <c r="FB50" s="24">
        <v>0</v>
      </c>
      <c r="FC50" s="24">
        <v>125.105609</v>
      </c>
      <c r="FD50" s="24"/>
      <c r="FE50" s="24">
        <v>0</v>
      </c>
      <c r="FF50" s="47">
        <f t="shared" si="33"/>
        <v>125.205609</v>
      </c>
      <c r="FG50" s="24" t="s">
        <v>29</v>
      </c>
      <c r="FH50" s="24">
        <v>0</v>
      </c>
      <c r="FI50" s="1">
        <v>0</v>
      </c>
      <c r="FJ50" s="1"/>
      <c r="FK50" s="1">
        <v>102.967</v>
      </c>
      <c r="FL50" s="1"/>
      <c r="FM50" s="1"/>
      <c r="FN50" s="1">
        <v>0</v>
      </c>
      <c r="FO50" s="1">
        <v>80.8</v>
      </c>
      <c r="FP50" s="1">
        <v>51.244191</v>
      </c>
      <c r="FQ50" s="1">
        <v>0</v>
      </c>
      <c r="FR50" s="1">
        <v>78.5</v>
      </c>
      <c r="FS50" s="1">
        <f t="shared" si="34"/>
        <v>313.511191</v>
      </c>
      <c r="FT50" s="47">
        <f t="shared" si="35"/>
        <v>235.011191</v>
      </c>
      <c r="FU50" s="71">
        <v>218.59030881531095</v>
      </c>
      <c r="FV50" s="47">
        <v>738.51476812</v>
      </c>
      <c r="FW50" s="47">
        <v>119.90863959</v>
      </c>
      <c r="FX50" s="47">
        <v>123.770836</v>
      </c>
      <c r="FY50" s="71">
        <v>0.147384</v>
      </c>
      <c r="FZ50" s="4">
        <v>0</v>
      </c>
      <c r="GA50" s="4">
        <v>7.2215</v>
      </c>
      <c r="GB50" s="122">
        <v>6.817799</v>
      </c>
      <c r="GC50" s="124">
        <v>45.18555215999999</v>
      </c>
      <c r="GD50" s="124">
        <v>114.1</v>
      </c>
      <c r="GE50" s="124">
        <v>0</v>
      </c>
      <c r="GF50" s="79">
        <v>0</v>
      </c>
      <c r="GG50" s="112">
        <v>0</v>
      </c>
      <c r="GH50" s="112">
        <v>0</v>
      </c>
      <c r="GI50" s="128">
        <v>1.8325215022499999</v>
      </c>
      <c r="GJ50" s="130">
        <v>43.285552153061</v>
      </c>
      <c r="GK50" s="72"/>
      <c r="GL50" s="71">
        <v>1E-06</v>
      </c>
      <c r="GM50" s="71">
        <v>0</v>
      </c>
      <c r="GN50" s="71">
        <v>119.01570172</v>
      </c>
      <c r="GO50" s="71">
        <v>14.45556203</v>
      </c>
      <c r="GP50" s="71">
        <v>3.92374156</v>
      </c>
      <c r="GQ50" s="71">
        <v>56.84640042</v>
      </c>
      <c r="GR50" s="71"/>
      <c r="GS50" s="71">
        <v>49.37853139</v>
      </c>
      <c r="GT50" s="71">
        <v>2.128376</v>
      </c>
      <c r="GU50" s="71">
        <v>491.578754</v>
      </c>
      <c r="GV50" s="71">
        <v>1.1877</v>
      </c>
      <c r="GW50" s="71">
        <f t="shared" si="36"/>
        <v>738.51476812</v>
      </c>
      <c r="GX50" s="71">
        <v>5.668026</v>
      </c>
      <c r="GY50" s="71">
        <v>0</v>
      </c>
      <c r="GZ50" s="71">
        <v>2.341843</v>
      </c>
      <c r="HA50" s="71">
        <v>0</v>
      </c>
      <c r="HB50" s="71"/>
      <c r="HC50" s="71"/>
      <c r="HD50" s="71">
        <v>1.625251</v>
      </c>
      <c r="HE50" s="71">
        <v>32.462262</v>
      </c>
      <c r="HF50" s="71">
        <v>2.37674059</v>
      </c>
      <c r="HG50" s="71">
        <v>23.893357</v>
      </c>
      <c r="HH50" s="71">
        <v>49.348735</v>
      </c>
      <c r="HI50" s="71">
        <v>2.192425</v>
      </c>
      <c r="HJ50" s="71">
        <v>33.15767</v>
      </c>
      <c r="HK50" s="71"/>
      <c r="HL50" s="71"/>
      <c r="HM50" s="71">
        <v>25.54114</v>
      </c>
      <c r="HN50" s="71"/>
      <c r="HO50" s="71"/>
      <c r="HP50" s="71">
        <v>0.047197</v>
      </c>
      <c r="HQ50" s="71">
        <v>65.024829</v>
      </c>
      <c r="HR50" s="71"/>
      <c r="HS50" s="71"/>
      <c r="HT50" s="71"/>
      <c r="HU50" s="71"/>
      <c r="HV50" s="71">
        <v>30.964255</v>
      </c>
      <c r="HW50" s="71"/>
      <c r="HX50" s="71">
        <v>138.158742</v>
      </c>
      <c r="HY50" s="71">
        <v>0</v>
      </c>
      <c r="HZ50" s="71"/>
      <c r="IA50" s="71"/>
      <c r="IB50" s="71"/>
      <c r="IC50" s="71"/>
      <c r="ID50" s="71"/>
      <c r="IE50" s="71"/>
      <c r="IF50" s="71"/>
      <c r="IG50" s="71"/>
      <c r="IH50" s="47">
        <f t="shared" si="37"/>
        <v>58.69881</v>
      </c>
      <c r="II50" s="47">
        <f t="shared" si="38"/>
        <v>169.122997</v>
      </c>
    </row>
    <row r="51" spans="1:243" ht="15.75">
      <c r="A51" s="32" t="s">
        <v>44</v>
      </c>
      <c r="B51" s="46">
        <v>65.8</v>
      </c>
      <c r="C51" s="46">
        <v>60.9</v>
      </c>
      <c r="D51" s="46">
        <v>62.4</v>
      </c>
      <c r="E51" s="46">
        <v>274.8</v>
      </c>
      <c r="F51" s="46">
        <v>379</v>
      </c>
      <c r="G51" s="46">
        <v>121.9</v>
      </c>
      <c r="H51" s="46">
        <v>307.6</v>
      </c>
      <c r="I51" s="45">
        <v>254.6</v>
      </c>
      <c r="J51" s="46">
        <v>415.2</v>
      </c>
      <c r="K51" s="46">
        <v>512.8</v>
      </c>
      <c r="L51" s="46">
        <v>900.5</v>
      </c>
      <c r="M51" s="69">
        <v>894.7</v>
      </c>
      <c r="N51" s="47">
        <v>531</v>
      </c>
      <c r="O51" s="47">
        <v>1371.4</v>
      </c>
      <c r="P51" s="47">
        <v>1494.2</v>
      </c>
      <c r="Q51" s="24">
        <v>3073.3</v>
      </c>
      <c r="R51" s="47">
        <v>4493.8</v>
      </c>
      <c r="S51" s="24">
        <v>5104.7</v>
      </c>
      <c r="T51" s="24">
        <v>7423</v>
      </c>
      <c r="U51" s="25">
        <v>10073.9</v>
      </c>
      <c r="V51" s="25">
        <v>11318.2</v>
      </c>
      <c r="W51" s="25">
        <v>15243.8</v>
      </c>
      <c r="X51" s="47" t="s">
        <v>29</v>
      </c>
      <c r="Y51" s="70">
        <v>437.7</v>
      </c>
      <c r="Z51" s="26">
        <v>664.7</v>
      </c>
      <c r="AA51" s="26">
        <v>749.9</v>
      </c>
      <c r="AB51" s="26">
        <v>282.8</v>
      </c>
      <c r="AC51" s="26">
        <v>421.6</v>
      </c>
      <c r="AD51" s="26">
        <v>823.9</v>
      </c>
      <c r="AE51" s="26">
        <v>847.7</v>
      </c>
      <c r="AF51" s="26">
        <v>713.1</v>
      </c>
      <c r="AG51" s="26">
        <v>1109.9</v>
      </c>
      <c r="AH51" s="26">
        <v>758</v>
      </c>
      <c r="AI51" s="26">
        <v>613.7</v>
      </c>
      <c r="AJ51" s="27">
        <v>980.5</v>
      </c>
      <c r="AK51" s="26">
        <v>512.1</v>
      </c>
      <c r="AL51" s="26">
        <v>681.8</v>
      </c>
      <c r="AM51" s="26">
        <v>790.9</v>
      </c>
      <c r="AN51" s="26">
        <v>859.9</v>
      </c>
      <c r="AO51" s="26">
        <v>646.9</v>
      </c>
      <c r="AP51" s="26">
        <v>919.5</v>
      </c>
      <c r="AQ51" s="26">
        <v>788.8</v>
      </c>
      <c r="AR51" s="26">
        <v>1015.9</v>
      </c>
      <c r="AS51" s="26">
        <v>568.5</v>
      </c>
      <c r="AT51" s="26">
        <v>1616.6</v>
      </c>
      <c r="AU51" s="26">
        <v>692.5</v>
      </c>
      <c r="AV51" s="24">
        <v>278</v>
      </c>
      <c r="AW51" s="26">
        <v>122.6</v>
      </c>
      <c r="AX51" s="26">
        <v>511.1</v>
      </c>
      <c r="AY51" s="26">
        <v>950.5</v>
      </c>
      <c r="AZ51" s="26">
        <v>1141.5</v>
      </c>
      <c r="BA51" s="26">
        <v>824.4</v>
      </c>
      <c r="BB51" s="1">
        <v>682.2</v>
      </c>
      <c r="BC51" s="1">
        <v>1566.6</v>
      </c>
      <c r="BD51" s="1">
        <v>1435.2</v>
      </c>
      <c r="BE51" s="1">
        <v>1515.5</v>
      </c>
      <c r="BF51" s="1">
        <v>1830.5</v>
      </c>
      <c r="BG51" s="26">
        <v>460.1</v>
      </c>
      <c r="BH51" s="24">
        <v>890.3</v>
      </c>
      <c r="BI51" s="26">
        <v>503.4</v>
      </c>
      <c r="BJ51" s="26">
        <v>1334.4</v>
      </c>
      <c r="BK51" s="26">
        <v>3704.3</v>
      </c>
      <c r="BL51" s="26">
        <v>641.1</v>
      </c>
      <c r="BM51" s="26">
        <v>1371.5</v>
      </c>
      <c r="BN51" s="26">
        <v>758.5</v>
      </c>
      <c r="BO51" s="26">
        <v>1054.8</v>
      </c>
      <c r="BP51" s="26">
        <v>935.9000000000012</v>
      </c>
      <c r="BQ51" s="26">
        <v>1027</v>
      </c>
      <c r="BR51" s="26">
        <v>878.8999999999994</v>
      </c>
      <c r="BS51" s="26">
        <v>2143.7</v>
      </c>
      <c r="BT51" s="47">
        <v>1393.7</v>
      </c>
      <c r="BU51" s="47">
        <v>2728.1</v>
      </c>
      <c r="BV51" s="47">
        <v>6432.4</v>
      </c>
      <c r="BW51" s="47">
        <v>7073.5</v>
      </c>
      <c r="BX51" s="47">
        <v>8445</v>
      </c>
      <c r="BY51" s="47">
        <v>9203.5</v>
      </c>
      <c r="BZ51" s="47">
        <v>10258.3</v>
      </c>
      <c r="CA51" s="24">
        <v>11194.2</v>
      </c>
      <c r="CB51" s="24">
        <v>12221.2</v>
      </c>
      <c r="CC51" s="24">
        <v>13100.1</v>
      </c>
      <c r="CD51" s="71">
        <v>15243.8</v>
      </c>
      <c r="CE51" s="24">
        <v>14284.9</v>
      </c>
      <c r="CF51" s="71">
        <v>20085.7</v>
      </c>
      <c r="CG51" s="71">
        <v>24255.5</v>
      </c>
      <c r="CH51" s="47">
        <v>31712.486823</v>
      </c>
      <c r="CI51" s="47">
        <v>51979.89588000001</v>
      </c>
      <c r="CJ51" s="47">
        <v>86076.41172599999</v>
      </c>
      <c r="CK51" s="24">
        <v>1189.8</v>
      </c>
      <c r="CL51" s="26">
        <v>512.6</v>
      </c>
      <c r="CM51" s="26">
        <v>1327.3</v>
      </c>
      <c r="CN51" s="26">
        <v>777.7</v>
      </c>
      <c r="CO51" s="26">
        <v>1066</v>
      </c>
      <c r="CP51" s="26">
        <v>1056.8</v>
      </c>
      <c r="CQ51" s="26">
        <v>1455.8</v>
      </c>
      <c r="CR51" s="26">
        <v>1661.8</v>
      </c>
      <c r="CS51" s="26">
        <v>1445.1</v>
      </c>
      <c r="CT51" s="26">
        <v>934.7000000000007</v>
      </c>
      <c r="CU51" s="26">
        <v>818.7999999999993</v>
      </c>
      <c r="CV51" s="26">
        <v>2038.5</v>
      </c>
      <c r="CW51" s="24">
        <v>1702.4</v>
      </c>
      <c r="CX51" s="27">
        <v>3029.7</v>
      </c>
      <c r="CY51" s="24">
        <v>3807.4</v>
      </c>
      <c r="CZ51" s="24">
        <v>4873.4</v>
      </c>
      <c r="DA51" s="24">
        <v>5930.2</v>
      </c>
      <c r="DB51" s="71">
        <v>7386</v>
      </c>
      <c r="DC51" s="24">
        <v>9047.8</v>
      </c>
      <c r="DD51" s="24">
        <v>10492.9</v>
      </c>
      <c r="DE51" s="71">
        <v>11427.6</v>
      </c>
      <c r="DF51" s="71">
        <v>12246.4</v>
      </c>
      <c r="DG51" s="27">
        <v>14284.9</v>
      </c>
      <c r="DH51" s="24">
        <v>771.9</v>
      </c>
      <c r="DI51" s="27">
        <v>2181.4</v>
      </c>
      <c r="DJ51" s="24">
        <v>3741.7</v>
      </c>
      <c r="DK51" s="71">
        <v>5003.1</v>
      </c>
      <c r="DL51" s="71">
        <v>6360.2</v>
      </c>
      <c r="DM51" s="72">
        <v>8008</v>
      </c>
      <c r="DN51" s="72">
        <v>10716.1</v>
      </c>
      <c r="DO51" s="71">
        <v>11932.9</v>
      </c>
      <c r="DP51" s="73">
        <v>14769.2</v>
      </c>
      <c r="DQ51" s="71">
        <v>16221.4</v>
      </c>
      <c r="DR51" s="71">
        <v>18621.3</v>
      </c>
      <c r="DS51" s="71">
        <v>20085.7</v>
      </c>
      <c r="DT51" s="71">
        <v>2295.1</v>
      </c>
      <c r="DU51" s="24">
        <v>4261.6</v>
      </c>
      <c r="DV51" s="71">
        <v>7989.1</v>
      </c>
      <c r="DW51" s="71">
        <v>10038.9</v>
      </c>
      <c r="DX51" s="71">
        <v>12351</v>
      </c>
      <c r="DY51" s="27">
        <v>13888.1</v>
      </c>
      <c r="DZ51" s="71">
        <v>14850</v>
      </c>
      <c r="EA51" s="71">
        <v>16689.4</v>
      </c>
      <c r="EB51" s="71">
        <v>18332.7</v>
      </c>
      <c r="EC51" s="71">
        <v>19981.1</v>
      </c>
      <c r="ED51" s="71">
        <v>21649.7</v>
      </c>
      <c r="EE51" s="71">
        <v>2605.8</v>
      </c>
      <c r="EF51" s="71">
        <f t="shared" si="31"/>
        <v>24255.5</v>
      </c>
      <c r="EG51" s="24">
        <v>3002.2</v>
      </c>
      <c r="EH51" s="24">
        <v>2610.6</v>
      </c>
      <c r="EI51" s="24">
        <v>3266</v>
      </c>
      <c r="EJ51" s="24">
        <v>3376.7</v>
      </c>
      <c r="EK51" s="24">
        <v>1657.079407</v>
      </c>
      <c r="EL51" s="24">
        <f>'[1]Feuil3'!$F$20</f>
        <v>3142.901726</v>
      </c>
      <c r="EM51" s="24">
        <v>1340.5</v>
      </c>
      <c r="EN51" s="24">
        <v>2197.9</v>
      </c>
      <c r="EO51" s="24">
        <v>1966.985489</v>
      </c>
      <c r="EP51" s="24">
        <v>3674.480201</v>
      </c>
      <c r="EQ51" s="24">
        <v>2520</v>
      </c>
      <c r="ER51" s="24">
        <v>2957.14</v>
      </c>
      <c r="ES51" s="47">
        <f t="shared" si="32"/>
        <v>31712.486823</v>
      </c>
      <c r="ET51" s="24">
        <v>2542.4</v>
      </c>
      <c r="EU51" s="24">
        <v>2526.4</v>
      </c>
      <c r="EV51" s="24">
        <v>1811.7</v>
      </c>
      <c r="EW51" s="24">
        <v>5562.600251</v>
      </c>
      <c r="EX51" s="24">
        <v>1961.2</v>
      </c>
      <c r="EY51" s="24">
        <v>2008.2</v>
      </c>
      <c r="EZ51" s="24">
        <v>4916.1</v>
      </c>
      <c r="FA51" s="24">
        <v>2435.865338</v>
      </c>
      <c r="FB51" s="24">
        <v>4715.97459</v>
      </c>
      <c r="FC51" s="24">
        <v>8016.655701</v>
      </c>
      <c r="FD51" s="24">
        <v>8957.3</v>
      </c>
      <c r="FE51" s="24">
        <v>6525.5</v>
      </c>
      <c r="FF51" s="47">
        <f t="shared" si="33"/>
        <v>51979.89588000001</v>
      </c>
      <c r="FG51" s="24">
        <v>5515.134483</v>
      </c>
      <c r="FH51" s="24">
        <v>6005.023559</v>
      </c>
      <c r="FI51" s="1">
        <v>1811.655294</v>
      </c>
      <c r="FJ51" s="1">
        <v>7612.39</v>
      </c>
      <c r="FK51" s="1">
        <v>6694.116</v>
      </c>
      <c r="FL51" s="1">
        <v>6847.4</v>
      </c>
      <c r="FM51" s="1">
        <v>7028.595741</v>
      </c>
      <c r="FN51" s="1">
        <v>8293.73286</v>
      </c>
      <c r="FO51" s="1">
        <v>6088.1</v>
      </c>
      <c r="FP51" s="1">
        <v>8812.856152</v>
      </c>
      <c r="FQ51" s="1">
        <v>6725.507637</v>
      </c>
      <c r="FR51" s="1">
        <v>14641.9</v>
      </c>
      <c r="FS51" s="1">
        <f t="shared" si="34"/>
        <v>86076.41172599999</v>
      </c>
      <c r="FT51" s="47">
        <f t="shared" si="35"/>
        <v>64709.004088999995</v>
      </c>
      <c r="FU51" s="71">
        <v>137237.9643701012</v>
      </c>
      <c r="FV51" s="47">
        <v>128699.87728023215</v>
      </c>
      <c r="FW51" s="47">
        <v>115200.0889838637</v>
      </c>
      <c r="FX51" s="47">
        <v>142297.890572</v>
      </c>
      <c r="FY51" s="71">
        <v>9532.132636</v>
      </c>
      <c r="FZ51" s="4">
        <v>8266.596493</v>
      </c>
      <c r="GA51" s="4">
        <v>4234.061122</v>
      </c>
      <c r="GB51" s="122">
        <v>6289.154247</v>
      </c>
      <c r="GC51" s="124">
        <v>11335.212789289997</v>
      </c>
      <c r="GD51" s="124">
        <v>12064</v>
      </c>
      <c r="GE51" s="124">
        <v>12397.901316028509</v>
      </c>
      <c r="GF51" s="79">
        <v>28319.440288683913</v>
      </c>
      <c r="GG51" s="112">
        <v>8179.065442265367</v>
      </c>
      <c r="GH51" s="112">
        <v>8367.9</v>
      </c>
      <c r="GI51" s="128">
        <v>11834.79606854888</v>
      </c>
      <c r="GJ51" s="130">
        <v>16417.70396728455</v>
      </c>
      <c r="GK51" s="72">
        <v>11087.515800915677</v>
      </c>
      <c r="GL51" s="71">
        <v>7419.721031529515</v>
      </c>
      <c r="GM51" s="71">
        <v>6428.798905036962</v>
      </c>
      <c r="GN51" s="71">
        <v>8062.204880570001</v>
      </c>
      <c r="GO51" s="71">
        <v>13814.046894530005</v>
      </c>
      <c r="GP51" s="71">
        <v>11379.481281669989</v>
      </c>
      <c r="GQ51" s="71">
        <v>14214.450378890002</v>
      </c>
      <c r="GR51" s="71">
        <v>12491.182100689999</v>
      </c>
      <c r="GS51" s="71">
        <v>11371.780944400007</v>
      </c>
      <c r="GT51" s="71">
        <v>12613.575933</v>
      </c>
      <c r="GU51" s="71">
        <v>11023.16168</v>
      </c>
      <c r="GV51" s="71">
        <v>8793.957449</v>
      </c>
      <c r="GW51" s="71">
        <f t="shared" si="36"/>
        <v>128699.87728023215</v>
      </c>
      <c r="GX51" s="71">
        <v>12428.429259</v>
      </c>
      <c r="GY51" s="71">
        <v>16505.96705</v>
      </c>
      <c r="GZ51" s="71">
        <v>14583.032229</v>
      </c>
      <c r="HA51" s="71">
        <v>12663.056275</v>
      </c>
      <c r="HB51" s="71">
        <v>14499.339143</v>
      </c>
      <c r="HC51" s="71">
        <v>10509.948181</v>
      </c>
      <c r="HD51" s="71">
        <v>18208.517832</v>
      </c>
      <c r="HE51" s="71">
        <v>15314.504013</v>
      </c>
      <c r="HF51" s="71">
        <v>17582.044127822912</v>
      </c>
      <c r="HG51" s="71">
        <v>16958.548224</v>
      </c>
      <c r="HH51" s="71">
        <v>14668.917814</v>
      </c>
      <c r="HI51" s="71">
        <v>12869.822598</v>
      </c>
      <c r="HJ51" s="71">
        <v>10681.37283</v>
      </c>
      <c r="HK51" s="71">
        <v>10117.351659</v>
      </c>
      <c r="HL51" s="71">
        <v>11555.164553999999</v>
      </c>
      <c r="HM51" s="71">
        <v>11083.63269</v>
      </c>
      <c r="HN51" s="71">
        <v>12770.831557</v>
      </c>
      <c r="HO51" s="71">
        <v>10181.917565</v>
      </c>
      <c r="HP51" s="71">
        <v>14051.184358</v>
      </c>
      <c r="HQ51" s="71">
        <v>14048.070816</v>
      </c>
      <c r="HR51" s="71">
        <v>11500.394633</v>
      </c>
      <c r="HS51" s="71">
        <v>10987.265321</v>
      </c>
      <c r="HT51" s="71">
        <v>12421.079975</v>
      </c>
      <c r="HU51" s="71">
        <v>12899.624614</v>
      </c>
      <c r="HV51" s="71">
        <v>15821.345319</v>
      </c>
      <c r="HW51" s="71">
        <v>10028.92237</v>
      </c>
      <c r="HX51" s="71">
        <v>15504.286085</v>
      </c>
      <c r="HY51" s="71">
        <v>16652.641445</v>
      </c>
      <c r="HZ51" s="71">
        <v>13255.426454</v>
      </c>
      <c r="IA51" s="71"/>
      <c r="IB51" s="71"/>
      <c r="IC51" s="71"/>
      <c r="ID51" s="71"/>
      <c r="IE51" s="71"/>
      <c r="IF51" s="71"/>
      <c r="IG51" s="71"/>
      <c r="IH51" s="47">
        <f t="shared" si="37"/>
        <v>56208.35329</v>
      </c>
      <c r="II51" s="47">
        <f t="shared" si="38"/>
        <v>71262.621673</v>
      </c>
    </row>
    <row r="52" spans="1:243" ht="15.75">
      <c r="A52" s="32" t="s">
        <v>52</v>
      </c>
      <c r="B52" s="46">
        <v>287.2</v>
      </c>
      <c r="C52" s="46">
        <v>88</v>
      </c>
      <c r="D52" s="46">
        <v>98.79999999999927</v>
      </c>
      <c r="E52" s="46">
        <v>87.3</v>
      </c>
      <c r="F52" s="46">
        <v>225.3</v>
      </c>
      <c r="G52" s="46">
        <v>390.2</v>
      </c>
      <c r="H52" s="46">
        <v>907.4</v>
      </c>
      <c r="I52" s="45">
        <v>1104.6</v>
      </c>
      <c r="J52" s="46">
        <v>1425.6</v>
      </c>
      <c r="K52" s="46">
        <v>1626.2</v>
      </c>
      <c r="L52" s="46">
        <v>1473.9</v>
      </c>
      <c r="M52" s="69">
        <v>756.5</v>
      </c>
      <c r="N52" s="47">
        <v>2657.7</v>
      </c>
      <c r="O52" s="47">
        <v>3520.8</v>
      </c>
      <c r="P52" s="47">
        <v>3027.9</v>
      </c>
      <c r="Q52" s="24">
        <v>4984</v>
      </c>
      <c r="R52" s="47">
        <v>7503.9</v>
      </c>
      <c r="S52" s="24">
        <v>8345.7</v>
      </c>
      <c r="T52" s="24">
        <v>7381.1</v>
      </c>
      <c r="U52" s="25">
        <v>9657.4</v>
      </c>
      <c r="V52" s="25">
        <v>15818.16</v>
      </c>
      <c r="W52" s="25">
        <v>28715.9</v>
      </c>
      <c r="X52" s="47">
        <v>390</v>
      </c>
      <c r="Y52" s="70">
        <v>400.1</v>
      </c>
      <c r="Z52" s="26">
        <v>622.2</v>
      </c>
      <c r="AA52" s="26">
        <v>496</v>
      </c>
      <c r="AB52" s="26">
        <v>1093.7</v>
      </c>
      <c r="AC52" s="26">
        <v>681.3</v>
      </c>
      <c r="AD52" s="26">
        <v>531.8</v>
      </c>
      <c r="AE52" s="26">
        <v>531</v>
      </c>
      <c r="AF52" s="26">
        <v>617.1</v>
      </c>
      <c r="AG52" s="26">
        <v>616.2</v>
      </c>
      <c r="AH52" s="26">
        <v>981.3</v>
      </c>
      <c r="AI52" s="26">
        <v>420.4</v>
      </c>
      <c r="AJ52" s="27">
        <v>468.4</v>
      </c>
      <c r="AK52" s="26">
        <v>609</v>
      </c>
      <c r="AL52" s="26">
        <v>1342.6</v>
      </c>
      <c r="AM52" s="26">
        <v>660</v>
      </c>
      <c r="AN52" s="26">
        <v>550.7</v>
      </c>
      <c r="AO52" s="26">
        <v>532.7</v>
      </c>
      <c r="AP52" s="26">
        <v>818.8</v>
      </c>
      <c r="AQ52" s="26">
        <v>1344.3</v>
      </c>
      <c r="AR52" s="26">
        <v>931.8</v>
      </c>
      <c r="AS52" s="26">
        <v>577.7</v>
      </c>
      <c r="AT52" s="26">
        <v>721.5</v>
      </c>
      <c r="AU52" s="26">
        <v>1099.9</v>
      </c>
      <c r="AV52" s="24">
        <v>654.3</v>
      </c>
      <c r="AW52" s="26">
        <v>1184.2</v>
      </c>
      <c r="AX52" s="26">
        <v>1189.3</v>
      </c>
      <c r="AY52" s="26">
        <v>794.3</v>
      </c>
      <c r="AZ52" s="26">
        <v>1341.06</v>
      </c>
      <c r="BA52" s="26">
        <v>1269.9</v>
      </c>
      <c r="BB52" s="1">
        <v>1074.9</v>
      </c>
      <c r="BC52" s="1">
        <v>912.7</v>
      </c>
      <c r="BD52" s="1">
        <v>2558.8</v>
      </c>
      <c r="BE52" s="1">
        <v>1444.3</v>
      </c>
      <c r="BF52" s="1">
        <v>2087.6</v>
      </c>
      <c r="BG52" s="26">
        <v>1306.8</v>
      </c>
      <c r="BH52" s="24">
        <v>1210.7</v>
      </c>
      <c r="BI52" s="26">
        <v>1336.8</v>
      </c>
      <c r="BJ52" s="26">
        <v>2348.4</v>
      </c>
      <c r="BK52" s="26">
        <v>1547.8</v>
      </c>
      <c r="BL52" s="26">
        <v>2986.2</v>
      </c>
      <c r="BM52" s="26">
        <v>2293</v>
      </c>
      <c r="BN52" s="26">
        <v>1877.7</v>
      </c>
      <c r="BO52" s="26">
        <v>2053.6</v>
      </c>
      <c r="BP52" s="26">
        <v>2157.8</v>
      </c>
      <c r="BQ52" s="26">
        <v>1666.3</v>
      </c>
      <c r="BR52" s="26">
        <v>7012.1</v>
      </c>
      <c r="BS52" s="26">
        <v>2225.5</v>
      </c>
      <c r="BT52" s="47">
        <v>2547.5</v>
      </c>
      <c r="BU52" s="47">
        <v>4895.9</v>
      </c>
      <c r="BV52" s="47">
        <v>6443.7</v>
      </c>
      <c r="BW52" s="47">
        <v>9429.9</v>
      </c>
      <c r="BX52" s="47">
        <v>11722.9</v>
      </c>
      <c r="BY52" s="47">
        <v>13600.6</v>
      </c>
      <c r="BZ52" s="47">
        <v>15654.2</v>
      </c>
      <c r="CA52" s="47">
        <v>17812</v>
      </c>
      <c r="CB52" s="24">
        <v>19478.3</v>
      </c>
      <c r="CC52" s="24">
        <v>26490.4</v>
      </c>
      <c r="CD52" s="71">
        <v>28715.9</v>
      </c>
      <c r="CE52" s="24">
        <v>17278</v>
      </c>
      <c r="CF52" s="71">
        <v>23482.8</v>
      </c>
      <c r="CG52" s="71">
        <v>28421.8</v>
      </c>
      <c r="CH52" s="47">
        <v>33206.749942</v>
      </c>
      <c r="CI52" s="47">
        <v>69694.80417799999</v>
      </c>
      <c r="CJ52" s="47">
        <v>58734.58482972</v>
      </c>
      <c r="CK52" s="24">
        <v>1890.3</v>
      </c>
      <c r="CL52" s="26">
        <v>1516.3</v>
      </c>
      <c r="CM52" s="26">
        <v>1779.5</v>
      </c>
      <c r="CN52" s="26">
        <v>903.6999999999989</v>
      </c>
      <c r="CO52" s="26">
        <v>2143.9</v>
      </c>
      <c r="CP52" s="26">
        <v>1591.9</v>
      </c>
      <c r="CQ52" s="26">
        <v>1568.2</v>
      </c>
      <c r="CR52" s="26">
        <v>1179.1</v>
      </c>
      <c r="CS52" s="26">
        <v>1100.3</v>
      </c>
      <c r="CT52" s="26">
        <v>1824.5</v>
      </c>
      <c r="CU52" s="26">
        <v>588.4</v>
      </c>
      <c r="CV52" s="26">
        <v>1191.9</v>
      </c>
      <c r="CW52" s="24">
        <v>3406.6</v>
      </c>
      <c r="CX52" s="27">
        <v>5186.1</v>
      </c>
      <c r="CY52" s="24">
        <v>6089.8</v>
      </c>
      <c r="CZ52" s="24">
        <v>8233.7</v>
      </c>
      <c r="DA52" s="24">
        <v>9825.6</v>
      </c>
      <c r="DB52" s="71">
        <v>11393.8</v>
      </c>
      <c r="DC52" s="24">
        <v>12572.9</v>
      </c>
      <c r="DD52" s="24">
        <v>13673.2</v>
      </c>
      <c r="DE52" s="71">
        <v>15497.7</v>
      </c>
      <c r="DF52" s="71">
        <v>16086.1</v>
      </c>
      <c r="DG52" s="27">
        <v>17278</v>
      </c>
      <c r="DH52" s="24">
        <v>1579.4</v>
      </c>
      <c r="DI52" s="27">
        <v>3473</v>
      </c>
      <c r="DJ52" s="24">
        <v>4616.2</v>
      </c>
      <c r="DK52" s="71">
        <v>6612.1</v>
      </c>
      <c r="DL52" s="71">
        <v>8949.7</v>
      </c>
      <c r="DM52" s="72">
        <v>10992.4</v>
      </c>
      <c r="DN52" s="72">
        <v>12975.3</v>
      </c>
      <c r="DO52" s="71">
        <v>14836.6</v>
      </c>
      <c r="DP52" s="73">
        <v>16121</v>
      </c>
      <c r="DQ52" s="71">
        <v>19926.6</v>
      </c>
      <c r="DR52" s="71">
        <v>21727.4</v>
      </c>
      <c r="DS52" s="71">
        <v>23482.8</v>
      </c>
      <c r="DT52" s="71">
        <v>3390.3</v>
      </c>
      <c r="DU52" s="24">
        <v>5582.3</v>
      </c>
      <c r="DV52" s="71">
        <v>10477.5</v>
      </c>
      <c r="DW52" s="71">
        <v>12658.4</v>
      </c>
      <c r="DX52" s="71">
        <v>17272.1</v>
      </c>
      <c r="DY52" s="27">
        <v>19722.1</v>
      </c>
      <c r="DZ52" s="71">
        <v>19865.5</v>
      </c>
      <c r="EA52" s="71">
        <v>24583.5</v>
      </c>
      <c r="EB52" s="71">
        <v>25655.1</v>
      </c>
      <c r="EC52" s="71">
        <v>25669.2</v>
      </c>
      <c r="ED52" s="71">
        <v>27193</v>
      </c>
      <c r="EE52" s="71">
        <v>1228.8</v>
      </c>
      <c r="EF52" s="71">
        <f t="shared" si="31"/>
        <v>28421.8</v>
      </c>
      <c r="EG52" s="24">
        <v>2360.6</v>
      </c>
      <c r="EH52" s="24">
        <v>3247.44</v>
      </c>
      <c r="EI52" s="24">
        <v>2074</v>
      </c>
      <c r="EJ52" s="24">
        <v>1839.3</v>
      </c>
      <c r="EK52" s="24">
        <v>1834.177</v>
      </c>
      <c r="EL52" s="24">
        <v>2659.705699</v>
      </c>
      <c r="EM52" s="24">
        <v>2327.71</v>
      </c>
      <c r="EN52" s="24">
        <v>2468.88</v>
      </c>
      <c r="EO52" s="24">
        <v>2714.173924</v>
      </c>
      <c r="EP52" s="24">
        <v>3500.183319</v>
      </c>
      <c r="EQ52" s="24">
        <v>3219.51</v>
      </c>
      <c r="ER52" s="24">
        <v>4961.070000000001</v>
      </c>
      <c r="ES52" s="47">
        <v>33206.749942</v>
      </c>
      <c r="ET52" s="24">
        <v>4352.200000000001</v>
      </c>
      <c r="EU52" s="24">
        <v>3034.5999999999995</v>
      </c>
      <c r="EV52" s="24">
        <v>4273.499999999999</v>
      </c>
      <c r="EW52" s="24">
        <v>2836.736368</v>
      </c>
      <c r="EX52" s="24">
        <v>2992.3399999999992</v>
      </c>
      <c r="EY52" s="24">
        <v>10882.9</v>
      </c>
      <c r="EZ52" s="24">
        <v>5542.799999999999</v>
      </c>
      <c r="FA52" s="24">
        <v>4526.45</v>
      </c>
      <c r="FB52" s="24">
        <v>6523.339999999999</v>
      </c>
      <c r="FC52" s="24">
        <v>9810.527810000001</v>
      </c>
      <c r="FD52" s="24">
        <v>5349.400000000001</v>
      </c>
      <c r="FE52" s="24">
        <f>0.3+5343.9+685.3+86.8+141.65+452.5+2.56+2857</f>
        <v>9570.01</v>
      </c>
      <c r="FF52" s="47">
        <f t="shared" si="33"/>
        <v>69694.80417799999</v>
      </c>
      <c r="FG52" s="24">
        <v>6200.444246999999</v>
      </c>
      <c r="FH52" s="24">
        <v>5686.923665</v>
      </c>
      <c r="FI52" s="1">
        <v>4448.812124</v>
      </c>
      <c r="FJ52" s="1">
        <v>4424.599999999999</v>
      </c>
      <c r="FK52" s="1">
        <v>2801.996</v>
      </c>
      <c r="FL52" s="1">
        <v>7731.03</v>
      </c>
      <c r="FM52" s="1">
        <v>4157.591255720001</v>
      </c>
      <c r="FN52" s="1">
        <v>4143.008365000001</v>
      </c>
      <c r="FO52" s="1">
        <v>5732.599999999999</v>
      </c>
      <c r="FP52" s="1">
        <v>4012.9860689999996</v>
      </c>
      <c r="FQ52" s="1">
        <v>5004.093104</v>
      </c>
      <c r="FR52" s="1">
        <f>4390.6-0.1</f>
        <v>4390.5</v>
      </c>
      <c r="FS52" s="1">
        <v>58734.58482972</v>
      </c>
      <c r="FT52" s="47">
        <f t="shared" si="35"/>
        <v>49339.99172572</v>
      </c>
      <c r="FU52" s="71">
        <v>84804.5330509497</v>
      </c>
      <c r="FV52" s="47">
        <v>108483.17199803365</v>
      </c>
      <c r="FW52" s="47">
        <v>68854.7836180061</v>
      </c>
      <c r="FX52" s="47">
        <v>20295.987375</v>
      </c>
      <c r="FY52" s="71">
        <v>6583.612828999978</v>
      </c>
      <c r="FZ52" s="4">
        <v>4541.604656999987</v>
      </c>
      <c r="GA52" s="4">
        <v>6455.935201</v>
      </c>
      <c r="GB52" s="122">
        <v>21096.43460923489</v>
      </c>
      <c r="GC52" s="4">
        <v>5267.70355229002</v>
      </c>
      <c r="GD52" s="4">
        <v>5217.799999999999</v>
      </c>
      <c r="GE52" s="4">
        <v>5014.191132711502</v>
      </c>
      <c r="GF52" s="71">
        <v>7763.72533971448</v>
      </c>
      <c r="GG52" s="72">
        <v>4264.789841529979</v>
      </c>
      <c r="GH52" s="72">
        <v>6913.599999999999</v>
      </c>
      <c r="GI52" s="128">
        <v>7812.02</v>
      </c>
      <c r="GJ52" s="130">
        <v>3873.11588846887</v>
      </c>
      <c r="GK52" s="72">
        <v>6876.818871403752</v>
      </c>
      <c r="GL52" s="71">
        <v>4919.713900604222</v>
      </c>
      <c r="GM52" s="71">
        <v>6205.8363994557</v>
      </c>
      <c r="GN52" s="71">
        <v>6134.12987562</v>
      </c>
      <c r="GO52" s="71">
        <v>3951.867815890003</v>
      </c>
      <c r="GP52" s="71">
        <v>10173.082422119984</v>
      </c>
      <c r="GQ52" s="71">
        <v>5887.520769040004</v>
      </c>
      <c r="GR52" s="71">
        <v>6021.388408329996</v>
      </c>
      <c r="GS52" s="71">
        <v>17722.247609569968</v>
      </c>
      <c r="GT52" s="71">
        <v>8604.01819</v>
      </c>
      <c r="GU52" s="71">
        <v>8432.598762000001</v>
      </c>
      <c r="GV52" s="71">
        <v>23553.948974000003</v>
      </c>
      <c r="GW52" s="71">
        <f t="shared" si="36"/>
        <v>108483.17199803365</v>
      </c>
      <c r="GX52" s="71">
        <v>44636.332965</v>
      </c>
      <c r="GY52" s="71">
        <v>19120.69068</v>
      </c>
      <c r="GZ52" s="71">
        <v>10511.744381</v>
      </c>
      <c r="HA52" s="71">
        <v>8617.088763</v>
      </c>
      <c r="HB52" s="71">
        <v>3928.6647270000008</v>
      </c>
      <c r="HC52" s="71">
        <v>10595.547619</v>
      </c>
      <c r="HD52" s="71">
        <v>5624.704526</v>
      </c>
      <c r="HE52" s="71">
        <v>6030.278501999999</v>
      </c>
      <c r="HF52" s="71">
        <v>8268.351749888157</v>
      </c>
      <c r="HG52" s="71">
        <v>12172.243780721732</v>
      </c>
      <c r="HH52" s="71">
        <v>8187.108263147291</v>
      </c>
      <c r="HI52" s="71">
        <v>10834.488185</v>
      </c>
      <c r="HJ52" s="71">
        <v>3241.120957</v>
      </c>
      <c r="HK52" s="71">
        <v>1338.12939</v>
      </c>
      <c r="HL52" s="71">
        <v>732.515163</v>
      </c>
      <c r="HM52" s="71">
        <v>2275.21344</v>
      </c>
      <c r="HN52" s="71">
        <v>1288.127065</v>
      </c>
      <c r="HO52" s="71">
        <v>1270.07362</v>
      </c>
      <c r="HP52" s="71">
        <v>1594.040117</v>
      </c>
      <c r="HQ52" s="71">
        <v>1575.983002</v>
      </c>
      <c r="HR52" s="71">
        <v>1148.717686</v>
      </c>
      <c r="HS52" s="71">
        <v>3055.809918</v>
      </c>
      <c r="HT52" s="71">
        <v>582.4654330000001</v>
      </c>
      <c r="HU52" s="71">
        <v>2193.791584</v>
      </c>
      <c r="HV52" s="71">
        <v>1629.9707130000002</v>
      </c>
      <c r="HW52" s="71">
        <v>1877.0894649999998</v>
      </c>
      <c r="HX52" s="71">
        <v>635.291398</v>
      </c>
      <c r="HY52" s="71">
        <v>2135.317442</v>
      </c>
      <c r="HZ52" s="71">
        <v>617.930293</v>
      </c>
      <c r="IA52" s="71"/>
      <c r="IB52" s="71"/>
      <c r="IC52" s="71"/>
      <c r="ID52" s="71"/>
      <c r="IE52" s="71"/>
      <c r="IF52" s="71"/>
      <c r="IG52" s="71"/>
      <c r="IH52" s="47">
        <f t="shared" si="37"/>
        <v>8875.106015000001</v>
      </c>
      <c r="II52" s="47">
        <f t="shared" si="38"/>
        <v>6895.599311000001</v>
      </c>
    </row>
    <row r="53" spans="1:243" ht="15.75">
      <c r="A53" s="22"/>
      <c r="B53" s="46"/>
      <c r="C53" s="46"/>
      <c r="D53" s="46"/>
      <c r="E53" s="46"/>
      <c r="F53" s="46"/>
      <c r="G53" s="46"/>
      <c r="H53" s="46"/>
      <c r="I53" s="45"/>
      <c r="J53" s="46"/>
      <c r="K53" s="46"/>
      <c r="L53" s="46"/>
      <c r="M53" s="69"/>
      <c r="N53" s="47"/>
      <c r="O53" s="47"/>
      <c r="P53" s="47"/>
      <c r="Q53" s="24"/>
      <c r="R53" s="47"/>
      <c r="S53" s="24"/>
      <c r="T53" s="24"/>
      <c r="U53" s="25"/>
      <c r="V53" s="25"/>
      <c r="W53" s="25"/>
      <c r="X53" s="24"/>
      <c r="Y53" s="2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4"/>
      <c r="AW53" s="26"/>
      <c r="AX53" s="26"/>
      <c r="AY53" s="26"/>
      <c r="AZ53" s="26"/>
      <c r="BA53" s="26"/>
      <c r="BB53" s="1"/>
      <c r="BC53" s="1"/>
      <c r="BD53" s="1"/>
      <c r="BE53" s="1"/>
      <c r="BF53" s="1"/>
      <c r="BG53" s="26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47"/>
      <c r="BU53" s="47"/>
      <c r="BV53" s="47"/>
      <c r="BW53" s="47"/>
      <c r="BX53" s="47"/>
      <c r="BY53" s="47"/>
      <c r="BZ53" s="47"/>
      <c r="CA53" s="47"/>
      <c r="CB53" s="47"/>
      <c r="CC53" s="24"/>
      <c r="CD53" s="24"/>
      <c r="CE53" s="24"/>
      <c r="CF53" s="24"/>
      <c r="CG53" s="24"/>
      <c r="CH53" s="53"/>
      <c r="CI53" s="53"/>
      <c r="CJ53" s="53"/>
      <c r="CK53" s="24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4"/>
      <c r="CX53" s="24"/>
      <c r="CY53" s="24"/>
      <c r="CZ53" s="24"/>
      <c r="DA53" s="24"/>
      <c r="DB53" s="24"/>
      <c r="DC53" s="48"/>
      <c r="DD53" s="48"/>
      <c r="DE53" s="48"/>
      <c r="DF53" s="48"/>
      <c r="DG53" s="48"/>
      <c r="DH53" s="48"/>
      <c r="DI53" s="48"/>
      <c r="DJ53" s="24"/>
      <c r="DK53" s="24"/>
      <c r="DL53" s="24"/>
      <c r="DM53" s="27"/>
      <c r="DN53" s="27"/>
      <c r="DO53" s="24"/>
      <c r="DP53" s="27"/>
      <c r="DQ53" s="24"/>
      <c r="DR53" s="24"/>
      <c r="DS53" s="24"/>
      <c r="DT53" s="24"/>
      <c r="DU53" s="93"/>
      <c r="DV53" s="48"/>
      <c r="DW53" s="48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93"/>
      <c r="EL53" s="48"/>
      <c r="EM53" s="48"/>
      <c r="EN53" s="48"/>
      <c r="EO53" s="48"/>
      <c r="EP53" s="48"/>
      <c r="EQ53" s="48"/>
      <c r="ER53" s="48"/>
      <c r="ES53" s="53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53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47"/>
      <c r="FU53" s="71"/>
      <c r="FV53" s="53"/>
      <c r="FW53" s="53"/>
      <c r="FX53" s="53"/>
      <c r="FY53" s="71"/>
      <c r="GF53" s="71"/>
      <c r="GG53" s="72"/>
      <c r="GH53" s="72"/>
      <c r="GI53" s="72"/>
      <c r="GJ53" s="71"/>
      <c r="GK53" s="72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47"/>
      <c r="II53" s="47"/>
    </row>
    <row r="54" spans="1:243" ht="15.75">
      <c r="A54" s="49" t="s">
        <v>53</v>
      </c>
      <c r="B54" s="50">
        <f aca="true" t="shared" si="39" ref="B54:W54">SUM(B56:B65)</f>
        <v>2247</v>
      </c>
      <c r="C54" s="50">
        <f t="shared" si="39"/>
        <v>2832</v>
      </c>
      <c r="D54" s="50">
        <f t="shared" si="39"/>
        <v>2440.5</v>
      </c>
      <c r="E54" s="50">
        <f t="shared" si="39"/>
        <v>2864.0999999999995</v>
      </c>
      <c r="F54" s="50">
        <f t="shared" si="39"/>
        <v>2669.4000000000005</v>
      </c>
      <c r="G54" s="50">
        <f t="shared" si="39"/>
        <v>3814.2999999999997</v>
      </c>
      <c r="H54" s="50">
        <f t="shared" si="39"/>
        <v>6771.099999999999</v>
      </c>
      <c r="I54" s="51">
        <f t="shared" si="39"/>
        <v>9224.099999999999</v>
      </c>
      <c r="J54" s="50">
        <f t="shared" si="39"/>
        <v>8994.1</v>
      </c>
      <c r="K54" s="50">
        <f t="shared" si="39"/>
        <v>10535.9</v>
      </c>
      <c r="L54" s="50">
        <f t="shared" si="39"/>
        <v>9533.6</v>
      </c>
      <c r="M54" s="52">
        <f t="shared" si="39"/>
        <v>6446.5</v>
      </c>
      <c r="N54" s="53">
        <f t="shared" si="39"/>
        <v>9566.6</v>
      </c>
      <c r="O54" s="53">
        <f t="shared" si="39"/>
        <v>16417.2</v>
      </c>
      <c r="P54" s="53">
        <f t="shared" si="39"/>
        <v>17921.9</v>
      </c>
      <c r="Q54" s="53">
        <f t="shared" si="39"/>
        <v>27506.499999999996</v>
      </c>
      <c r="R54" s="53">
        <f t="shared" si="39"/>
        <v>27801</v>
      </c>
      <c r="S54" s="53">
        <f t="shared" si="39"/>
        <v>40828.9</v>
      </c>
      <c r="T54" s="53">
        <f t="shared" si="39"/>
        <v>74683.2</v>
      </c>
      <c r="U54" s="53">
        <f t="shared" si="39"/>
        <v>78992.43999999999</v>
      </c>
      <c r="V54" s="53">
        <f t="shared" si="39"/>
        <v>95403.3</v>
      </c>
      <c r="W54" s="53">
        <f t="shared" si="39"/>
        <v>96176.5</v>
      </c>
      <c r="X54" s="53">
        <f aca="true" t="shared" si="40" ref="X54:AZ54">SUM(X56:X65)</f>
        <v>3712</v>
      </c>
      <c r="Y54" s="53">
        <f t="shared" si="40"/>
        <v>4629.8</v>
      </c>
      <c r="Z54" s="53">
        <f t="shared" si="40"/>
        <v>6561.900000000001</v>
      </c>
      <c r="AA54" s="53">
        <f t="shared" si="40"/>
        <v>4922.800000000001</v>
      </c>
      <c r="AB54" s="53">
        <f t="shared" si="40"/>
        <v>4692.900000000001</v>
      </c>
      <c r="AC54" s="53">
        <f t="shared" si="40"/>
        <v>5693.0999999999985</v>
      </c>
      <c r="AD54" s="53">
        <f t="shared" si="40"/>
        <v>6358.2</v>
      </c>
      <c r="AE54" s="53">
        <f t="shared" si="40"/>
        <v>5078.6</v>
      </c>
      <c r="AF54" s="53">
        <f t="shared" si="40"/>
        <v>9315.5</v>
      </c>
      <c r="AG54" s="53">
        <f t="shared" si="40"/>
        <v>6274.700000000001</v>
      </c>
      <c r="AH54" s="53">
        <f t="shared" si="40"/>
        <v>7485.9</v>
      </c>
      <c r="AI54" s="53">
        <f t="shared" si="40"/>
        <v>9957.800000000001</v>
      </c>
      <c r="AJ54" s="53">
        <f t="shared" si="40"/>
        <v>3601.0999999999995</v>
      </c>
      <c r="AK54" s="53">
        <f t="shared" si="40"/>
        <v>5991.8</v>
      </c>
      <c r="AL54" s="53">
        <f t="shared" si="40"/>
        <v>7708.900000000001</v>
      </c>
      <c r="AM54" s="53">
        <f t="shared" si="40"/>
        <v>5227.299999999999</v>
      </c>
      <c r="AN54" s="53">
        <f t="shared" si="40"/>
        <v>4756.2</v>
      </c>
      <c r="AO54" s="53">
        <f t="shared" si="40"/>
        <v>9121.5</v>
      </c>
      <c r="AP54" s="53">
        <f t="shared" si="40"/>
        <v>7237.599999999999</v>
      </c>
      <c r="AQ54" s="53">
        <f t="shared" si="40"/>
        <v>5906.900000000001</v>
      </c>
      <c r="AR54" s="53">
        <f t="shared" si="40"/>
        <v>7406.999999999999</v>
      </c>
      <c r="AS54" s="53">
        <f t="shared" si="40"/>
        <v>6782.800000000001</v>
      </c>
      <c r="AT54" s="53">
        <f t="shared" si="40"/>
        <v>6576.9400000000005</v>
      </c>
      <c r="AU54" s="53">
        <f t="shared" si="40"/>
        <v>8674.400000000001</v>
      </c>
      <c r="AV54" s="53">
        <f t="shared" si="40"/>
        <v>7968.4</v>
      </c>
      <c r="AW54" s="53">
        <f t="shared" si="40"/>
        <v>6944.8</v>
      </c>
      <c r="AX54" s="53">
        <f t="shared" si="40"/>
        <v>10251.300000000001</v>
      </c>
      <c r="AY54" s="53">
        <f t="shared" si="40"/>
        <v>10042.900000000001</v>
      </c>
      <c r="AZ54" s="53">
        <f t="shared" si="40"/>
        <v>6946.699999999999</v>
      </c>
      <c r="BA54" s="53">
        <f aca="true" t="shared" si="41" ref="BA54:DL54">SUM(BA56:BA65)</f>
        <v>8729.400000000001</v>
      </c>
      <c r="BB54" s="53">
        <f t="shared" si="41"/>
        <v>4757.699999999999</v>
      </c>
      <c r="BC54" s="53">
        <f t="shared" si="41"/>
        <v>10161.300000000001</v>
      </c>
      <c r="BD54" s="53">
        <f t="shared" si="41"/>
        <v>8914.1</v>
      </c>
      <c r="BE54" s="53">
        <f t="shared" si="41"/>
        <v>8312.900000000001</v>
      </c>
      <c r="BF54" s="53">
        <f t="shared" si="41"/>
        <v>7655.4000000000015</v>
      </c>
      <c r="BG54" s="53">
        <f t="shared" si="41"/>
        <v>4718.4</v>
      </c>
      <c r="BH54" s="53">
        <f t="shared" si="41"/>
        <v>5635.9</v>
      </c>
      <c r="BI54" s="53">
        <f t="shared" si="41"/>
        <v>4862.6</v>
      </c>
      <c r="BJ54" s="53">
        <f t="shared" si="41"/>
        <v>19895.5</v>
      </c>
      <c r="BK54" s="53">
        <f t="shared" si="41"/>
        <v>8372.5</v>
      </c>
      <c r="BL54" s="53">
        <f t="shared" si="41"/>
        <v>5619.700000000001</v>
      </c>
      <c r="BM54" s="53">
        <f t="shared" si="41"/>
        <v>7495</v>
      </c>
      <c r="BN54" s="53">
        <f t="shared" si="41"/>
        <v>7698.7</v>
      </c>
      <c r="BO54" s="53">
        <f t="shared" si="41"/>
        <v>8388.100000000002</v>
      </c>
      <c r="BP54" s="53">
        <f t="shared" si="41"/>
        <v>5958.3</v>
      </c>
      <c r="BQ54" s="53">
        <f t="shared" si="41"/>
        <v>7889.1</v>
      </c>
      <c r="BR54" s="53">
        <f t="shared" si="41"/>
        <v>8185.600000000007</v>
      </c>
      <c r="BS54" s="53">
        <f t="shared" si="41"/>
        <v>6175.4999999999945</v>
      </c>
      <c r="BT54" s="53">
        <f t="shared" si="41"/>
        <v>10498.5</v>
      </c>
      <c r="BU54" s="53">
        <f t="shared" si="41"/>
        <v>30394.000000000004</v>
      </c>
      <c r="BV54" s="53">
        <f t="shared" si="41"/>
        <v>38766.5</v>
      </c>
      <c r="BW54" s="53">
        <f t="shared" si="41"/>
        <v>44386.2</v>
      </c>
      <c r="BX54" s="53">
        <f t="shared" si="41"/>
        <v>51881.2</v>
      </c>
      <c r="BY54" s="53">
        <f t="shared" si="41"/>
        <v>59579.899999999994</v>
      </c>
      <c r="BZ54" s="53">
        <f t="shared" si="41"/>
        <v>67968</v>
      </c>
      <c r="CA54" s="53">
        <f t="shared" si="41"/>
        <v>73926.3</v>
      </c>
      <c r="CB54" s="53">
        <f t="shared" si="41"/>
        <v>81815.4</v>
      </c>
      <c r="CC54" s="53">
        <f t="shared" si="41"/>
        <v>90001.00000000001</v>
      </c>
      <c r="CD54" s="53">
        <f t="shared" si="41"/>
        <v>96176.5</v>
      </c>
      <c r="CE54" s="53">
        <v>111416</v>
      </c>
      <c r="CF54" s="53">
        <f>SUM(CF56:CF65)</f>
        <v>133170.5</v>
      </c>
      <c r="CG54" s="53">
        <f>SUM(CG56:CG65)</f>
        <v>149294.65000000002</v>
      </c>
      <c r="CH54" s="53">
        <v>181836.262213</v>
      </c>
      <c r="CI54" s="53">
        <v>276610.93368300004</v>
      </c>
      <c r="CJ54" s="53">
        <v>338738.5404869999</v>
      </c>
      <c r="CK54" s="53">
        <f t="shared" si="41"/>
        <v>8968.800000000001</v>
      </c>
      <c r="CL54" s="53">
        <f t="shared" si="41"/>
        <v>6807.500000000001</v>
      </c>
      <c r="CM54" s="53">
        <f t="shared" si="41"/>
        <v>7256.4</v>
      </c>
      <c r="CN54" s="53">
        <f t="shared" si="41"/>
        <v>6568.300000000001</v>
      </c>
      <c r="CO54" s="53">
        <f t="shared" si="41"/>
        <v>6867.1</v>
      </c>
      <c r="CP54" s="53">
        <f t="shared" si="41"/>
        <v>8405.6</v>
      </c>
      <c r="CQ54" s="53">
        <f t="shared" si="41"/>
        <v>8172.000000000001</v>
      </c>
      <c r="CR54" s="53">
        <f t="shared" si="41"/>
        <v>24654.800000000003</v>
      </c>
      <c r="CS54" s="53">
        <f t="shared" si="41"/>
        <v>7393.599999999982</v>
      </c>
      <c r="CT54" s="53">
        <f t="shared" si="41"/>
        <v>8636.300000000017</v>
      </c>
      <c r="CU54" s="53">
        <f t="shared" si="41"/>
        <v>11431.4</v>
      </c>
      <c r="CV54" s="53">
        <f t="shared" si="41"/>
        <v>6254.2</v>
      </c>
      <c r="CW54" s="53">
        <f t="shared" si="41"/>
        <v>15776.3</v>
      </c>
      <c r="CX54" s="53">
        <f t="shared" si="41"/>
        <v>23032.699999999997</v>
      </c>
      <c r="CY54" s="53">
        <f t="shared" si="41"/>
        <v>29601.000000000004</v>
      </c>
      <c r="CZ54" s="53">
        <f t="shared" si="41"/>
        <v>36468.09999999999</v>
      </c>
      <c r="DA54" s="53">
        <f t="shared" si="41"/>
        <v>44873.7</v>
      </c>
      <c r="DB54" s="53">
        <f t="shared" si="41"/>
        <v>53045.700000000004</v>
      </c>
      <c r="DC54" s="53">
        <f t="shared" si="41"/>
        <v>77700.49999999999</v>
      </c>
      <c r="DD54" s="53">
        <f t="shared" si="41"/>
        <v>85094.09999999999</v>
      </c>
      <c r="DE54" s="53">
        <f t="shared" si="41"/>
        <v>93730.40000000002</v>
      </c>
      <c r="DF54" s="53">
        <f t="shared" si="41"/>
        <v>105161.8</v>
      </c>
      <c r="DG54" s="53">
        <f t="shared" si="41"/>
        <v>111416</v>
      </c>
      <c r="DH54" s="53">
        <f t="shared" si="41"/>
        <v>7165.500000000001</v>
      </c>
      <c r="DI54" s="53">
        <f t="shared" si="41"/>
        <v>16384.5</v>
      </c>
      <c r="DJ54" s="53">
        <f t="shared" si="41"/>
        <v>26201.999999999996</v>
      </c>
      <c r="DK54" s="53">
        <f t="shared" si="41"/>
        <v>39207.200000000004</v>
      </c>
      <c r="DL54" s="53">
        <f t="shared" si="41"/>
        <v>48982.700000000004</v>
      </c>
      <c r="DM54" s="53">
        <f aca="true" t="shared" si="42" ref="DM54:GB54">SUM(DM56:DM65)</f>
        <v>59436</v>
      </c>
      <c r="DN54" s="53">
        <f t="shared" si="42"/>
        <v>69867.59999999999</v>
      </c>
      <c r="DO54" s="53">
        <f t="shared" si="42"/>
        <v>80231.9</v>
      </c>
      <c r="DP54" s="53">
        <f t="shared" si="42"/>
        <v>91565.1</v>
      </c>
      <c r="DQ54" s="53">
        <f t="shared" si="42"/>
        <v>105023.1</v>
      </c>
      <c r="DR54" s="53">
        <f t="shared" si="42"/>
        <v>114946</v>
      </c>
      <c r="DS54" s="53">
        <f t="shared" si="42"/>
        <v>133170.5</v>
      </c>
      <c r="DT54" s="53">
        <f t="shared" si="42"/>
        <v>11022.599999999999</v>
      </c>
      <c r="DU54" s="53">
        <f t="shared" si="42"/>
        <v>26724.899999999998</v>
      </c>
      <c r="DV54" s="53">
        <f t="shared" si="42"/>
        <v>42299.19999999999</v>
      </c>
      <c r="DW54" s="53">
        <f t="shared" si="42"/>
        <v>55959.3</v>
      </c>
      <c r="DX54" s="53">
        <f t="shared" si="42"/>
        <v>65204.2</v>
      </c>
      <c r="DY54" s="53">
        <f t="shared" si="42"/>
        <v>79920.40000000001</v>
      </c>
      <c r="DZ54" s="53">
        <f t="shared" si="42"/>
        <v>94874.90000000001</v>
      </c>
      <c r="EA54" s="53">
        <f t="shared" si="42"/>
        <v>108893</v>
      </c>
      <c r="EB54" s="53">
        <f t="shared" si="42"/>
        <v>120465.7</v>
      </c>
      <c r="EC54" s="53">
        <f t="shared" si="42"/>
        <v>129451</v>
      </c>
      <c r="ED54" s="53">
        <f t="shared" si="42"/>
        <v>138357.59999999998</v>
      </c>
      <c r="EE54" s="53">
        <f t="shared" si="42"/>
        <v>10937.050000000001</v>
      </c>
      <c r="EF54" s="53">
        <f t="shared" si="42"/>
        <v>149294.65000000002</v>
      </c>
      <c r="EG54" s="53">
        <f t="shared" si="42"/>
        <v>11986.9</v>
      </c>
      <c r="EH54" s="53">
        <f t="shared" si="42"/>
        <v>11344.099999999999</v>
      </c>
      <c r="EI54" s="53">
        <f t="shared" si="42"/>
        <v>15870.099999999999</v>
      </c>
      <c r="EJ54" s="53">
        <f t="shared" si="42"/>
        <v>13185.2</v>
      </c>
      <c r="EK54" s="53">
        <f t="shared" si="42"/>
        <v>12375.728318</v>
      </c>
      <c r="EL54" s="53">
        <f t="shared" si="42"/>
        <v>13581.740461000001</v>
      </c>
      <c r="EM54" s="53">
        <f t="shared" si="42"/>
        <v>13765.500000000002</v>
      </c>
      <c r="EN54" s="53">
        <f t="shared" si="42"/>
        <v>15904.699999999997</v>
      </c>
      <c r="EO54" s="53">
        <f t="shared" si="42"/>
        <v>16692.66297</v>
      </c>
      <c r="EP54" s="53">
        <f t="shared" si="42"/>
        <v>16601.743464</v>
      </c>
      <c r="EQ54" s="53">
        <f t="shared" si="42"/>
        <v>21224.357</v>
      </c>
      <c r="ER54" s="53">
        <f t="shared" si="42"/>
        <v>19303.53</v>
      </c>
      <c r="ES54" s="53">
        <f t="shared" si="42"/>
        <v>181836.262213</v>
      </c>
      <c r="ET54" s="53">
        <f t="shared" si="42"/>
        <v>17036.100000000002</v>
      </c>
      <c r="EU54" s="53">
        <f t="shared" si="42"/>
        <v>20541.7</v>
      </c>
      <c r="EV54" s="53">
        <f t="shared" si="42"/>
        <v>17808.300000000003</v>
      </c>
      <c r="EW54" s="53">
        <f t="shared" si="42"/>
        <v>18787.457052</v>
      </c>
      <c r="EX54" s="53">
        <f t="shared" si="42"/>
        <v>17542.9</v>
      </c>
      <c r="EY54" s="53">
        <f t="shared" si="42"/>
        <v>22403.8</v>
      </c>
      <c r="EZ54" s="53">
        <f t="shared" si="42"/>
        <v>20848.2</v>
      </c>
      <c r="FA54" s="53">
        <f t="shared" si="42"/>
        <v>28312.508396</v>
      </c>
      <c r="FB54" s="53">
        <f t="shared" si="42"/>
        <v>27643.681338</v>
      </c>
      <c r="FC54" s="53">
        <f t="shared" si="42"/>
        <v>26356.286896999998</v>
      </c>
      <c r="FD54" s="53">
        <f t="shared" si="42"/>
        <v>24254.9</v>
      </c>
      <c r="FE54" s="53">
        <f t="shared" si="42"/>
        <v>35075.1</v>
      </c>
      <c r="FF54" s="53">
        <f t="shared" si="42"/>
        <v>276610.93368300004</v>
      </c>
      <c r="FG54" s="53">
        <f t="shared" si="42"/>
        <v>22281.683971000002</v>
      </c>
      <c r="FH54" s="53">
        <f t="shared" si="42"/>
        <v>25713.827377</v>
      </c>
      <c r="FI54" s="53">
        <f t="shared" si="42"/>
        <v>17808.258021</v>
      </c>
      <c r="FJ54" s="53">
        <f t="shared" si="42"/>
        <v>26535.42</v>
      </c>
      <c r="FK54" s="53">
        <f t="shared" si="42"/>
        <v>24677.542</v>
      </c>
      <c r="FL54" s="53">
        <f t="shared" si="42"/>
        <v>29855.299999999996</v>
      </c>
      <c r="FM54" s="53">
        <f t="shared" si="42"/>
        <v>25617.05447</v>
      </c>
      <c r="FN54" s="53">
        <f t="shared" si="42"/>
        <v>31211.653640999997</v>
      </c>
      <c r="FO54" s="53">
        <f t="shared" si="42"/>
        <v>37493.9</v>
      </c>
      <c r="FP54" s="53">
        <f t="shared" si="42"/>
        <v>34143.550421</v>
      </c>
      <c r="FQ54" s="53">
        <f t="shared" si="42"/>
        <v>31677.750586000002</v>
      </c>
      <c r="FR54" s="53">
        <f t="shared" si="42"/>
        <v>31722.600000000002</v>
      </c>
      <c r="FS54" s="53">
        <f t="shared" si="42"/>
        <v>338738.5404869999</v>
      </c>
      <c r="FT54" s="53">
        <f t="shared" si="42"/>
        <v>275338.189901</v>
      </c>
      <c r="FU54" s="53">
        <f t="shared" si="42"/>
        <v>420291.5793866373</v>
      </c>
      <c r="FV54" s="53">
        <f t="shared" si="42"/>
        <v>355233.01612789894</v>
      </c>
      <c r="FW54" s="53">
        <f t="shared" si="42"/>
        <v>310810.9464970583</v>
      </c>
      <c r="FX54" s="53">
        <f t="shared" si="42"/>
        <v>318102.530689</v>
      </c>
      <c r="FY54" s="53">
        <f t="shared" si="42"/>
        <v>44111.419988</v>
      </c>
      <c r="FZ54" s="53">
        <f t="shared" si="42"/>
        <v>25801.140869000003</v>
      </c>
      <c r="GA54" s="53">
        <f t="shared" si="42"/>
        <v>26688.767455</v>
      </c>
      <c r="GB54" s="53">
        <f t="shared" si="42"/>
        <v>55787.32869971</v>
      </c>
      <c r="GC54" s="53">
        <f aca="true" t="shared" si="43" ref="GC54:II54">SUM(GC56:GC65)</f>
        <v>37799.971854740004</v>
      </c>
      <c r="GD54" s="53">
        <f t="shared" si="43"/>
        <v>41458.75</v>
      </c>
      <c r="GE54" s="53">
        <f t="shared" si="43"/>
        <v>32945.2826466773</v>
      </c>
      <c r="GF54" s="53">
        <f t="shared" si="43"/>
        <v>38882.70102118339</v>
      </c>
      <c r="GG54" s="53">
        <f t="shared" si="43"/>
        <v>31582.526807861206</v>
      </c>
      <c r="GH54" s="53">
        <f t="shared" si="43"/>
        <v>23877.6</v>
      </c>
      <c r="GI54" s="53">
        <f t="shared" si="43"/>
        <v>24186.19625106677</v>
      </c>
      <c r="GJ54" s="53">
        <f t="shared" si="43"/>
        <v>37169.8937933986</v>
      </c>
      <c r="GK54" s="53">
        <f t="shared" si="43"/>
        <v>23242.95910865037</v>
      </c>
      <c r="GL54" s="53">
        <f t="shared" si="43"/>
        <v>27508.38457526741</v>
      </c>
      <c r="GM54" s="53">
        <f t="shared" si="43"/>
        <v>25263.907467251105</v>
      </c>
      <c r="GN54" s="53">
        <f t="shared" si="43"/>
        <v>24057.584117250008</v>
      </c>
      <c r="GO54" s="53">
        <f t="shared" si="43"/>
        <v>27146.03542108</v>
      </c>
      <c r="GP54" s="53">
        <f t="shared" si="43"/>
        <v>28529.380140160007</v>
      </c>
      <c r="GQ54" s="53">
        <f t="shared" si="43"/>
        <v>33473.424543770016</v>
      </c>
      <c r="GR54" s="53">
        <f t="shared" si="43"/>
        <v>36790.709602370014</v>
      </c>
      <c r="GS54" s="53">
        <f t="shared" si="43"/>
        <v>37421.78458910001</v>
      </c>
      <c r="GT54" s="53">
        <f t="shared" si="43"/>
        <v>26168.273949000002</v>
      </c>
      <c r="GU54" s="53">
        <f t="shared" si="43"/>
        <v>31376.052766</v>
      </c>
      <c r="GV54" s="53">
        <f t="shared" si="43"/>
        <v>34254.519849</v>
      </c>
      <c r="GW54" s="53">
        <f t="shared" si="43"/>
        <v>355233.0161288989</v>
      </c>
      <c r="GX54" s="53">
        <f t="shared" si="43"/>
        <v>30196.142743999997</v>
      </c>
      <c r="GY54" s="53">
        <f t="shared" si="43"/>
        <v>25086.608948</v>
      </c>
      <c r="GZ54" s="53">
        <f t="shared" si="43"/>
        <v>26304.078544</v>
      </c>
      <c r="HA54" s="53">
        <f t="shared" si="43"/>
        <v>26014.572842</v>
      </c>
      <c r="HB54" s="53">
        <f t="shared" si="43"/>
        <v>18998.64512</v>
      </c>
      <c r="HC54" s="53">
        <f t="shared" si="43"/>
        <v>24206.578637</v>
      </c>
      <c r="HD54" s="53">
        <f t="shared" si="43"/>
        <v>26631.585819</v>
      </c>
      <c r="HE54" s="53">
        <f t="shared" si="43"/>
        <v>42091.97244</v>
      </c>
      <c r="HF54" s="53">
        <f t="shared" si="43"/>
        <v>43365.65098548996</v>
      </c>
      <c r="HG54" s="53">
        <f t="shared" si="43"/>
        <v>28419.499502</v>
      </c>
      <c r="HH54" s="53">
        <f t="shared" si="43"/>
        <v>32067.314906000003</v>
      </c>
      <c r="HI54" s="53">
        <f t="shared" si="43"/>
        <v>33190.215885000005</v>
      </c>
      <c r="HJ54" s="53">
        <f t="shared" si="43"/>
        <v>26118.415746999995</v>
      </c>
      <c r="HK54" s="53">
        <f t="shared" si="43"/>
        <v>30819.617564</v>
      </c>
      <c r="HL54" s="53">
        <f t="shared" si="43"/>
        <v>27621.853482000002</v>
      </c>
      <c r="HM54" s="53">
        <f t="shared" si="43"/>
        <v>23561.371976000002</v>
      </c>
      <c r="HN54" s="53">
        <f t="shared" si="43"/>
        <v>24651.868356</v>
      </c>
      <c r="HO54" s="53">
        <f t="shared" si="43"/>
        <v>26787.685963</v>
      </c>
      <c r="HP54" s="53">
        <f t="shared" si="43"/>
        <v>28860.171765000003</v>
      </c>
      <c r="HQ54" s="53">
        <f t="shared" si="43"/>
        <v>31162.322353999996</v>
      </c>
      <c r="HR54" s="53">
        <f t="shared" si="43"/>
        <v>28144.470048</v>
      </c>
      <c r="HS54" s="53">
        <f t="shared" si="43"/>
        <v>24407.290766</v>
      </c>
      <c r="HT54" s="53">
        <f t="shared" si="43"/>
        <v>24185.980580999996</v>
      </c>
      <c r="HU54" s="53">
        <f t="shared" si="43"/>
        <v>21781.482087000004</v>
      </c>
      <c r="HV54" s="53">
        <f t="shared" si="43"/>
        <v>23391.400951</v>
      </c>
      <c r="HW54" s="53">
        <f t="shared" si="43"/>
        <v>22302.936803</v>
      </c>
      <c r="HX54" s="53">
        <f t="shared" si="43"/>
        <v>27236.641451</v>
      </c>
      <c r="HY54" s="53">
        <f t="shared" si="43"/>
        <v>26310.347269</v>
      </c>
      <c r="HZ54" s="53">
        <f t="shared" si="43"/>
        <v>37587.983339</v>
      </c>
      <c r="IA54" s="53">
        <f t="shared" si="43"/>
        <v>0</v>
      </c>
      <c r="IB54" s="53">
        <f t="shared" si="43"/>
        <v>0</v>
      </c>
      <c r="IC54" s="53">
        <f t="shared" si="43"/>
        <v>0</v>
      </c>
      <c r="ID54" s="53">
        <f t="shared" si="43"/>
        <v>0</v>
      </c>
      <c r="IE54" s="53">
        <f t="shared" si="43"/>
        <v>0</v>
      </c>
      <c r="IF54" s="53">
        <f t="shared" si="43"/>
        <v>0</v>
      </c>
      <c r="IG54" s="53">
        <f t="shared" si="43"/>
        <v>0</v>
      </c>
      <c r="IH54" s="53">
        <f t="shared" si="43"/>
        <v>132773.127125</v>
      </c>
      <c r="II54" s="53">
        <f t="shared" si="43"/>
        <v>136829.309813</v>
      </c>
    </row>
    <row r="55" spans="1:243" ht="15.75">
      <c r="A55" s="22"/>
      <c r="B55" s="46"/>
      <c r="C55" s="46"/>
      <c r="D55" s="46"/>
      <c r="E55" s="46"/>
      <c r="F55" s="66"/>
      <c r="G55" s="46"/>
      <c r="H55" s="66"/>
      <c r="I55" s="67"/>
      <c r="J55" s="66"/>
      <c r="K55" s="46"/>
      <c r="L55" s="46"/>
      <c r="M55" s="69"/>
      <c r="N55" s="47"/>
      <c r="O55" s="47"/>
      <c r="P55" s="47"/>
      <c r="Q55" s="24"/>
      <c r="R55" s="47"/>
      <c r="S55" s="24"/>
      <c r="T55" s="24"/>
      <c r="U55" s="25"/>
      <c r="V55" s="25"/>
      <c r="W55" s="25"/>
      <c r="X55" s="24"/>
      <c r="Y55" s="2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7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4"/>
      <c r="AW55" s="26"/>
      <c r="AX55" s="26"/>
      <c r="AY55" s="26"/>
      <c r="AZ55" s="26"/>
      <c r="BA55" s="26"/>
      <c r="BB55" s="1"/>
      <c r="BC55" s="1"/>
      <c r="BD55" s="1"/>
      <c r="BE55" s="1"/>
      <c r="BF55" s="1"/>
      <c r="BG55" s="26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47"/>
      <c r="BU55" s="47"/>
      <c r="BV55" s="47"/>
      <c r="BW55" s="47"/>
      <c r="BX55" s="47"/>
      <c r="BY55" s="47"/>
      <c r="BZ55" s="47"/>
      <c r="CA55" s="47"/>
      <c r="CB55" s="47"/>
      <c r="CC55" s="24"/>
      <c r="CD55" s="24"/>
      <c r="CE55" s="24"/>
      <c r="CF55" s="24"/>
      <c r="CG55" s="24"/>
      <c r="CH55" s="53"/>
      <c r="CI55" s="53"/>
      <c r="CJ55" s="53"/>
      <c r="CK55" s="24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4"/>
      <c r="CX55" s="24"/>
      <c r="CY55" s="24"/>
      <c r="CZ55" s="24"/>
      <c r="DA55" s="24"/>
      <c r="DB55" s="24"/>
      <c r="DC55" s="48"/>
      <c r="DD55" s="48"/>
      <c r="DE55" s="48"/>
      <c r="DF55" s="48"/>
      <c r="DG55" s="48"/>
      <c r="DH55" s="48"/>
      <c r="DI55" s="48"/>
      <c r="DJ55" s="24"/>
      <c r="DK55" s="24"/>
      <c r="DL55" s="24"/>
      <c r="DM55" s="27"/>
      <c r="DN55" s="27"/>
      <c r="DO55" s="24"/>
      <c r="DP55" s="27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5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53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47"/>
      <c r="FU55" s="71"/>
      <c r="FV55" s="53"/>
      <c r="FW55" s="53"/>
      <c r="FX55" s="53"/>
      <c r="FY55" s="71"/>
      <c r="GF55" s="71"/>
      <c r="GG55" s="72"/>
      <c r="GH55" s="72"/>
      <c r="GI55" s="72"/>
      <c r="GJ55" s="71"/>
      <c r="GK55" s="72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47"/>
      <c r="II55" s="47"/>
    </row>
    <row r="56" spans="1:243" ht="15.75">
      <c r="A56" s="32" t="s">
        <v>60</v>
      </c>
      <c r="B56" s="46">
        <v>164.8</v>
      </c>
      <c r="C56" s="46">
        <v>265</v>
      </c>
      <c r="D56" s="46">
        <v>123</v>
      </c>
      <c r="E56" s="46">
        <v>86.5</v>
      </c>
      <c r="F56" s="46">
        <v>11.5</v>
      </c>
      <c r="G56" s="46">
        <v>584.2</v>
      </c>
      <c r="H56" s="46">
        <v>532.4</v>
      </c>
      <c r="I56" s="45">
        <v>815.1</v>
      </c>
      <c r="J56" s="46">
        <v>1037.2</v>
      </c>
      <c r="K56" s="46">
        <v>953.9</v>
      </c>
      <c r="L56" s="46">
        <v>823.4</v>
      </c>
      <c r="M56" s="69">
        <v>1340.9</v>
      </c>
      <c r="N56" s="47">
        <v>1698.6</v>
      </c>
      <c r="O56" s="47">
        <v>2531.5</v>
      </c>
      <c r="P56" s="47">
        <v>2963.9</v>
      </c>
      <c r="Q56" s="24">
        <v>3196.6</v>
      </c>
      <c r="R56" s="47">
        <v>3357.2</v>
      </c>
      <c r="S56" s="24">
        <v>4392.8</v>
      </c>
      <c r="T56" s="24">
        <v>5459.2</v>
      </c>
      <c r="U56" s="25">
        <v>4980.84</v>
      </c>
      <c r="V56" s="25">
        <v>16198.9</v>
      </c>
      <c r="W56" s="25">
        <v>9773.6</v>
      </c>
      <c r="X56" s="47">
        <v>224.6</v>
      </c>
      <c r="Y56" s="70">
        <v>341</v>
      </c>
      <c r="Z56" s="26">
        <v>212.9</v>
      </c>
      <c r="AA56" s="26">
        <v>367.9</v>
      </c>
      <c r="AB56" s="26">
        <v>418.5</v>
      </c>
      <c r="AC56" s="26">
        <v>645.4</v>
      </c>
      <c r="AD56" s="26">
        <v>537.5</v>
      </c>
      <c r="AE56" s="26">
        <v>361.3</v>
      </c>
      <c r="AF56" s="26">
        <v>811.4</v>
      </c>
      <c r="AG56" s="26">
        <v>620.4</v>
      </c>
      <c r="AH56" s="26">
        <v>431.8</v>
      </c>
      <c r="AI56" s="26">
        <v>486.5</v>
      </c>
      <c r="AJ56" s="27">
        <v>194.7</v>
      </c>
      <c r="AK56" s="26">
        <v>687.4</v>
      </c>
      <c r="AL56" s="26">
        <v>444.6</v>
      </c>
      <c r="AM56" s="26">
        <v>264.9</v>
      </c>
      <c r="AN56" s="26">
        <v>504</v>
      </c>
      <c r="AO56" s="26">
        <v>207.4</v>
      </c>
      <c r="AP56" s="26">
        <v>388.1</v>
      </c>
      <c r="AQ56" s="26">
        <v>354.3</v>
      </c>
      <c r="AR56" s="26">
        <v>403.1</v>
      </c>
      <c r="AS56" s="26">
        <v>390.1</v>
      </c>
      <c r="AT56" s="26">
        <v>415.44</v>
      </c>
      <c r="AU56" s="26">
        <v>726.8</v>
      </c>
      <c r="AV56" s="24">
        <v>1297</v>
      </c>
      <c r="AW56" s="26">
        <v>337.4</v>
      </c>
      <c r="AX56" s="26">
        <v>710.9</v>
      </c>
      <c r="AY56" s="26">
        <v>776</v>
      </c>
      <c r="AZ56" s="26">
        <v>575.2</v>
      </c>
      <c r="BA56" s="26">
        <v>1888.6</v>
      </c>
      <c r="BB56" s="1">
        <v>898.9</v>
      </c>
      <c r="BC56" s="1">
        <v>1509.2</v>
      </c>
      <c r="BD56" s="1">
        <v>2396.5</v>
      </c>
      <c r="BE56" s="1">
        <v>3106.2</v>
      </c>
      <c r="BF56" s="1">
        <v>2392.2</v>
      </c>
      <c r="BG56" s="26">
        <v>310.8</v>
      </c>
      <c r="BH56" s="24">
        <v>774.9</v>
      </c>
      <c r="BI56" s="26">
        <v>297.5</v>
      </c>
      <c r="BJ56" s="26">
        <v>659.6</v>
      </c>
      <c r="BK56" s="26">
        <v>804.1</v>
      </c>
      <c r="BL56" s="26">
        <v>271.1</v>
      </c>
      <c r="BM56" s="26">
        <v>2329.2</v>
      </c>
      <c r="BN56" s="26">
        <v>286.00000000000057</v>
      </c>
      <c r="BO56" s="26">
        <v>1039.4</v>
      </c>
      <c r="BP56" s="26">
        <v>329.8999999999993</v>
      </c>
      <c r="BQ56" s="26">
        <v>572.9000000000011</v>
      </c>
      <c r="BR56" s="26">
        <v>1398.8</v>
      </c>
      <c r="BS56" s="26">
        <v>1010.2</v>
      </c>
      <c r="BT56" s="47">
        <v>1072.4</v>
      </c>
      <c r="BU56" s="47">
        <v>1732</v>
      </c>
      <c r="BV56" s="47">
        <v>2536.1</v>
      </c>
      <c r="BW56" s="47">
        <v>2807.2</v>
      </c>
      <c r="BX56" s="47">
        <v>5136.4</v>
      </c>
      <c r="BY56" s="47">
        <v>5422.4</v>
      </c>
      <c r="BZ56" s="47">
        <v>6461.8</v>
      </c>
      <c r="CA56" s="24">
        <v>6791.7</v>
      </c>
      <c r="CB56" s="24">
        <v>7364.6</v>
      </c>
      <c r="CC56" s="24">
        <v>8763.4</v>
      </c>
      <c r="CD56" s="71">
        <v>9773.6</v>
      </c>
      <c r="CE56" s="24">
        <v>10344.1</v>
      </c>
      <c r="CF56" s="71">
        <v>12346.8</v>
      </c>
      <c r="CG56" s="71">
        <v>7006.3</v>
      </c>
      <c r="CH56" s="47">
        <v>9841.562575</v>
      </c>
      <c r="CI56" s="47">
        <v>23603.025128000005</v>
      </c>
      <c r="CJ56" s="47">
        <v>42211.348968000006</v>
      </c>
      <c r="CK56" s="24">
        <v>259.6</v>
      </c>
      <c r="CL56" s="26">
        <v>1035.2</v>
      </c>
      <c r="CM56" s="26">
        <v>505.2</v>
      </c>
      <c r="CN56" s="26">
        <v>319.8</v>
      </c>
      <c r="CO56" s="26">
        <v>994</v>
      </c>
      <c r="CP56" s="26">
        <v>964.7</v>
      </c>
      <c r="CQ56" s="26">
        <v>129.3</v>
      </c>
      <c r="CR56" s="26">
        <v>3857.8</v>
      </c>
      <c r="CS56" s="26">
        <v>302.6999999999989</v>
      </c>
      <c r="CT56" s="26">
        <v>755.8000000000011</v>
      </c>
      <c r="CU56" s="26">
        <v>744.7999999999993</v>
      </c>
      <c r="CV56" s="26">
        <v>475.2000000000007</v>
      </c>
      <c r="CW56" s="24">
        <v>1294.8</v>
      </c>
      <c r="CX56" s="27">
        <v>1800</v>
      </c>
      <c r="CY56" s="24">
        <v>2119.8</v>
      </c>
      <c r="CZ56" s="24">
        <v>3113.8</v>
      </c>
      <c r="DA56" s="24">
        <v>4078.5</v>
      </c>
      <c r="DB56" s="71">
        <v>4207.8</v>
      </c>
      <c r="DC56" s="24">
        <v>8065.6</v>
      </c>
      <c r="DD56" s="24">
        <v>8368.3</v>
      </c>
      <c r="DE56" s="71">
        <v>9124.1</v>
      </c>
      <c r="DF56" s="71">
        <v>9868.9</v>
      </c>
      <c r="DG56" s="27">
        <v>10344.1</v>
      </c>
      <c r="DH56" s="24">
        <v>1406</v>
      </c>
      <c r="DI56" s="27">
        <v>3664.6</v>
      </c>
      <c r="DJ56" s="24">
        <v>4325</v>
      </c>
      <c r="DK56" s="71">
        <v>5044.1</v>
      </c>
      <c r="DL56" s="71">
        <v>5786.7</v>
      </c>
      <c r="DM56" s="72">
        <v>7609.2</v>
      </c>
      <c r="DN56" s="72">
        <v>8267.3</v>
      </c>
      <c r="DO56" s="71">
        <v>8693.8</v>
      </c>
      <c r="DP56" s="73">
        <v>9005.6</v>
      </c>
      <c r="DQ56" s="71">
        <v>10280.7</v>
      </c>
      <c r="DR56" s="71">
        <v>11787.9</v>
      </c>
      <c r="DS56" s="71">
        <v>12346.8</v>
      </c>
      <c r="DT56" s="71">
        <v>197.7</v>
      </c>
      <c r="DU56" s="71">
        <v>1171.2</v>
      </c>
      <c r="DV56" s="71">
        <v>1735.9</v>
      </c>
      <c r="DW56" s="71">
        <v>2549.7</v>
      </c>
      <c r="DX56" s="71">
        <v>3457.4</v>
      </c>
      <c r="DY56" s="27">
        <v>4039.3</v>
      </c>
      <c r="DZ56" s="71">
        <v>4501.1</v>
      </c>
      <c r="EA56" s="71">
        <v>5010.1</v>
      </c>
      <c r="EB56" s="71">
        <v>5552.2</v>
      </c>
      <c r="EC56" s="71">
        <v>6140.6</v>
      </c>
      <c r="ED56" s="71">
        <v>6614.4</v>
      </c>
      <c r="EE56" s="71">
        <v>391.9</v>
      </c>
      <c r="EF56" s="71">
        <f>ED56+EE56</f>
        <v>7006.299999999999</v>
      </c>
      <c r="EG56" s="24">
        <v>1528.3</v>
      </c>
      <c r="EH56" s="24">
        <v>1192</v>
      </c>
      <c r="EI56" s="24">
        <v>1431.4</v>
      </c>
      <c r="EJ56" s="48">
        <v>381.2</v>
      </c>
      <c r="EK56" s="48">
        <v>515.93602</v>
      </c>
      <c r="EL56" s="48">
        <f>'[1]Feuil3'!$F$4</f>
        <v>300.61043</v>
      </c>
      <c r="EM56" s="48">
        <v>504.6</v>
      </c>
      <c r="EN56" s="48">
        <v>283.2</v>
      </c>
      <c r="EO56" s="48">
        <v>153.748439</v>
      </c>
      <c r="EP56" s="48">
        <v>868.667686</v>
      </c>
      <c r="EQ56" s="48">
        <v>2218.2</v>
      </c>
      <c r="ER56" s="48">
        <v>463.7</v>
      </c>
      <c r="ES56" s="47">
        <f aca="true" t="shared" si="44" ref="ES56:ES65">SUM(EG56:ER56)</f>
        <v>9841.562575</v>
      </c>
      <c r="ET56" s="48">
        <v>629.3</v>
      </c>
      <c r="EU56" s="48">
        <v>540.2</v>
      </c>
      <c r="EV56" s="48">
        <v>1369.5</v>
      </c>
      <c r="EW56" s="78">
        <v>1612.443225</v>
      </c>
      <c r="EX56" s="24">
        <v>2793</v>
      </c>
      <c r="EY56" s="24">
        <v>1922.2</v>
      </c>
      <c r="EZ56" s="24">
        <v>2016.7</v>
      </c>
      <c r="FA56" s="24">
        <v>443.057406</v>
      </c>
      <c r="FB56" s="24">
        <v>2576.225061</v>
      </c>
      <c r="FC56" s="24">
        <v>3741.799436</v>
      </c>
      <c r="FD56" s="24">
        <v>2268.2</v>
      </c>
      <c r="FE56" s="24">
        <v>3690.4</v>
      </c>
      <c r="FF56" s="47">
        <f aca="true" t="shared" si="45" ref="FF56:FF65">SUM(ET56:FE56)</f>
        <v>23603.025128000005</v>
      </c>
      <c r="FG56" s="24">
        <v>2746.183597</v>
      </c>
      <c r="FH56" s="24">
        <v>1184.457252</v>
      </c>
      <c r="FI56" s="1">
        <v>1369.518976</v>
      </c>
      <c r="FJ56" s="1">
        <v>4073.05</v>
      </c>
      <c r="FK56" s="1">
        <v>3047.607</v>
      </c>
      <c r="FL56" s="1">
        <v>5272.5</v>
      </c>
      <c r="FM56" s="1">
        <v>3182.068543</v>
      </c>
      <c r="FN56" s="1">
        <v>3704.723138</v>
      </c>
      <c r="FO56" s="1">
        <v>4816</v>
      </c>
      <c r="FP56" s="1">
        <v>4930.279437</v>
      </c>
      <c r="FQ56" s="1">
        <v>4131.661025</v>
      </c>
      <c r="FR56" s="1">
        <v>3753.3</v>
      </c>
      <c r="FS56" s="1">
        <f aca="true" t="shared" si="46" ref="FS56:FS65">SUM(FG56:FR56)</f>
        <v>42211.348968000006</v>
      </c>
      <c r="FT56" s="47">
        <f aca="true" t="shared" si="47" ref="FT56:FT65">SUM(FG56:FP56)</f>
        <v>34326.387943</v>
      </c>
      <c r="FU56" s="71">
        <v>33934.36951351967</v>
      </c>
      <c r="FV56" s="47">
        <v>44379.126386201766</v>
      </c>
      <c r="FW56" s="47">
        <v>37594.1833303021</v>
      </c>
      <c r="FX56" s="47">
        <v>12606.749361999999</v>
      </c>
      <c r="FY56" s="71">
        <v>8030.328632</v>
      </c>
      <c r="FZ56" s="4">
        <v>2363.093178</v>
      </c>
      <c r="GA56" s="4">
        <v>6354.900109</v>
      </c>
      <c r="GB56" s="122">
        <v>1645.740708</v>
      </c>
      <c r="GC56" s="124">
        <v>1824.6500885599992</v>
      </c>
      <c r="GD56" s="124">
        <v>912.7</v>
      </c>
      <c r="GE56" s="124">
        <v>2772.746953948926</v>
      </c>
      <c r="GF56" s="79">
        <v>981.691166355276</v>
      </c>
      <c r="GG56" s="112">
        <v>3158.347493538301</v>
      </c>
      <c r="GH56" s="112">
        <v>1730.9</v>
      </c>
      <c r="GI56" s="128">
        <v>1924.700184253308</v>
      </c>
      <c r="GJ56" s="131">
        <v>2234.5709998638586</v>
      </c>
      <c r="GK56" s="72">
        <v>2019.6445332832131</v>
      </c>
      <c r="GL56" s="71">
        <v>2726.791176299627</v>
      </c>
      <c r="GM56" s="71">
        <v>3430.7958230689296</v>
      </c>
      <c r="GN56" s="71">
        <v>4334.255914689999</v>
      </c>
      <c r="GO56" s="71">
        <v>4759.212971570001</v>
      </c>
      <c r="GP56" s="71">
        <v>2902.4848408599983</v>
      </c>
      <c r="GQ56" s="71">
        <v>2803.8169835099975</v>
      </c>
      <c r="GR56" s="71">
        <v>2973.1450312300008</v>
      </c>
      <c r="GS56" s="71">
        <v>5058.214029690001</v>
      </c>
      <c r="GT56" s="71">
        <v>2123.22587</v>
      </c>
      <c r="GU56" s="71">
        <v>5751.178146</v>
      </c>
      <c r="GV56" s="71">
        <v>5496.361066</v>
      </c>
      <c r="GW56" s="71">
        <f aca="true" t="shared" si="48" ref="GW56:GW65">SUM(GK56:GV56)</f>
        <v>44379.126386201766</v>
      </c>
      <c r="GX56" s="71">
        <v>6998.490537</v>
      </c>
      <c r="GY56" s="71">
        <v>4735.529468</v>
      </c>
      <c r="GZ56" s="71">
        <v>2211.864955</v>
      </c>
      <c r="HA56" s="71">
        <v>3008.508784</v>
      </c>
      <c r="HB56" s="71">
        <v>4074.338553</v>
      </c>
      <c r="HC56" s="71">
        <v>3972.563772</v>
      </c>
      <c r="HD56" s="71">
        <v>4382.909651</v>
      </c>
      <c r="HE56" s="71">
        <v>6546.575086</v>
      </c>
      <c r="HF56" s="71">
        <v>5976.2567463021005</v>
      </c>
      <c r="HG56" s="71">
        <v>6070.860495</v>
      </c>
      <c r="HH56" s="71">
        <v>4474.037445</v>
      </c>
      <c r="HI56" s="71">
        <v>6032.204732</v>
      </c>
      <c r="HJ56" s="71">
        <v>2477.468384</v>
      </c>
      <c r="HK56" s="71">
        <v>1519.251091</v>
      </c>
      <c r="HL56" s="71">
        <v>2807.048763</v>
      </c>
      <c r="HM56" s="71">
        <v>824.236399</v>
      </c>
      <c r="HN56" s="71">
        <v>788.753491</v>
      </c>
      <c r="HO56" s="71">
        <v>1044.606195</v>
      </c>
      <c r="HP56" s="71">
        <v>939.65108</v>
      </c>
      <c r="HQ56" s="71">
        <v>1199.127594</v>
      </c>
      <c r="HR56" s="71">
        <v>200.221877</v>
      </c>
      <c r="HS56" s="71">
        <v>331.070697</v>
      </c>
      <c r="HT56" s="71">
        <v>232.314401</v>
      </c>
      <c r="HU56" s="71">
        <v>242.99939</v>
      </c>
      <c r="HV56" s="71">
        <v>252.065814</v>
      </c>
      <c r="HW56" s="71">
        <v>326.331866</v>
      </c>
      <c r="HX56" s="71">
        <v>2100.083276</v>
      </c>
      <c r="HY56" s="71">
        <v>170.725528</v>
      </c>
      <c r="HZ56" s="71">
        <v>1397.808415</v>
      </c>
      <c r="IA56" s="71"/>
      <c r="IB56" s="71"/>
      <c r="IC56" s="71"/>
      <c r="ID56" s="71"/>
      <c r="IE56" s="71"/>
      <c r="IF56" s="71"/>
      <c r="IG56" s="71"/>
      <c r="IH56" s="47">
        <f>HJ56+HK56+HL56+HM56+HN56</f>
        <v>8416.758128</v>
      </c>
      <c r="II56" s="47">
        <f>HV56+HW56+HX56+HY56+HZ56</f>
        <v>4247.014899</v>
      </c>
    </row>
    <row r="57" spans="1:243" ht="15.75">
      <c r="A57" s="32" t="s">
        <v>56</v>
      </c>
      <c r="B57" s="46">
        <v>0.2</v>
      </c>
      <c r="C57" s="46">
        <v>34.6</v>
      </c>
      <c r="D57" s="46">
        <v>96.3</v>
      </c>
      <c r="E57" s="46">
        <v>216.2</v>
      </c>
      <c r="F57" s="46">
        <v>332.2</v>
      </c>
      <c r="G57" s="46">
        <v>255.1</v>
      </c>
      <c r="H57" s="46">
        <v>24.3</v>
      </c>
      <c r="I57" s="45">
        <v>42.9</v>
      </c>
      <c r="J57" s="46">
        <v>140.5</v>
      </c>
      <c r="K57" s="76" t="s">
        <v>29</v>
      </c>
      <c r="L57" s="46">
        <v>2.9</v>
      </c>
      <c r="M57" s="69">
        <v>31.3</v>
      </c>
      <c r="N57" s="47">
        <v>18.4</v>
      </c>
      <c r="O57" s="47" t="s">
        <v>29</v>
      </c>
      <c r="P57" s="47">
        <v>62.9</v>
      </c>
      <c r="Q57" s="24">
        <v>362</v>
      </c>
      <c r="R57" s="47">
        <v>67.5</v>
      </c>
      <c r="S57" s="24" t="s">
        <v>29</v>
      </c>
      <c r="T57" s="24" t="s">
        <v>29</v>
      </c>
      <c r="U57" s="25" t="s">
        <v>29</v>
      </c>
      <c r="V57" s="25">
        <v>5.1</v>
      </c>
      <c r="W57" s="25">
        <v>25.6</v>
      </c>
      <c r="X57" s="24" t="s">
        <v>29</v>
      </c>
      <c r="Y57" s="27" t="s">
        <v>29</v>
      </c>
      <c r="Z57" s="26" t="s">
        <v>29</v>
      </c>
      <c r="AA57" s="26" t="s">
        <v>29</v>
      </c>
      <c r="AB57" s="26" t="s">
        <v>29</v>
      </c>
      <c r="AC57" s="26" t="s">
        <v>29</v>
      </c>
      <c r="AD57" s="26" t="s">
        <v>29</v>
      </c>
      <c r="AE57" s="26" t="s">
        <v>29</v>
      </c>
      <c r="AF57" s="26" t="s">
        <v>29</v>
      </c>
      <c r="AG57" s="26" t="s">
        <v>29</v>
      </c>
      <c r="AH57" s="26" t="s">
        <v>29</v>
      </c>
      <c r="AI57" s="26" t="s">
        <v>29</v>
      </c>
      <c r="AJ57" s="27" t="s">
        <v>29</v>
      </c>
      <c r="AK57" s="26" t="s">
        <v>29</v>
      </c>
      <c r="AL57" s="26" t="s">
        <v>29</v>
      </c>
      <c r="AM57" s="26" t="s">
        <v>29</v>
      </c>
      <c r="AN57" s="26" t="s">
        <v>29</v>
      </c>
      <c r="AO57" s="26" t="s">
        <v>29</v>
      </c>
      <c r="AP57" s="26" t="s">
        <v>29</v>
      </c>
      <c r="AQ57" s="26" t="s">
        <v>29</v>
      </c>
      <c r="AR57" s="26" t="s">
        <v>29</v>
      </c>
      <c r="AS57" s="26" t="s">
        <v>29</v>
      </c>
      <c r="AT57" s="26" t="s">
        <v>29</v>
      </c>
      <c r="AU57" s="26" t="s">
        <v>29</v>
      </c>
      <c r="AV57" s="24" t="s">
        <v>29</v>
      </c>
      <c r="AW57" s="26" t="s">
        <v>29</v>
      </c>
      <c r="AX57" s="26" t="s">
        <v>29</v>
      </c>
      <c r="AY57" s="26" t="s">
        <v>29</v>
      </c>
      <c r="AZ57" s="26" t="s">
        <v>29</v>
      </c>
      <c r="BA57" s="26">
        <v>3</v>
      </c>
      <c r="BB57" s="1">
        <v>0</v>
      </c>
      <c r="BC57" s="1">
        <v>0</v>
      </c>
      <c r="BD57" s="1">
        <v>2.1</v>
      </c>
      <c r="BE57" s="1">
        <v>0</v>
      </c>
      <c r="BF57" s="1">
        <v>0</v>
      </c>
      <c r="BG57" s="26">
        <v>0</v>
      </c>
      <c r="BH57" s="24" t="s">
        <v>29</v>
      </c>
      <c r="BI57" s="26">
        <v>0</v>
      </c>
      <c r="BJ57" s="26">
        <v>15.4</v>
      </c>
      <c r="BK57" s="26">
        <v>0</v>
      </c>
      <c r="BL57" s="26">
        <v>0</v>
      </c>
      <c r="BM57" s="26">
        <v>0</v>
      </c>
      <c r="BN57" s="26">
        <v>10.2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47" t="s">
        <v>29</v>
      </c>
      <c r="BU57" s="47">
        <v>15.4</v>
      </c>
      <c r="BV57" s="47">
        <v>15.4</v>
      </c>
      <c r="BW57" s="47">
        <v>15.4</v>
      </c>
      <c r="BX57" s="47">
        <v>15.4</v>
      </c>
      <c r="BY57" s="47">
        <v>25.6</v>
      </c>
      <c r="BZ57" s="47">
        <v>25.6</v>
      </c>
      <c r="CA57" s="24">
        <v>25.6</v>
      </c>
      <c r="CB57" s="24">
        <v>25.6</v>
      </c>
      <c r="CC57" s="24">
        <v>25.6</v>
      </c>
      <c r="CD57" s="71">
        <v>25.6</v>
      </c>
      <c r="CE57" s="24">
        <v>0.1</v>
      </c>
      <c r="CF57" s="24" t="s">
        <v>29</v>
      </c>
      <c r="CG57" s="24" t="s">
        <v>29</v>
      </c>
      <c r="CH57" s="47">
        <v>340.93574</v>
      </c>
      <c r="CI57" s="47">
        <v>23.328017</v>
      </c>
      <c r="CJ57" s="47">
        <v>403.474309</v>
      </c>
      <c r="CK57" s="24" t="s">
        <v>29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0.1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4" t="s">
        <v>29</v>
      </c>
      <c r="CX57" s="27" t="s">
        <v>29</v>
      </c>
      <c r="CY57" s="24" t="s">
        <v>29</v>
      </c>
      <c r="CZ57" s="24" t="s">
        <v>29</v>
      </c>
      <c r="DA57" s="24">
        <v>0</v>
      </c>
      <c r="DB57" s="71">
        <v>0.1</v>
      </c>
      <c r="DC57" s="24">
        <v>0.1</v>
      </c>
      <c r="DD57" s="24">
        <v>0.1</v>
      </c>
      <c r="DE57" s="71">
        <v>0.1</v>
      </c>
      <c r="DF57" s="71">
        <v>0.1</v>
      </c>
      <c r="DG57" s="27">
        <v>0.1</v>
      </c>
      <c r="DH57" s="24" t="s">
        <v>29</v>
      </c>
      <c r="DI57" s="27" t="s">
        <v>29</v>
      </c>
      <c r="DJ57" s="24" t="s">
        <v>29</v>
      </c>
      <c r="DK57" s="24" t="s">
        <v>29</v>
      </c>
      <c r="DL57" s="24" t="s">
        <v>29</v>
      </c>
      <c r="DM57" s="27" t="s">
        <v>29</v>
      </c>
      <c r="DN57" s="27" t="s">
        <v>29</v>
      </c>
      <c r="DO57" s="24" t="s">
        <v>29</v>
      </c>
      <c r="DP57" s="27" t="s">
        <v>29</v>
      </c>
      <c r="DQ57" s="24" t="s">
        <v>29</v>
      </c>
      <c r="DR57" s="24" t="s">
        <v>29</v>
      </c>
      <c r="DS57" s="24" t="s">
        <v>29</v>
      </c>
      <c r="DT57" s="24" t="s">
        <v>29</v>
      </c>
      <c r="DU57" s="24" t="s">
        <v>29</v>
      </c>
      <c r="DV57" s="24" t="s">
        <v>29</v>
      </c>
      <c r="DW57" s="24" t="s">
        <v>29</v>
      </c>
      <c r="DX57" s="24" t="s">
        <v>29</v>
      </c>
      <c r="DY57" s="27" t="s">
        <v>29</v>
      </c>
      <c r="DZ57" s="24" t="s">
        <v>29</v>
      </c>
      <c r="EA57" s="74" t="s">
        <v>29</v>
      </c>
      <c r="EB57" s="74" t="s">
        <v>29</v>
      </c>
      <c r="EC57" s="24" t="s">
        <v>29</v>
      </c>
      <c r="ED57" s="107" t="s">
        <v>29</v>
      </c>
      <c r="EE57" s="71"/>
      <c r="EF57" s="107" t="s">
        <v>29</v>
      </c>
      <c r="EG57" s="24" t="s">
        <v>29</v>
      </c>
      <c r="EH57" s="24"/>
      <c r="EI57" s="24">
        <v>0</v>
      </c>
      <c r="EJ57" s="24" t="s">
        <v>29</v>
      </c>
      <c r="EK57" s="24" t="s">
        <v>29</v>
      </c>
      <c r="EL57" s="24">
        <v>0</v>
      </c>
      <c r="EM57" s="24">
        <v>0</v>
      </c>
      <c r="EN57" s="24">
        <v>0</v>
      </c>
      <c r="EO57" s="24">
        <v>0.192021</v>
      </c>
      <c r="EP57" s="24">
        <v>143.343719</v>
      </c>
      <c r="EQ57" s="24">
        <v>0</v>
      </c>
      <c r="ER57" s="24">
        <v>197.4</v>
      </c>
      <c r="ES57" s="47">
        <f t="shared" si="44"/>
        <v>340.93574</v>
      </c>
      <c r="ET57" s="24">
        <v>0</v>
      </c>
      <c r="EU57" s="24"/>
      <c r="EV57" s="24">
        <v>0</v>
      </c>
      <c r="EW57" s="24"/>
      <c r="EX57" s="24"/>
      <c r="EY57" s="24"/>
      <c r="EZ57" s="24"/>
      <c r="FA57" s="24">
        <v>0</v>
      </c>
      <c r="FB57" s="24">
        <v>0</v>
      </c>
      <c r="FC57" s="24">
        <v>23.328017</v>
      </c>
      <c r="FD57" s="24"/>
      <c r="FE57" s="24">
        <v>0</v>
      </c>
      <c r="FF57" s="47">
        <f t="shared" si="45"/>
        <v>23.328017</v>
      </c>
      <c r="FG57" s="24">
        <v>1.074309</v>
      </c>
      <c r="FH57" s="24">
        <v>0</v>
      </c>
      <c r="FI57" s="1">
        <v>0</v>
      </c>
      <c r="FJ57" s="1"/>
      <c r="FK57" s="1">
        <v>0</v>
      </c>
      <c r="FL57" s="1"/>
      <c r="FM57" s="1"/>
      <c r="FN57" s="1">
        <v>0</v>
      </c>
      <c r="FO57" s="1">
        <v>402.4</v>
      </c>
      <c r="FP57" s="1">
        <v>0</v>
      </c>
      <c r="FQ57" s="1">
        <v>0</v>
      </c>
      <c r="FR57" s="1"/>
      <c r="FS57" s="1">
        <f t="shared" si="46"/>
        <v>403.474309</v>
      </c>
      <c r="FT57" s="47">
        <f t="shared" si="47"/>
        <v>403.474309</v>
      </c>
      <c r="FU57" s="71">
        <v>528.95</v>
      </c>
      <c r="FV57" s="137" t="s">
        <v>80</v>
      </c>
      <c r="FW57" s="47">
        <v>20.116741</v>
      </c>
      <c r="FX57" s="47">
        <v>21.630998</v>
      </c>
      <c r="FY57" s="47" t="s">
        <v>29</v>
      </c>
      <c r="FZ57" s="47">
        <v>0</v>
      </c>
      <c r="GA57" s="47">
        <v>0</v>
      </c>
      <c r="GB57" s="47">
        <v>0</v>
      </c>
      <c r="GC57" s="47">
        <v>0</v>
      </c>
      <c r="GD57" s="47">
        <v>528.95</v>
      </c>
      <c r="GE57" s="47">
        <v>0</v>
      </c>
      <c r="GF57" s="47">
        <v>0</v>
      </c>
      <c r="GG57" s="47">
        <v>0</v>
      </c>
      <c r="GH57" s="47">
        <v>0</v>
      </c>
      <c r="GI57" s="47">
        <v>0</v>
      </c>
      <c r="GJ57" s="47">
        <v>0</v>
      </c>
      <c r="GK57" s="47"/>
      <c r="GL57" s="47">
        <v>1E-06</v>
      </c>
      <c r="GM57" s="47">
        <v>0</v>
      </c>
      <c r="GN57" s="47">
        <v>0</v>
      </c>
      <c r="GO57" s="47">
        <v>0</v>
      </c>
      <c r="GP57" s="47">
        <v>0</v>
      </c>
      <c r="GQ57" s="47"/>
      <c r="GR57" s="47"/>
      <c r="GS57" s="47"/>
      <c r="GT57" s="47"/>
      <c r="GU57" s="47"/>
      <c r="GV57" s="47"/>
      <c r="GW57" s="47">
        <f t="shared" si="48"/>
        <v>1E-06</v>
      </c>
      <c r="GX57" s="47"/>
      <c r="GY57" s="47">
        <v>0</v>
      </c>
      <c r="GZ57" s="47"/>
      <c r="HA57" s="47">
        <v>0</v>
      </c>
      <c r="HB57" s="47"/>
      <c r="HC57" s="47">
        <v>19.164848</v>
      </c>
      <c r="HD57" s="47"/>
      <c r="HE57" s="47"/>
      <c r="HF57" s="47"/>
      <c r="HG57" s="47"/>
      <c r="HH57" s="47">
        <v>0.359583</v>
      </c>
      <c r="HI57" s="47">
        <v>0.59231</v>
      </c>
      <c r="HJ57" s="47">
        <v>2.134097</v>
      </c>
      <c r="HK57" s="47"/>
      <c r="HL57" s="47"/>
      <c r="HM57" s="47"/>
      <c r="HN57" s="47"/>
      <c r="HO57" s="47"/>
      <c r="HP57" s="47"/>
      <c r="HQ57" s="47"/>
      <c r="HR57" s="47"/>
      <c r="HS57" s="47">
        <v>19.496901</v>
      </c>
      <c r="HT57" s="47"/>
      <c r="HU57" s="47"/>
      <c r="HV57" s="47"/>
      <c r="HW57" s="47"/>
      <c r="HX57" s="47"/>
      <c r="HY57" s="47">
        <v>14.953187</v>
      </c>
      <c r="HZ57" s="47"/>
      <c r="IA57" s="47"/>
      <c r="IB57" s="47"/>
      <c r="IC57" s="47"/>
      <c r="ID57" s="47"/>
      <c r="IE57" s="47"/>
      <c r="IF57" s="47"/>
      <c r="IG57" s="47"/>
      <c r="IH57" s="47">
        <f aca="true" t="shared" si="49" ref="IH57:IH65">HJ57+HK57+HL57+HM57+HN57</f>
        <v>2.134097</v>
      </c>
      <c r="II57" s="47">
        <f aca="true" t="shared" si="50" ref="II57:II65">HV57+HW57+HX57+HY57+HZ57</f>
        <v>14.953187</v>
      </c>
    </row>
    <row r="58" spans="1:243" ht="15.75">
      <c r="A58" s="32" t="s">
        <v>55</v>
      </c>
      <c r="B58" s="46">
        <v>638.4</v>
      </c>
      <c r="C58" s="46">
        <v>757.6</v>
      </c>
      <c r="D58" s="46">
        <v>606.5</v>
      </c>
      <c r="E58" s="46">
        <v>647.1</v>
      </c>
      <c r="F58" s="46">
        <v>658.6</v>
      </c>
      <c r="G58" s="46">
        <v>805.2</v>
      </c>
      <c r="H58" s="46">
        <v>1344</v>
      </c>
      <c r="I58" s="45">
        <v>1516.9</v>
      </c>
      <c r="J58" s="46">
        <v>1611.1</v>
      </c>
      <c r="K58" s="46">
        <v>2481.1</v>
      </c>
      <c r="L58" s="46">
        <v>2399.3</v>
      </c>
      <c r="M58" s="69">
        <v>1391.6</v>
      </c>
      <c r="N58" s="47">
        <v>1869.2</v>
      </c>
      <c r="O58" s="47">
        <v>3933</v>
      </c>
      <c r="P58" s="47">
        <v>3493.6</v>
      </c>
      <c r="Q58" s="24">
        <v>5698.5</v>
      </c>
      <c r="R58" s="47">
        <v>7753.5</v>
      </c>
      <c r="S58" s="24">
        <v>14613.6</v>
      </c>
      <c r="T58" s="24">
        <v>24368.9</v>
      </c>
      <c r="U58" s="25">
        <v>30275.9</v>
      </c>
      <c r="V58" s="25">
        <v>36824.3</v>
      </c>
      <c r="W58" s="25">
        <v>36463.7</v>
      </c>
      <c r="X58" s="47">
        <v>1580.8</v>
      </c>
      <c r="Y58" s="70">
        <v>1587.9</v>
      </c>
      <c r="Z58" s="26">
        <v>2824.7</v>
      </c>
      <c r="AA58" s="26">
        <v>2287.8</v>
      </c>
      <c r="AB58" s="26">
        <v>1660.8</v>
      </c>
      <c r="AC58" s="26">
        <v>2035.8</v>
      </c>
      <c r="AD58" s="26">
        <v>1808.9</v>
      </c>
      <c r="AE58" s="26">
        <v>1569.9</v>
      </c>
      <c r="AF58" s="26">
        <v>1964.8</v>
      </c>
      <c r="AG58" s="26">
        <v>2511.2</v>
      </c>
      <c r="AH58" s="26">
        <v>2147.1</v>
      </c>
      <c r="AI58" s="26">
        <v>2389.2</v>
      </c>
      <c r="AJ58" s="27">
        <v>1545.6</v>
      </c>
      <c r="AK58" s="26">
        <v>1627</v>
      </c>
      <c r="AL58" s="26">
        <v>2450.4</v>
      </c>
      <c r="AM58" s="26">
        <v>1984.8</v>
      </c>
      <c r="AN58" s="26">
        <v>1598</v>
      </c>
      <c r="AO58" s="26">
        <v>2893.3</v>
      </c>
      <c r="AP58" s="26">
        <v>3143.4</v>
      </c>
      <c r="AQ58" s="26">
        <v>2486.7</v>
      </c>
      <c r="AR58" s="26">
        <v>3415.6</v>
      </c>
      <c r="AS58" s="26">
        <v>2705.2</v>
      </c>
      <c r="AT58" s="26">
        <v>2613.6</v>
      </c>
      <c r="AU58" s="26">
        <v>3812.3</v>
      </c>
      <c r="AV58" s="24">
        <v>3386.2</v>
      </c>
      <c r="AW58" s="26">
        <v>4068.9</v>
      </c>
      <c r="AX58" s="26">
        <v>4884.5</v>
      </c>
      <c r="AY58" s="26">
        <v>3254.1</v>
      </c>
      <c r="AZ58" s="26">
        <v>2539.7</v>
      </c>
      <c r="BA58" s="26">
        <v>2907.8</v>
      </c>
      <c r="BB58" s="1">
        <v>1936.2</v>
      </c>
      <c r="BC58" s="1">
        <v>5066.5</v>
      </c>
      <c r="BD58" s="1">
        <v>2683.6</v>
      </c>
      <c r="BE58" s="1">
        <v>2396.5</v>
      </c>
      <c r="BF58" s="1">
        <v>1964.9</v>
      </c>
      <c r="BG58" s="26">
        <v>1735.4</v>
      </c>
      <c r="BH58" s="24">
        <v>2324.1</v>
      </c>
      <c r="BI58" s="26">
        <v>1799.8</v>
      </c>
      <c r="BJ58" s="26">
        <v>14335.1</v>
      </c>
      <c r="BK58" s="26">
        <v>2028.5</v>
      </c>
      <c r="BL58" s="26">
        <v>1771.3</v>
      </c>
      <c r="BM58" s="26">
        <v>1558.6</v>
      </c>
      <c r="BN58" s="26">
        <v>1642.9</v>
      </c>
      <c r="BO58" s="26">
        <v>2667.3</v>
      </c>
      <c r="BP58" s="26">
        <v>2319.3</v>
      </c>
      <c r="BQ58" s="26">
        <v>2321.8</v>
      </c>
      <c r="BR58" s="26">
        <v>2231.6000000000063</v>
      </c>
      <c r="BS58" s="26">
        <v>1463.3999999999942</v>
      </c>
      <c r="BT58" s="47">
        <v>4123.9</v>
      </c>
      <c r="BU58" s="47">
        <v>18459</v>
      </c>
      <c r="BV58" s="47">
        <v>20487.5</v>
      </c>
      <c r="BW58" s="47">
        <v>22258.8</v>
      </c>
      <c r="BX58" s="47">
        <v>23817.4</v>
      </c>
      <c r="BY58" s="47">
        <v>25460.3</v>
      </c>
      <c r="BZ58" s="47">
        <v>28127.6</v>
      </c>
      <c r="CA58" s="24">
        <v>30446.9</v>
      </c>
      <c r="CB58" s="24">
        <v>32768.7</v>
      </c>
      <c r="CC58" s="24">
        <v>35000.3</v>
      </c>
      <c r="CD58" s="71">
        <v>36463.7</v>
      </c>
      <c r="CE58" s="24">
        <v>31835.3</v>
      </c>
      <c r="CF58" s="71">
        <v>35881.4</v>
      </c>
      <c r="CG58" s="71">
        <v>41701</v>
      </c>
      <c r="CH58" s="47">
        <v>38088.347024</v>
      </c>
      <c r="CI58" s="47">
        <v>57972.126308</v>
      </c>
      <c r="CJ58" s="47">
        <v>65423.51119599999</v>
      </c>
      <c r="CK58" s="24">
        <v>3160.9</v>
      </c>
      <c r="CL58" s="26">
        <v>2832.4</v>
      </c>
      <c r="CM58" s="26">
        <v>3022.3</v>
      </c>
      <c r="CN58" s="26">
        <v>2027.5</v>
      </c>
      <c r="CO58" s="26">
        <v>1795</v>
      </c>
      <c r="CP58" s="26">
        <v>2169</v>
      </c>
      <c r="CQ58" s="26">
        <v>2135.9</v>
      </c>
      <c r="CR58" s="26">
        <v>2185</v>
      </c>
      <c r="CS58" s="26">
        <v>2270</v>
      </c>
      <c r="CT58" s="26">
        <v>2438.8</v>
      </c>
      <c r="CU58" s="26">
        <v>6058.6</v>
      </c>
      <c r="CV58" s="26">
        <v>1739.9</v>
      </c>
      <c r="CW58" s="24">
        <v>5993.3</v>
      </c>
      <c r="CX58" s="27">
        <v>9015.6</v>
      </c>
      <c r="CY58" s="24">
        <v>11043.1</v>
      </c>
      <c r="CZ58" s="24">
        <v>12838.1</v>
      </c>
      <c r="DA58" s="24">
        <v>15007.1</v>
      </c>
      <c r="DB58" s="71">
        <v>17143</v>
      </c>
      <c r="DC58" s="24">
        <v>19328</v>
      </c>
      <c r="DD58" s="24">
        <v>21598</v>
      </c>
      <c r="DE58" s="71">
        <v>24036.8</v>
      </c>
      <c r="DF58" s="71">
        <v>30095.4</v>
      </c>
      <c r="DG58" s="27">
        <v>31835.3</v>
      </c>
      <c r="DH58" s="24">
        <v>1815</v>
      </c>
      <c r="DI58" s="27">
        <v>3591.6</v>
      </c>
      <c r="DJ58" s="24">
        <v>6207.3</v>
      </c>
      <c r="DK58" s="71">
        <v>9257</v>
      </c>
      <c r="DL58" s="71">
        <v>11560</v>
      </c>
      <c r="DM58" s="72">
        <v>13571.1</v>
      </c>
      <c r="DN58" s="72">
        <v>16606.3</v>
      </c>
      <c r="DO58" s="71">
        <v>20167.1</v>
      </c>
      <c r="DP58" s="73">
        <v>23003.4</v>
      </c>
      <c r="DQ58" s="71">
        <v>25444.9</v>
      </c>
      <c r="DR58" s="71">
        <v>27658.2</v>
      </c>
      <c r="DS58" s="71">
        <v>35881.4</v>
      </c>
      <c r="DT58" s="71">
        <v>3344.2</v>
      </c>
      <c r="DU58" s="71">
        <v>6410.9</v>
      </c>
      <c r="DV58" s="71">
        <v>11513.5</v>
      </c>
      <c r="DW58" s="71">
        <v>14013.3</v>
      </c>
      <c r="DX58" s="71">
        <v>16975.8</v>
      </c>
      <c r="DY58" s="27">
        <v>21905.2</v>
      </c>
      <c r="DZ58" s="71">
        <v>29802.1</v>
      </c>
      <c r="EA58" s="71">
        <v>31987.1</v>
      </c>
      <c r="EB58" s="71">
        <v>34857.6</v>
      </c>
      <c r="EC58" s="71">
        <v>37529.9</v>
      </c>
      <c r="ED58" s="71">
        <v>40022.6</v>
      </c>
      <c r="EE58" s="71">
        <v>1678.4</v>
      </c>
      <c r="EF58" s="71">
        <f aca="true" t="shared" si="51" ref="EF58:EF65">ED58+EE58</f>
        <v>41701</v>
      </c>
      <c r="EG58" s="24">
        <v>1834.6</v>
      </c>
      <c r="EH58" s="24">
        <v>2287.2</v>
      </c>
      <c r="EI58" s="24">
        <v>4261.9</v>
      </c>
      <c r="EJ58" s="24">
        <f>4559.8</f>
        <v>4559.8</v>
      </c>
      <c r="EK58" s="24">
        <v>3124.841955</v>
      </c>
      <c r="EL58" s="24">
        <f>'[1]Feuil3'!$F$26</f>
        <v>2362.12385</v>
      </c>
      <c r="EM58" s="24">
        <v>2722.4</v>
      </c>
      <c r="EN58" s="24">
        <v>3289.5</v>
      </c>
      <c r="EO58" s="24">
        <v>3252.895487</v>
      </c>
      <c r="EP58" s="24">
        <v>2805.385732</v>
      </c>
      <c r="EQ58" s="24">
        <v>3869.3</v>
      </c>
      <c r="ER58" s="24">
        <v>3718.4</v>
      </c>
      <c r="ES58" s="47">
        <f t="shared" si="44"/>
        <v>38088.347024</v>
      </c>
      <c r="ET58" s="24">
        <v>2743.3</v>
      </c>
      <c r="EU58" s="24">
        <v>3884.3</v>
      </c>
      <c r="EV58" s="24">
        <v>4309.7</v>
      </c>
      <c r="EW58" s="24">
        <v>4452.358256</v>
      </c>
      <c r="EX58" s="24">
        <v>3475.5</v>
      </c>
      <c r="EY58" s="24">
        <v>4563.5</v>
      </c>
      <c r="EZ58" s="24">
        <v>4388.7</v>
      </c>
      <c r="FA58" s="24">
        <v>5484.307799</v>
      </c>
      <c r="FB58" s="24">
        <v>5689.318188</v>
      </c>
      <c r="FC58" s="24">
        <v>4895.342065</v>
      </c>
      <c r="FD58" s="24">
        <v>6666.4</v>
      </c>
      <c r="FE58" s="24">
        <v>7419.4</v>
      </c>
      <c r="FF58" s="47">
        <f t="shared" si="45"/>
        <v>57972.126308</v>
      </c>
      <c r="FG58" s="24">
        <v>4697.215376</v>
      </c>
      <c r="FH58" s="24">
        <v>4659.101453</v>
      </c>
      <c r="FI58" s="1">
        <v>4309.666971</v>
      </c>
      <c r="FJ58" s="1">
        <v>5370.94</v>
      </c>
      <c r="FK58" s="1">
        <v>5157.6</v>
      </c>
      <c r="FL58" s="1">
        <v>4993.2</v>
      </c>
      <c r="FM58" s="1">
        <v>6133.407597</v>
      </c>
      <c r="FN58" s="1">
        <v>5233.517595</v>
      </c>
      <c r="FO58" s="1">
        <v>5132.6</v>
      </c>
      <c r="FP58" s="1">
        <v>7055.977257</v>
      </c>
      <c r="FQ58" s="1">
        <v>5731.584947</v>
      </c>
      <c r="FR58" s="1">
        <v>6948.7</v>
      </c>
      <c r="FS58" s="1">
        <f t="shared" si="46"/>
        <v>65423.51119599999</v>
      </c>
      <c r="FT58" s="47">
        <f t="shared" si="47"/>
        <v>52743.22624899999</v>
      </c>
      <c r="FU58" s="71">
        <v>93381.43730707341</v>
      </c>
      <c r="FV58" s="47">
        <v>82114.28867167573</v>
      </c>
      <c r="FW58" s="47">
        <v>74925.45343046551</v>
      </c>
      <c r="FX58" s="47">
        <v>78657.817965</v>
      </c>
      <c r="FY58" s="71">
        <v>9009.043144</v>
      </c>
      <c r="FZ58" s="4">
        <v>5763.276453</v>
      </c>
      <c r="GA58" s="4">
        <v>5532.512186</v>
      </c>
      <c r="GB58" s="122">
        <v>5587.777029</v>
      </c>
      <c r="GC58" s="124">
        <v>5997.621300660003</v>
      </c>
      <c r="GD58" s="124">
        <v>7980.8</v>
      </c>
      <c r="GE58" s="124">
        <v>8905.191361415657</v>
      </c>
      <c r="GF58" s="79">
        <v>12027.124620344903</v>
      </c>
      <c r="GG58" s="112">
        <v>7656.337954114227</v>
      </c>
      <c r="GH58" s="112">
        <v>7271.8</v>
      </c>
      <c r="GI58" s="128">
        <v>6373.497663853158</v>
      </c>
      <c r="GJ58" s="131">
        <v>11276.455594685473</v>
      </c>
      <c r="GK58" s="72">
        <v>4011.6642207712407</v>
      </c>
      <c r="GL58" s="71">
        <v>6171.249144873973</v>
      </c>
      <c r="GM58" s="71">
        <v>6142.848573670491</v>
      </c>
      <c r="GN58" s="71">
        <v>5675.194490220003</v>
      </c>
      <c r="GO58" s="71">
        <v>5859.522315649997</v>
      </c>
      <c r="GP58" s="71">
        <v>5900.0388450499995</v>
      </c>
      <c r="GQ58" s="71">
        <v>6656.738990010005</v>
      </c>
      <c r="GR58" s="71">
        <v>10210.57387904002</v>
      </c>
      <c r="GS58" s="71">
        <v>8617.298993390012</v>
      </c>
      <c r="GT58" s="71">
        <v>6789.570945</v>
      </c>
      <c r="GU58" s="71">
        <v>6176.818674</v>
      </c>
      <c r="GV58" s="71">
        <v>9902.7696</v>
      </c>
      <c r="GW58" s="71">
        <f t="shared" si="48"/>
        <v>82114.28867167573</v>
      </c>
      <c r="GX58" s="71">
        <v>4654.496893</v>
      </c>
      <c r="GY58" s="71">
        <v>4717.638355</v>
      </c>
      <c r="GZ58" s="71">
        <v>6484.126588</v>
      </c>
      <c r="HA58" s="71">
        <v>7217.369893</v>
      </c>
      <c r="HB58" s="71">
        <v>3292.752753</v>
      </c>
      <c r="HC58" s="71">
        <v>5776.66246</v>
      </c>
      <c r="HD58" s="71">
        <v>8079.582722</v>
      </c>
      <c r="HE58" s="71">
        <v>11381.298377</v>
      </c>
      <c r="HF58" s="71">
        <v>15243.105665236513</v>
      </c>
      <c r="HG58" s="71">
        <v>6917.096325</v>
      </c>
      <c r="HH58" s="71">
        <v>6412.984047</v>
      </c>
      <c r="HI58" s="71">
        <v>11373.509017</v>
      </c>
      <c r="HJ58" s="71">
        <v>6757.992025</v>
      </c>
      <c r="HK58" s="71">
        <v>6665.959306</v>
      </c>
      <c r="HL58" s="71">
        <v>7435.168219000001</v>
      </c>
      <c r="HM58" s="71">
        <v>5953.465481</v>
      </c>
      <c r="HN58" s="71">
        <v>6898.416513</v>
      </c>
      <c r="HO58" s="71">
        <v>6026.735578</v>
      </c>
      <c r="HP58" s="71">
        <v>8063.24284</v>
      </c>
      <c r="HQ58" s="71">
        <v>8261.263737</v>
      </c>
      <c r="HR58" s="71">
        <v>5454.270357</v>
      </c>
      <c r="HS58" s="71">
        <v>5419.746632</v>
      </c>
      <c r="HT58" s="71">
        <v>5562.085544</v>
      </c>
      <c r="HU58" s="71">
        <v>6159.471733</v>
      </c>
      <c r="HV58" s="71">
        <v>4679.761963</v>
      </c>
      <c r="HW58" s="71">
        <v>7758.61316</v>
      </c>
      <c r="HX58" s="71">
        <v>5123.910056</v>
      </c>
      <c r="HY58" s="71">
        <v>5874.498026</v>
      </c>
      <c r="HZ58" s="71">
        <v>5080.870572</v>
      </c>
      <c r="IA58" s="71"/>
      <c r="IB58" s="71"/>
      <c r="IC58" s="71"/>
      <c r="ID58" s="71"/>
      <c r="IE58" s="71"/>
      <c r="IF58" s="71"/>
      <c r="IG58" s="71"/>
      <c r="IH58" s="47">
        <f t="shared" si="49"/>
        <v>33711.001544</v>
      </c>
      <c r="II58" s="47">
        <f t="shared" si="50"/>
        <v>28517.653777</v>
      </c>
    </row>
    <row r="59" spans="1:243" ht="15.75">
      <c r="A59" s="32" t="s">
        <v>131</v>
      </c>
      <c r="B59" s="1"/>
      <c r="C59" s="1"/>
      <c r="D59" s="1"/>
      <c r="E59" s="1"/>
      <c r="F59" s="1"/>
      <c r="G59" s="1"/>
      <c r="H59" s="1"/>
      <c r="I59" s="22"/>
      <c r="J59" s="1"/>
      <c r="K59" s="1"/>
      <c r="L59" s="26" t="s">
        <v>29</v>
      </c>
      <c r="M59" s="33" t="s">
        <v>29</v>
      </c>
      <c r="N59" s="24" t="s">
        <v>29</v>
      </c>
      <c r="O59" s="24" t="s">
        <v>29</v>
      </c>
      <c r="P59" s="47">
        <v>661</v>
      </c>
      <c r="Q59" s="24">
        <v>500.8</v>
      </c>
      <c r="R59" s="47">
        <v>664.2</v>
      </c>
      <c r="S59" s="24">
        <v>1178.6</v>
      </c>
      <c r="T59" s="24">
        <v>10010.3</v>
      </c>
      <c r="U59" s="24">
        <v>12155.5</v>
      </c>
      <c r="V59" s="24">
        <v>12297</v>
      </c>
      <c r="W59" s="25">
        <v>17405.1</v>
      </c>
      <c r="X59" s="76">
        <v>49.2</v>
      </c>
      <c r="Y59" s="76">
        <v>126.5</v>
      </c>
      <c r="Z59" s="26">
        <v>170</v>
      </c>
      <c r="AA59" s="26">
        <v>107.4</v>
      </c>
      <c r="AB59" s="26">
        <v>27.1</v>
      </c>
      <c r="AC59" s="26">
        <v>298.7</v>
      </c>
      <c r="AD59" s="26">
        <v>729.9</v>
      </c>
      <c r="AE59" s="26">
        <v>186.1</v>
      </c>
      <c r="AF59" s="26">
        <v>3255.7</v>
      </c>
      <c r="AG59" s="26">
        <v>303.8</v>
      </c>
      <c r="AH59" s="26">
        <v>2307.7</v>
      </c>
      <c r="AI59" s="26">
        <v>2448.2</v>
      </c>
      <c r="AJ59" s="26">
        <v>313</v>
      </c>
      <c r="AK59" s="26">
        <v>1082</v>
      </c>
      <c r="AL59" s="26">
        <v>1423.1</v>
      </c>
      <c r="AM59" s="26">
        <v>200.9</v>
      </c>
      <c r="AN59" s="26">
        <v>255.9</v>
      </c>
      <c r="AO59" s="26">
        <v>2691</v>
      </c>
      <c r="AP59" s="26">
        <v>1211.9</v>
      </c>
      <c r="AQ59" s="26">
        <v>672.8</v>
      </c>
      <c r="AR59" s="26">
        <v>602.9</v>
      </c>
      <c r="AS59" s="26">
        <v>1363.2</v>
      </c>
      <c r="AT59" s="26">
        <v>909.9</v>
      </c>
      <c r="AU59" s="26">
        <v>1428.9</v>
      </c>
      <c r="AV59" s="24">
        <v>799.2</v>
      </c>
      <c r="AW59" s="26">
        <v>434.9</v>
      </c>
      <c r="AX59" s="26">
        <v>2046.1</v>
      </c>
      <c r="AY59" s="26">
        <v>2574.5</v>
      </c>
      <c r="AZ59" s="26">
        <v>619</v>
      </c>
      <c r="BA59" s="26">
        <v>517.6</v>
      </c>
      <c r="BB59" s="1">
        <v>376.6</v>
      </c>
      <c r="BC59" s="1">
        <v>934.3</v>
      </c>
      <c r="BD59" s="1">
        <v>948.7</v>
      </c>
      <c r="BE59" s="1">
        <v>1247.4</v>
      </c>
      <c r="BF59" s="1">
        <v>886.8</v>
      </c>
      <c r="BG59" s="26">
        <v>911.9</v>
      </c>
      <c r="BH59" s="24">
        <v>613.7</v>
      </c>
      <c r="BI59" s="26">
        <v>599.8</v>
      </c>
      <c r="BJ59" s="26">
        <v>1772.1</v>
      </c>
      <c r="BK59" s="26">
        <v>815.4</v>
      </c>
      <c r="BL59" s="26">
        <v>1476.7</v>
      </c>
      <c r="BM59" s="26">
        <v>1221.2</v>
      </c>
      <c r="BN59" s="26">
        <v>1727</v>
      </c>
      <c r="BO59" s="26">
        <v>1777.5</v>
      </c>
      <c r="BP59" s="26">
        <v>1432.2</v>
      </c>
      <c r="BQ59" s="26">
        <v>2218</v>
      </c>
      <c r="BR59" s="26">
        <v>1630</v>
      </c>
      <c r="BS59" s="26">
        <v>2121.5</v>
      </c>
      <c r="BT59" s="47">
        <v>1213.5</v>
      </c>
      <c r="BU59" s="47">
        <v>2985.6</v>
      </c>
      <c r="BV59" s="47">
        <v>3801</v>
      </c>
      <c r="BW59" s="47">
        <v>5277.7</v>
      </c>
      <c r="BX59" s="47">
        <v>6498.9</v>
      </c>
      <c r="BY59" s="47">
        <v>8225.9</v>
      </c>
      <c r="BZ59" s="47">
        <v>10003.4</v>
      </c>
      <c r="CA59" s="24">
        <v>11435.6</v>
      </c>
      <c r="CB59" s="24">
        <v>13653.6</v>
      </c>
      <c r="CC59" s="24">
        <v>15283.6</v>
      </c>
      <c r="CD59" s="71">
        <v>17405.1</v>
      </c>
      <c r="CE59" s="24">
        <v>41832.6</v>
      </c>
      <c r="CF59" s="71">
        <v>40869.8</v>
      </c>
      <c r="CG59" s="71">
        <v>40703.9</v>
      </c>
      <c r="CH59" s="47">
        <v>35526.656259999996</v>
      </c>
      <c r="CI59" s="47">
        <v>52315.365109</v>
      </c>
      <c r="CJ59" s="47">
        <v>61642.256397</v>
      </c>
      <c r="CK59" s="24">
        <v>2688.6</v>
      </c>
      <c r="CL59" s="26">
        <v>1726</v>
      </c>
      <c r="CM59" s="26">
        <v>1768.5</v>
      </c>
      <c r="CN59" s="26">
        <v>1599.6</v>
      </c>
      <c r="CO59" s="26">
        <v>2185.6</v>
      </c>
      <c r="CP59" s="26">
        <v>3394.9</v>
      </c>
      <c r="CQ59" s="26">
        <v>2891.3</v>
      </c>
      <c r="CR59" s="26">
        <v>15224.7</v>
      </c>
      <c r="CS59" s="26">
        <v>2482.8</v>
      </c>
      <c r="CT59" s="26">
        <v>3291.6</v>
      </c>
      <c r="CU59" s="26">
        <v>2707.5</v>
      </c>
      <c r="CV59" s="26">
        <v>1871.5</v>
      </c>
      <c r="CW59" s="24">
        <v>4414.6</v>
      </c>
      <c r="CX59" s="27">
        <v>6183.1</v>
      </c>
      <c r="CY59" s="24">
        <v>7782.7</v>
      </c>
      <c r="CZ59" s="24">
        <v>9968.3</v>
      </c>
      <c r="DA59" s="24">
        <v>13363.2</v>
      </c>
      <c r="DB59" s="71">
        <v>16254.5</v>
      </c>
      <c r="DC59" s="24">
        <v>31479.2</v>
      </c>
      <c r="DD59" s="24">
        <v>33962</v>
      </c>
      <c r="DE59" s="71">
        <v>37253.6</v>
      </c>
      <c r="DF59" s="71">
        <v>39961.1</v>
      </c>
      <c r="DG59" s="27">
        <v>41832.6</v>
      </c>
      <c r="DH59" s="24">
        <v>2445.8</v>
      </c>
      <c r="DI59" s="27">
        <v>4093.3</v>
      </c>
      <c r="DJ59" s="24">
        <v>7241.7</v>
      </c>
      <c r="DK59" s="71">
        <v>11683.2</v>
      </c>
      <c r="DL59" s="71">
        <v>14681.7</v>
      </c>
      <c r="DM59" s="72">
        <v>18247.7</v>
      </c>
      <c r="DN59" s="72">
        <v>21303.1</v>
      </c>
      <c r="DO59" s="71">
        <v>24766.7</v>
      </c>
      <c r="DP59" s="111">
        <v>28344.3</v>
      </c>
      <c r="DQ59" s="71">
        <v>32450</v>
      </c>
      <c r="DR59" s="71">
        <v>36739.7</v>
      </c>
      <c r="DS59" s="71">
        <v>40869.8</v>
      </c>
      <c r="DT59" s="71">
        <v>4083</v>
      </c>
      <c r="DU59" s="24">
        <v>8448.6</v>
      </c>
      <c r="DV59" s="71">
        <v>12648.9</v>
      </c>
      <c r="DW59" s="71">
        <v>16589.9</v>
      </c>
      <c r="DX59" s="71">
        <v>19105.1</v>
      </c>
      <c r="DY59" s="27">
        <v>23159.8</v>
      </c>
      <c r="DZ59" s="71">
        <v>25720.6</v>
      </c>
      <c r="EA59" s="71">
        <v>29812.3</v>
      </c>
      <c r="EB59" s="71">
        <v>32641.4</v>
      </c>
      <c r="EC59" s="71">
        <v>35103.4</v>
      </c>
      <c r="ED59" s="72">
        <v>37787.5</v>
      </c>
      <c r="EE59" s="72">
        <v>2916.4</v>
      </c>
      <c r="EF59" s="72">
        <f t="shared" si="51"/>
        <v>40703.9</v>
      </c>
      <c r="EG59" s="24">
        <v>2107</v>
      </c>
      <c r="EH59" s="24">
        <v>2912.3</v>
      </c>
      <c r="EI59" s="24">
        <v>3146.6</v>
      </c>
      <c r="EJ59" s="24">
        <v>3039.7</v>
      </c>
      <c r="EK59" s="24">
        <v>2530.337724</v>
      </c>
      <c r="EL59" s="24">
        <f>'[1]Feuil3'!$F$33</f>
        <v>1970.727742</v>
      </c>
      <c r="EM59" s="24">
        <v>2113.8</v>
      </c>
      <c r="EN59" s="24">
        <v>3461.1</v>
      </c>
      <c r="EO59" s="24">
        <v>4281.954479</v>
      </c>
      <c r="EP59" s="24">
        <v>3062.279315</v>
      </c>
      <c r="EQ59" s="24">
        <v>4059.957</v>
      </c>
      <c r="ER59" s="24">
        <v>2840.9</v>
      </c>
      <c r="ES59" s="47">
        <f t="shared" si="44"/>
        <v>35526.656259999996</v>
      </c>
      <c r="ET59" s="24">
        <v>2790.3</v>
      </c>
      <c r="EU59" s="24">
        <v>2455.9</v>
      </c>
      <c r="EV59" s="24">
        <v>2503.4</v>
      </c>
      <c r="EW59" s="24">
        <v>3486.562732</v>
      </c>
      <c r="EX59" s="24">
        <v>3710.6</v>
      </c>
      <c r="EY59" s="27">
        <v>3600.9</v>
      </c>
      <c r="EZ59" s="27">
        <v>4508.2</v>
      </c>
      <c r="FA59" s="27">
        <v>6336.96372</v>
      </c>
      <c r="FB59" s="27">
        <v>4983.666776</v>
      </c>
      <c r="FC59" s="27">
        <v>5264.771881</v>
      </c>
      <c r="FD59" s="112">
        <v>4344.7</v>
      </c>
      <c r="FE59" s="112">
        <v>8329.4</v>
      </c>
      <c r="FF59" s="47">
        <f t="shared" si="45"/>
        <v>52315.365109</v>
      </c>
      <c r="FG59" s="24">
        <v>3388.525478</v>
      </c>
      <c r="FH59" s="24">
        <v>3958.576337</v>
      </c>
      <c r="FI59" s="1">
        <v>2503.36614</v>
      </c>
      <c r="FJ59" s="1">
        <v>4993.07</v>
      </c>
      <c r="FK59" s="1">
        <v>4414.255</v>
      </c>
      <c r="FL59" s="1">
        <v>4202.2</v>
      </c>
      <c r="FM59" s="1">
        <v>4654.784898</v>
      </c>
      <c r="FN59" s="1">
        <v>7044.299491</v>
      </c>
      <c r="FO59" s="1">
        <v>6833.9</v>
      </c>
      <c r="FP59" s="1">
        <v>6416.131515</v>
      </c>
      <c r="FQ59" s="1">
        <v>5869.647538</v>
      </c>
      <c r="FR59" s="1">
        <v>7363.5</v>
      </c>
      <c r="FS59" s="1">
        <f t="shared" si="46"/>
        <v>61642.256397</v>
      </c>
      <c r="FT59" s="47">
        <f t="shared" si="47"/>
        <v>48409.108859</v>
      </c>
      <c r="FU59" s="71">
        <v>90684.3378769423</v>
      </c>
      <c r="FV59" s="47">
        <v>56282.673874729095</v>
      </c>
      <c r="FW59" s="47">
        <v>64790.52859404909</v>
      </c>
      <c r="FX59" s="47">
        <v>74547.84205100001</v>
      </c>
      <c r="FY59" s="71">
        <v>6277.080982</v>
      </c>
      <c r="FZ59" s="4">
        <v>5510.715291</v>
      </c>
      <c r="GA59" s="4">
        <v>4245.115432</v>
      </c>
      <c r="GB59" s="122">
        <v>27346.267455510002</v>
      </c>
      <c r="GC59" s="124">
        <v>4976.1485201600035</v>
      </c>
      <c r="GD59" s="124">
        <v>4706.7</v>
      </c>
      <c r="GE59" s="124">
        <v>7378.247445549708</v>
      </c>
      <c r="GF59" s="79">
        <v>9118.077343385876</v>
      </c>
      <c r="GG59" s="112">
        <v>5863.1166372807265</v>
      </c>
      <c r="GH59" s="112">
        <v>5043.4</v>
      </c>
      <c r="GI59" s="128">
        <v>4356.499623002824</v>
      </c>
      <c r="GJ59" s="131">
        <v>5862.969147053188</v>
      </c>
      <c r="GK59" s="72">
        <v>3779.524063923608</v>
      </c>
      <c r="GL59" s="71">
        <v>3600.943656685744</v>
      </c>
      <c r="GM59" s="71">
        <v>3302.4314149897145</v>
      </c>
      <c r="GN59" s="71">
        <v>3705.0463577599994</v>
      </c>
      <c r="GO59" s="71">
        <v>3983.759451470009</v>
      </c>
      <c r="GP59" s="71">
        <v>4739.796348010003</v>
      </c>
      <c r="GQ59" s="71">
        <v>4149.711187460003</v>
      </c>
      <c r="GR59" s="71">
        <v>5914.876728379995</v>
      </c>
      <c r="GS59" s="71">
        <v>6654.108613050008</v>
      </c>
      <c r="GT59" s="71">
        <v>5478.713252</v>
      </c>
      <c r="GU59" s="71">
        <v>4793.785385</v>
      </c>
      <c r="GV59" s="71">
        <v>6179.977416</v>
      </c>
      <c r="GW59" s="71">
        <f t="shared" si="48"/>
        <v>56282.673874729095</v>
      </c>
      <c r="GX59" s="71">
        <v>6073.817682</v>
      </c>
      <c r="GY59" s="71">
        <v>4024.104348</v>
      </c>
      <c r="GZ59" s="71">
        <v>5417.04639</v>
      </c>
      <c r="HA59" s="71">
        <v>3698.376089</v>
      </c>
      <c r="HB59" s="71">
        <v>2113.463443</v>
      </c>
      <c r="HC59" s="71">
        <v>3410.11709</v>
      </c>
      <c r="HD59" s="71">
        <v>4862.500256</v>
      </c>
      <c r="HE59" s="71">
        <v>8586.98317</v>
      </c>
      <c r="HF59" s="71">
        <v>8063.551810048821</v>
      </c>
      <c r="HG59" s="71">
        <v>6327.409865</v>
      </c>
      <c r="HH59" s="71">
        <v>7259.287381</v>
      </c>
      <c r="HI59" s="71">
        <v>5556.888189</v>
      </c>
      <c r="HJ59" s="71">
        <v>4382.538936</v>
      </c>
      <c r="HK59" s="71">
        <v>10108.35106</v>
      </c>
      <c r="HL59" s="71">
        <v>5500.458812999999</v>
      </c>
      <c r="HM59" s="71">
        <v>4512.101191</v>
      </c>
      <c r="HN59" s="71">
        <v>6337.444353</v>
      </c>
      <c r="HO59" s="71">
        <v>4516.71056</v>
      </c>
      <c r="HP59" s="71">
        <v>4856.809201</v>
      </c>
      <c r="HQ59" s="71">
        <v>7046.619241</v>
      </c>
      <c r="HR59" s="71">
        <v>8355.47559</v>
      </c>
      <c r="HS59" s="71">
        <v>7482.05191</v>
      </c>
      <c r="HT59" s="71">
        <v>6201.639156</v>
      </c>
      <c r="HU59" s="71">
        <v>5247.64204</v>
      </c>
      <c r="HV59" s="71">
        <v>4281.128432</v>
      </c>
      <c r="HW59" s="71">
        <v>5435.726753</v>
      </c>
      <c r="HX59" s="71">
        <v>7582.651742</v>
      </c>
      <c r="HY59" s="71">
        <v>7661.033818</v>
      </c>
      <c r="HZ59" s="71">
        <v>5710.833892</v>
      </c>
      <c r="IA59" s="71"/>
      <c r="IB59" s="71"/>
      <c r="IC59" s="71"/>
      <c r="ID59" s="71"/>
      <c r="IE59" s="71"/>
      <c r="IF59" s="71"/>
      <c r="IG59" s="71"/>
      <c r="IH59" s="47">
        <f t="shared" si="49"/>
        <v>30840.894353000003</v>
      </c>
      <c r="II59" s="47">
        <f t="shared" si="50"/>
        <v>30671.374637</v>
      </c>
    </row>
    <row r="60" spans="1:243" ht="18">
      <c r="A60" s="32" t="s">
        <v>129</v>
      </c>
      <c r="B60" s="46">
        <v>148.2</v>
      </c>
      <c r="C60" s="46">
        <v>296.4</v>
      </c>
      <c r="D60" s="46">
        <v>251.8</v>
      </c>
      <c r="E60" s="46">
        <v>421</v>
      </c>
      <c r="F60" s="46">
        <v>119.4</v>
      </c>
      <c r="G60" s="46">
        <v>280.4</v>
      </c>
      <c r="H60" s="46">
        <v>374.2</v>
      </c>
      <c r="I60" s="45">
        <v>260.3</v>
      </c>
      <c r="J60" s="46">
        <v>364.6</v>
      </c>
      <c r="K60" s="46">
        <v>705.7</v>
      </c>
      <c r="L60" s="46">
        <v>480.6</v>
      </c>
      <c r="M60" s="69">
        <v>287.8</v>
      </c>
      <c r="N60" s="47">
        <v>102</v>
      </c>
      <c r="O60" s="47">
        <v>168.9</v>
      </c>
      <c r="P60" s="47">
        <v>368.6</v>
      </c>
      <c r="Q60" s="24">
        <v>481.4</v>
      </c>
      <c r="R60" s="47">
        <v>604.6</v>
      </c>
      <c r="S60" s="24">
        <v>558.8</v>
      </c>
      <c r="T60" s="24">
        <v>1498.4</v>
      </c>
      <c r="U60" s="25">
        <v>2438.2</v>
      </c>
      <c r="V60" s="25">
        <v>1105.1</v>
      </c>
      <c r="W60" s="25">
        <v>826.8</v>
      </c>
      <c r="X60" s="24">
        <v>85.9</v>
      </c>
      <c r="Y60" s="27">
        <v>222.6</v>
      </c>
      <c r="Z60" s="26">
        <v>182.8</v>
      </c>
      <c r="AA60" s="26">
        <v>67.3</v>
      </c>
      <c r="AB60" s="26">
        <v>209.8</v>
      </c>
      <c r="AC60" s="26">
        <v>289.6</v>
      </c>
      <c r="AD60" s="26">
        <v>80.7</v>
      </c>
      <c r="AE60" s="26">
        <v>44.9</v>
      </c>
      <c r="AF60" s="26">
        <v>58</v>
      </c>
      <c r="AG60" s="26">
        <v>100.3</v>
      </c>
      <c r="AH60" s="26">
        <v>43</v>
      </c>
      <c r="AI60" s="26">
        <v>113.5</v>
      </c>
      <c r="AJ60" s="27">
        <v>81.9</v>
      </c>
      <c r="AK60" s="26">
        <v>299.1</v>
      </c>
      <c r="AL60" s="26">
        <v>374.7</v>
      </c>
      <c r="AM60" s="26">
        <v>253.1</v>
      </c>
      <c r="AN60" s="26">
        <v>269.4</v>
      </c>
      <c r="AO60" s="26">
        <v>71.7</v>
      </c>
      <c r="AP60" s="26">
        <v>168.5</v>
      </c>
      <c r="AQ60" s="26">
        <v>68.7</v>
      </c>
      <c r="AR60" s="26">
        <v>103</v>
      </c>
      <c r="AS60" s="26">
        <v>20.6</v>
      </c>
      <c r="AT60" s="26">
        <v>380.7</v>
      </c>
      <c r="AU60" s="26">
        <v>346.8</v>
      </c>
      <c r="AV60" s="24">
        <v>42.4</v>
      </c>
      <c r="AW60" s="26">
        <v>22.1</v>
      </c>
      <c r="AX60" s="26">
        <v>45.9</v>
      </c>
      <c r="AY60" s="26">
        <v>126.3</v>
      </c>
      <c r="AZ60" s="26">
        <v>70</v>
      </c>
      <c r="BA60" s="26">
        <v>175</v>
      </c>
      <c r="BB60" s="1">
        <v>0</v>
      </c>
      <c r="BC60" s="1">
        <v>0.2</v>
      </c>
      <c r="BD60" s="1">
        <v>166.7</v>
      </c>
      <c r="BE60" s="1">
        <v>131.8</v>
      </c>
      <c r="BF60" s="1">
        <v>188.5</v>
      </c>
      <c r="BG60" s="26">
        <v>136.2</v>
      </c>
      <c r="BH60" s="24">
        <v>113.2</v>
      </c>
      <c r="BI60" s="26">
        <v>65.9</v>
      </c>
      <c r="BJ60" s="26">
        <v>107.8</v>
      </c>
      <c r="BK60" s="26">
        <v>100.1</v>
      </c>
      <c r="BL60" s="26">
        <v>123.4</v>
      </c>
      <c r="BM60" s="26">
        <v>86.5</v>
      </c>
      <c r="BN60" s="26">
        <v>5.599999999999994</v>
      </c>
      <c r="BO60" s="26">
        <v>72.5</v>
      </c>
      <c r="BP60" s="26">
        <v>0</v>
      </c>
      <c r="BQ60" s="26">
        <v>0</v>
      </c>
      <c r="BR60" s="26">
        <v>129.8</v>
      </c>
      <c r="BS60" s="26">
        <v>22</v>
      </c>
      <c r="BT60" s="47">
        <v>179.1</v>
      </c>
      <c r="BU60" s="47">
        <v>286.9</v>
      </c>
      <c r="BV60" s="47">
        <v>387</v>
      </c>
      <c r="BW60" s="47">
        <v>510.4</v>
      </c>
      <c r="BX60" s="47">
        <v>596.9</v>
      </c>
      <c r="BY60" s="47">
        <v>602.5</v>
      </c>
      <c r="BZ60" s="47">
        <v>675</v>
      </c>
      <c r="CA60" s="24">
        <v>675</v>
      </c>
      <c r="CB60" s="24">
        <v>675</v>
      </c>
      <c r="CC60" s="24">
        <v>804.8</v>
      </c>
      <c r="CD60" s="71">
        <v>826.8</v>
      </c>
      <c r="CE60" s="24">
        <v>851.2</v>
      </c>
      <c r="CF60" s="71">
        <v>360.3</v>
      </c>
      <c r="CG60" s="71">
        <v>784.8</v>
      </c>
      <c r="CH60" s="47">
        <v>996.7593589999999</v>
      </c>
      <c r="CI60" s="47">
        <v>6680.207122000001</v>
      </c>
      <c r="CJ60" s="47">
        <v>7364.300542999999</v>
      </c>
      <c r="CK60" s="24">
        <v>50.6</v>
      </c>
      <c r="CL60" s="26">
        <v>111.7</v>
      </c>
      <c r="CM60" s="26">
        <v>13.8</v>
      </c>
      <c r="CN60" s="26">
        <v>140.9</v>
      </c>
      <c r="CO60" s="26">
        <v>322.5</v>
      </c>
      <c r="CP60" s="26">
        <v>0.10000000000002274</v>
      </c>
      <c r="CQ60" s="26">
        <v>121.2</v>
      </c>
      <c r="CR60" s="26">
        <v>9.400000000000091</v>
      </c>
      <c r="CS60" s="26">
        <v>0.39999999999997726</v>
      </c>
      <c r="CT60" s="26">
        <v>75.69999999999993</v>
      </c>
      <c r="CU60" s="26">
        <v>4.900000000000091</v>
      </c>
      <c r="CV60" s="26">
        <v>0</v>
      </c>
      <c r="CW60" s="24">
        <v>162.3</v>
      </c>
      <c r="CX60" s="27">
        <v>176.1</v>
      </c>
      <c r="CY60" s="24">
        <v>317</v>
      </c>
      <c r="CZ60" s="24">
        <v>639.5</v>
      </c>
      <c r="DA60" s="24">
        <v>639.6</v>
      </c>
      <c r="DB60" s="71">
        <v>760.8</v>
      </c>
      <c r="DC60" s="24">
        <v>770.2</v>
      </c>
      <c r="DD60" s="24">
        <v>770.6</v>
      </c>
      <c r="DE60" s="71">
        <v>846.3</v>
      </c>
      <c r="DF60" s="71">
        <v>851.2</v>
      </c>
      <c r="DG60" s="27">
        <v>851.2</v>
      </c>
      <c r="DH60" s="24">
        <v>32.8</v>
      </c>
      <c r="DI60" s="27">
        <v>32.8</v>
      </c>
      <c r="DJ60" s="24">
        <v>65.8</v>
      </c>
      <c r="DK60" s="71">
        <v>73.4</v>
      </c>
      <c r="DL60" s="71">
        <v>188.8</v>
      </c>
      <c r="DM60" s="72">
        <v>240.9</v>
      </c>
      <c r="DN60" s="72">
        <v>324.1</v>
      </c>
      <c r="DO60" s="71">
        <v>324.6</v>
      </c>
      <c r="DP60" s="73">
        <v>337.7</v>
      </c>
      <c r="DQ60" s="71">
        <v>345.2</v>
      </c>
      <c r="DR60" s="71">
        <v>345.2</v>
      </c>
      <c r="DS60" s="71">
        <v>360.3</v>
      </c>
      <c r="DT60" s="71">
        <v>59.1</v>
      </c>
      <c r="DU60" s="71">
        <v>99</v>
      </c>
      <c r="DV60" s="71">
        <v>315</v>
      </c>
      <c r="DW60" s="71">
        <v>344.3</v>
      </c>
      <c r="DX60" s="71">
        <v>354.9</v>
      </c>
      <c r="DY60" s="27">
        <v>436.4</v>
      </c>
      <c r="DZ60" s="71">
        <v>442</v>
      </c>
      <c r="EA60" s="71">
        <v>449.9</v>
      </c>
      <c r="EB60" s="71">
        <v>460.4</v>
      </c>
      <c r="EC60" s="71">
        <v>466.1</v>
      </c>
      <c r="ED60" s="71">
        <v>784.8</v>
      </c>
      <c r="EE60" s="71"/>
      <c r="EF60" s="71">
        <f t="shared" si="51"/>
        <v>784.8</v>
      </c>
      <c r="EG60" s="24">
        <v>61.1</v>
      </c>
      <c r="EH60" s="24">
        <v>5.8</v>
      </c>
      <c r="EI60" s="24">
        <v>0</v>
      </c>
      <c r="EJ60" s="24">
        <v>54.1</v>
      </c>
      <c r="EK60" s="24">
        <v>145.925879</v>
      </c>
      <c r="EL60" s="24">
        <f>'[1]Feuil3'!$F$10</f>
        <v>60.880564</v>
      </c>
      <c r="EM60" s="24">
        <v>10.7</v>
      </c>
      <c r="EN60" s="24">
        <v>65.5</v>
      </c>
      <c r="EO60" s="24">
        <v>372.072334</v>
      </c>
      <c r="EP60" s="24">
        <v>56.880582</v>
      </c>
      <c r="EQ60" s="24">
        <v>58.8</v>
      </c>
      <c r="ER60" s="24">
        <v>105</v>
      </c>
      <c r="ES60" s="47">
        <f t="shared" si="44"/>
        <v>996.7593589999999</v>
      </c>
      <c r="ET60" s="24">
        <v>442.1</v>
      </c>
      <c r="EU60" s="24">
        <v>260.5</v>
      </c>
      <c r="EV60" s="24">
        <v>392.2</v>
      </c>
      <c r="EW60" s="24">
        <v>562.535866</v>
      </c>
      <c r="EX60" s="24">
        <v>484</v>
      </c>
      <c r="EY60" s="24">
        <v>872.7</v>
      </c>
      <c r="EZ60" s="24">
        <v>1075</v>
      </c>
      <c r="FA60" s="24">
        <v>1236.720562</v>
      </c>
      <c r="FB60" s="24">
        <v>713.682081</v>
      </c>
      <c r="FC60" s="24">
        <v>389.468613</v>
      </c>
      <c r="FD60" s="24">
        <v>71.6</v>
      </c>
      <c r="FE60" s="24">
        <v>179.7</v>
      </c>
      <c r="FF60" s="47">
        <f t="shared" si="45"/>
        <v>6680.207122000001</v>
      </c>
      <c r="FG60" s="24">
        <v>265.117456</v>
      </c>
      <c r="FH60" s="24">
        <v>342.831037</v>
      </c>
      <c r="FI60" s="1">
        <v>392.235943</v>
      </c>
      <c r="FJ60" s="1">
        <v>672.04</v>
      </c>
      <c r="FK60" s="1">
        <v>600.28</v>
      </c>
      <c r="FL60" s="1">
        <v>1948.4</v>
      </c>
      <c r="FM60" s="1">
        <v>1168.381344</v>
      </c>
      <c r="FN60" s="1">
        <v>972.637003</v>
      </c>
      <c r="FO60" s="1">
        <v>318.7</v>
      </c>
      <c r="FP60" s="1">
        <v>205.663232</v>
      </c>
      <c r="FQ60" s="1">
        <v>319.614528</v>
      </c>
      <c r="FR60" s="1">
        <v>158.4</v>
      </c>
      <c r="FS60" s="1">
        <f t="shared" si="46"/>
        <v>7364.300542999999</v>
      </c>
      <c r="FT60" s="47">
        <f t="shared" si="47"/>
        <v>6886.286015</v>
      </c>
      <c r="FU60" s="71">
        <v>6059.766793580572</v>
      </c>
      <c r="FV60" s="47">
        <v>6656.203074651092</v>
      </c>
      <c r="FW60" s="47">
        <v>5424.311766716702</v>
      </c>
      <c r="FX60" s="47">
        <v>6217.089615000001</v>
      </c>
      <c r="FY60" s="71">
        <v>493.5272</v>
      </c>
      <c r="FZ60" s="4">
        <v>443.177281</v>
      </c>
      <c r="GA60" s="4">
        <v>508.777703</v>
      </c>
      <c r="GB60" s="122">
        <v>194.141609</v>
      </c>
      <c r="GC60" s="124">
        <v>936.26321677</v>
      </c>
      <c r="GD60" s="124">
        <v>550.6</v>
      </c>
      <c r="GE60" s="124">
        <v>959.0043901687</v>
      </c>
      <c r="GF60" s="79">
        <v>695.2266401268851</v>
      </c>
      <c r="GG60" s="112">
        <v>237.24547638750002</v>
      </c>
      <c r="GH60" s="112">
        <v>224.7</v>
      </c>
      <c r="GI60" s="128">
        <v>467.281830518252</v>
      </c>
      <c r="GJ60" s="131">
        <v>349.821446609235</v>
      </c>
      <c r="GK60" s="72">
        <v>495.02586867841</v>
      </c>
      <c r="GL60" s="71">
        <v>760.4184980594499</v>
      </c>
      <c r="GM60" s="71">
        <v>675.543088453231</v>
      </c>
      <c r="GN60" s="71">
        <v>528.85536941</v>
      </c>
      <c r="GO60" s="71">
        <v>375.61562653</v>
      </c>
      <c r="GP60" s="71">
        <v>620.6484748500001</v>
      </c>
      <c r="GQ60" s="71">
        <v>954.430397920002</v>
      </c>
      <c r="GR60" s="71">
        <v>578.3293141300011</v>
      </c>
      <c r="GS60" s="71">
        <v>594.0792596199981</v>
      </c>
      <c r="GT60" s="71">
        <v>517.062837</v>
      </c>
      <c r="GU60" s="71">
        <v>290.859132</v>
      </c>
      <c r="GV60" s="71">
        <v>265.335208</v>
      </c>
      <c r="GW60" s="71">
        <f t="shared" si="48"/>
        <v>6656.203074651092</v>
      </c>
      <c r="GX60" s="71">
        <v>302.58011</v>
      </c>
      <c r="GY60" s="71">
        <v>403.70494</v>
      </c>
      <c r="GZ60" s="71">
        <v>446.72304</v>
      </c>
      <c r="HA60" s="71">
        <v>610.871047</v>
      </c>
      <c r="HB60" s="71">
        <v>212.597261</v>
      </c>
      <c r="HC60" s="71">
        <v>649.167705</v>
      </c>
      <c r="HD60" s="71">
        <v>551.383557</v>
      </c>
      <c r="HE60" s="71">
        <v>567.412371</v>
      </c>
      <c r="HF60" s="71">
        <v>721.4188957166998</v>
      </c>
      <c r="HG60" s="71">
        <v>360.327423</v>
      </c>
      <c r="HH60" s="71">
        <v>406.939335</v>
      </c>
      <c r="HI60" s="71">
        <v>166.17202</v>
      </c>
      <c r="HJ60" s="71">
        <v>397.000534</v>
      </c>
      <c r="HK60" s="71">
        <v>453.315091</v>
      </c>
      <c r="HL60" s="71">
        <v>566.9398060000001</v>
      </c>
      <c r="HM60" s="71">
        <v>467.70684</v>
      </c>
      <c r="HN60" s="71">
        <v>566.989919</v>
      </c>
      <c r="HO60" s="71">
        <v>639.315726</v>
      </c>
      <c r="HP60" s="71">
        <v>902.951132</v>
      </c>
      <c r="HQ60" s="71">
        <v>1047.001096</v>
      </c>
      <c r="HR60" s="71">
        <v>574.203059</v>
      </c>
      <c r="HS60" s="71">
        <v>226.854086</v>
      </c>
      <c r="HT60" s="71">
        <v>246.723055</v>
      </c>
      <c r="HU60" s="71">
        <v>128.089271</v>
      </c>
      <c r="HV60" s="71">
        <v>125.413496</v>
      </c>
      <c r="HW60" s="71">
        <v>120.14659</v>
      </c>
      <c r="HX60" s="71">
        <v>123.188454</v>
      </c>
      <c r="HY60" s="71">
        <v>95.228775</v>
      </c>
      <c r="HZ60" s="71">
        <v>123.117623</v>
      </c>
      <c r="IA60" s="71"/>
      <c r="IB60" s="71"/>
      <c r="IC60" s="71"/>
      <c r="ID60" s="71"/>
      <c r="IE60" s="71"/>
      <c r="IF60" s="71"/>
      <c r="IG60" s="71"/>
      <c r="IH60" s="47">
        <f t="shared" si="49"/>
        <v>2451.95219</v>
      </c>
      <c r="II60" s="47">
        <f t="shared" si="50"/>
        <v>587.094938</v>
      </c>
    </row>
    <row r="61" spans="1:243" ht="15.75">
      <c r="A61" s="32" t="s">
        <v>57</v>
      </c>
      <c r="B61" s="46">
        <v>18</v>
      </c>
      <c r="C61" s="46">
        <v>80.4</v>
      </c>
      <c r="D61" s="46">
        <v>18</v>
      </c>
      <c r="E61" s="46">
        <v>13</v>
      </c>
      <c r="F61" s="46">
        <v>7.9</v>
      </c>
      <c r="G61" s="46">
        <v>3.6</v>
      </c>
      <c r="H61" s="46">
        <v>149.7</v>
      </c>
      <c r="I61" s="45">
        <v>46.2</v>
      </c>
      <c r="J61" s="46">
        <v>91.2</v>
      </c>
      <c r="K61" s="46">
        <v>96.7</v>
      </c>
      <c r="L61" s="46">
        <v>129.1</v>
      </c>
      <c r="M61" s="69">
        <v>73.2</v>
      </c>
      <c r="N61" s="47">
        <v>321</v>
      </c>
      <c r="O61" s="47">
        <v>562.8</v>
      </c>
      <c r="P61" s="47">
        <v>589.9</v>
      </c>
      <c r="Q61" s="24">
        <v>655.8</v>
      </c>
      <c r="R61" s="47">
        <v>401.9</v>
      </c>
      <c r="S61" s="24">
        <v>768.1</v>
      </c>
      <c r="T61" s="24">
        <v>794.9</v>
      </c>
      <c r="U61" s="25">
        <v>806.2</v>
      </c>
      <c r="V61" s="25">
        <v>969.5</v>
      </c>
      <c r="W61" s="25">
        <v>1059.8</v>
      </c>
      <c r="X61" s="47">
        <v>40.3</v>
      </c>
      <c r="Y61" s="70">
        <v>103.3</v>
      </c>
      <c r="Z61" s="26">
        <v>131.7</v>
      </c>
      <c r="AA61" s="26">
        <v>51.8</v>
      </c>
      <c r="AB61" s="26">
        <v>93.1</v>
      </c>
      <c r="AC61" s="26">
        <v>63.9</v>
      </c>
      <c r="AD61" s="26">
        <v>56.8</v>
      </c>
      <c r="AE61" s="26">
        <v>29.5</v>
      </c>
      <c r="AF61" s="26">
        <v>131.9</v>
      </c>
      <c r="AG61" s="26">
        <v>51.1</v>
      </c>
      <c r="AH61" s="26">
        <v>14.5</v>
      </c>
      <c r="AI61" s="26">
        <v>27</v>
      </c>
      <c r="AJ61" s="27">
        <v>34.2</v>
      </c>
      <c r="AK61" s="26">
        <v>42.6</v>
      </c>
      <c r="AL61" s="26">
        <v>40.1</v>
      </c>
      <c r="AM61" s="26">
        <v>26.6</v>
      </c>
      <c r="AN61" s="26">
        <v>58.7</v>
      </c>
      <c r="AO61" s="26">
        <v>31.5</v>
      </c>
      <c r="AP61" s="26">
        <v>7.8</v>
      </c>
      <c r="AQ61" s="26">
        <v>56.6</v>
      </c>
      <c r="AR61" s="26">
        <v>30.8</v>
      </c>
      <c r="AS61" s="26">
        <v>71.1</v>
      </c>
      <c r="AT61" s="26">
        <v>303.6</v>
      </c>
      <c r="AU61" s="26">
        <v>102.6</v>
      </c>
      <c r="AV61" s="24">
        <v>89.6</v>
      </c>
      <c r="AW61" s="26">
        <v>83.1</v>
      </c>
      <c r="AX61" s="26">
        <v>116.1</v>
      </c>
      <c r="AY61" s="26">
        <v>50.1</v>
      </c>
      <c r="AZ61" s="26">
        <v>42.5</v>
      </c>
      <c r="BA61" s="26">
        <v>62.8</v>
      </c>
      <c r="BB61" s="1">
        <v>9.5</v>
      </c>
      <c r="BC61" s="1">
        <v>79.5</v>
      </c>
      <c r="BD61" s="1">
        <v>149</v>
      </c>
      <c r="BE61" s="1">
        <v>122.3</v>
      </c>
      <c r="BF61" s="1">
        <v>78</v>
      </c>
      <c r="BG61" s="26">
        <v>87</v>
      </c>
      <c r="BH61" s="24">
        <v>121.9</v>
      </c>
      <c r="BI61" s="26">
        <v>114.9</v>
      </c>
      <c r="BJ61" s="26">
        <v>46.1</v>
      </c>
      <c r="BK61" s="26">
        <v>112.8</v>
      </c>
      <c r="BL61" s="26">
        <v>74.4</v>
      </c>
      <c r="BM61" s="26">
        <v>43.1</v>
      </c>
      <c r="BN61" s="26">
        <v>194.4</v>
      </c>
      <c r="BO61" s="26">
        <v>37</v>
      </c>
      <c r="BP61" s="26">
        <v>99.5</v>
      </c>
      <c r="BQ61" s="26">
        <v>51.3</v>
      </c>
      <c r="BR61" s="26">
        <v>28.300000000000068</v>
      </c>
      <c r="BS61" s="26">
        <v>136.1</v>
      </c>
      <c r="BT61" s="47">
        <v>236.8</v>
      </c>
      <c r="BU61" s="47">
        <v>282.9</v>
      </c>
      <c r="BV61" s="47">
        <v>395.7</v>
      </c>
      <c r="BW61" s="47">
        <v>470.1</v>
      </c>
      <c r="BX61" s="47">
        <v>513.2</v>
      </c>
      <c r="BY61" s="47">
        <v>707.6</v>
      </c>
      <c r="BZ61" s="47">
        <v>744.6</v>
      </c>
      <c r="CA61" s="24">
        <v>844.1</v>
      </c>
      <c r="CB61" s="24">
        <v>895.4</v>
      </c>
      <c r="CC61" s="24">
        <v>923.7</v>
      </c>
      <c r="CD61" s="71">
        <v>1059.8</v>
      </c>
      <c r="CE61" s="24">
        <v>1794.6</v>
      </c>
      <c r="CF61" s="71">
        <v>3733.2</v>
      </c>
      <c r="CG61" s="71">
        <v>2225.3</v>
      </c>
      <c r="CH61" s="47">
        <v>3093.978802</v>
      </c>
      <c r="CI61" s="47">
        <v>7578.475505</v>
      </c>
      <c r="CJ61" s="47">
        <v>15393.387761</v>
      </c>
      <c r="CK61" s="24">
        <v>55.2</v>
      </c>
      <c r="CL61" s="26">
        <v>39.6</v>
      </c>
      <c r="CM61" s="26">
        <v>103.5</v>
      </c>
      <c r="CN61" s="26">
        <v>84.2</v>
      </c>
      <c r="CO61" s="26">
        <v>77.3</v>
      </c>
      <c r="CP61" s="26">
        <v>178.7</v>
      </c>
      <c r="CQ61" s="26">
        <v>293.7</v>
      </c>
      <c r="CR61" s="26">
        <v>47.9</v>
      </c>
      <c r="CS61" s="26">
        <v>131.7</v>
      </c>
      <c r="CT61" s="26">
        <v>271.7</v>
      </c>
      <c r="CU61" s="26">
        <v>321.2</v>
      </c>
      <c r="CV61" s="26">
        <v>189.9</v>
      </c>
      <c r="CW61" s="24">
        <v>94.8</v>
      </c>
      <c r="CX61" s="27">
        <v>198.3</v>
      </c>
      <c r="CY61" s="24">
        <v>282.5</v>
      </c>
      <c r="CZ61" s="24">
        <v>359.8</v>
      </c>
      <c r="DA61" s="24">
        <v>538.5</v>
      </c>
      <c r="DB61" s="71">
        <v>832.2</v>
      </c>
      <c r="DC61" s="24">
        <v>880.1</v>
      </c>
      <c r="DD61" s="24">
        <v>1011.8</v>
      </c>
      <c r="DE61" s="71">
        <v>1283.5</v>
      </c>
      <c r="DF61" s="71">
        <v>1604.7</v>
      </c>
      <c r="DG61" s="27">
        <v>1794.6</v>
      </c>
      <c r="DH61" s="24">
        <v>143.1</v>
      </c>
      <c r="DI61" s="27">
        <v>368.6</v>
      </c>
      <c r="DJ61" s="24">
        <v>565.8</v>
      </c>
      <c r="DK61" s="71">
        <v>874.5</v>
      </c>
      <c r="DL61" s="71">
        <v>1209.2</v>
      </c>
      <c r="DM61" s="72">
        <v>1498.4</v>
      </c>
      <c r="DN61" s="72">
        <v>1829</v>
      </c>
      <c r="DO61" s="71">
        <v>2123.2</v>
      </c>
      <c r="DP61" s="73">
        <v>2542.4</v>
      </c>
      <c r="DQ61" s="71">
        <v>3284</v>
      </c>
      <c r="DR61" s="71">
        <v>3488.6</v>
      </c>
      <c r="DS61" s="71">
        <v>3733.2</v>
      </c>
      <c r="DT61" s="71">
        <v>261.5</v>
      </c>
      <c r="DU61" s="24">
        <v>484.7</v>
      </c>
      <c r="DV61" s="71">
        <v>681.2</v>
      </c>
      <c r="DW61" s="71">
        <v>879.5</v>
      </c>
      <c r="DX61" s="71">
        <v>1135.6</v>
      </c>
      <c r="DY61" s="27">
        <v>1253.9</v>
      </c>
      <c r="DZ61" s="71">
        <v>1544.2</v>
      </c>
      <c r="EA61" s="71">
        <v>1641.1</v>
      </c>
      <c r="EB61" s="71">
        <v>1779.9</v>
      </c>
      <c r="EC61" s="71">
        <v>1902.6</v>
      </c>
      <c r="ED61" s="71">
        <v>2011.9</v>
      </c>
      <c r="EE61" s="71">
        <v>213.4</v>
      </c>
      <c r="EF61" s="71">
        <f t="shared" si="51"/>
        <v>2225.3</v>
      </c>
      <c r="EG61" s="24">
        <v>172.8</v>
      </c>
      <c r="EH61" s="24">
        <v>62.4</v>
      </c>
      <c r="EI61" s="24">
        <v>101</v>
      </c>
      <c r="EJ61" s="24">
        <v>121.5</v>
      </c>
      <c r="EK61" s="24">
        <v>82.262184</v>
      </c>
      <c r="EL61" s="24">
        <f>'[1]Feuil3'!$F$37</f>
        <v>62.560805</v>
      </c>
      <c r="EM61" s="24">
        <v>101.5</v>
      </c>
      <c r="EN61" s="24">
        <v>493.9</v>
      </c>
      <c r="EO61" s="24">
        <v>289.629955</v>
      </c>
      <c r="EP61" s="24">
        <v>487.225858</v>
      </c>
      <c r="EQ61" s="24">
        <v>373.1</v>
      </c>
      <c r="ER61" s="24">
        <v>746.1</v>
      </c>
      <c r="ES61" s="47">
        <f t="shared" si="44"/>
        <v>3093.978802</v>
      </c>
      <c r="ET61" s="24">
        <v>759.7</v>
      </c>
      <c r="EU61" s="24">
        <v>583</v>
      </c>
      <c r="EV61" s="24">
        <v>585.7</v>
      </c>
      <c r="EW61" s="24">
        <v>597.150668</v>
      </c>
      <c r="EX61" s="24">
        <v>555.5</v>
      </c>
      <c r="EY61" s="24">
        <v>636.8</v>
      </c>
      <c r="EZ61" s="24">
        <v>566.1</v>
      </c>
      <c r="FA61" s="24">
        <v>704.779446</v>
      </c>
      <c r="FB61" s="24">
        <v>677.240184</v>
      </c>
      <c r="FC61" s="24">
        <v>606.205207</v>
      </c>
      <c r="FD61" s="79">
        <v>573</v>
      </c>
      <c r="FE61" s="79">
        <v>733.3</v>
      </c>
      <c r="FF61" s="47">
        <f t="shared" si="45"/>
        <v>7578.475505</v>
      </c>
      <c r="FG61" s="24">
        <v>918.029977</v>
      </c>
      <c r="FH61" s="24">
        <v>701.002178</v>
      </c>
      <c r="FI61" s="1">
        <v>585.740347</v>
      </c>
      <c r="FJ61" s="1">
        <v>889.13</v>
      </c>
      <c r="FK61" s="1">
        <v>704.948</v>
      </c>
      <c r="FL61" s="1">
        <v>806.6</v>
      </c>
      <c r="FM61" s="1">
        <v>847.388799</v>
      </c>
      <c r="FN61" s="1">
        <v>902.173245</v>
      </c>
      <c r="FO61" s="1">
        <v>1064.8</v>
      </c>
      <c r="FP61" s="1">
        <v>2898.519019</v>
      </c>
      <c r="FQ61" s="1">
        <v>3234.656196</v>
      </c>
      <c r="FR61" s="1">
        <v>1840.4</v>
      </c>
      <c r="FS61" s="1">
        <f t="shared" si="46"/>
        <v>15393.387761</v>
      </c>
      <c r="FT61" s="47">
        <f t="shared" si="47"/>
        <v>10318.331565</v>
      </c>
      <c r="FU61" s="71">
        <v>24178.679598292194</v>
      </c>
      <c r="FV61" s="47">
        <v>14452.826402856388</v>
      </c>
      <c r="FW61" s="47">
        <v>11576.967186463102</v>
      </c>
      <c r="FX61" s="47">
        <v>18636.519818</v>
      </c>
      <c r="FY61" s="71">
        <v>1558.820494</v>
      </c>
      <c r="FZ61" s="4">
        <v>989.498573</v>
      </c>
      <c r="GA61" s="4">
        <v>1462.395986</v>
      </c>
      <c r="GB61" s="122">
        <v>8767.980098</v>
      </c>
      <c r="GC61" s="124">
        <v>1214.2717168</v>
      </c>
      <c r="GD61" s="124">
        <v>920.2</v>
      </c>
      <c r="GE61" s="124">
        <v>1841.433039000184</v>
      </c>
      <c r="GF61" s="79">
        <v>1717.33241899785</v>
      </c>
      <c r="GG61" s="112">
        <v>1877.569878985565</v>
      </c>
      <c r="GH61" s="112">
        <v>1339</v>
      </c>
      <c r="GI61" s="128">
        <v>844.4434435992321</v>
      </c>
      <c r="GJ61" s="131">
        <v>1645.7339499093653</v>
      </c>
      <c r="GK61" s="72">
        <v>1491.3629755652885</v>
      </c>
      <c r="GL61" s="71">
        <v>1383.5955499883178</v>
      </c>
      <c r="GM61" s="71">
        <v>636.734054242779</v>
      </c>
      <c r="GN61" s="71">
        <v>877.7189518200003</v>
      </c>
      <c r="GO61" s="71">
        <v>1567.0578201000008</v>
      </c>
      <c r="GP61" s="71">
        <v>1343.9209022399998</v>
      </c>
      <c r="GQ61" s="71">
        <v>1356.96725167</v>
      </c>
      <c r="GR61" s="71">
        <v>1097.8471846</v>
      </c>
      <c r="GS61" s="71">
        <v>1149.5775486300001</v>
      </c>
      <c r="GT61" s="71">
        <v>1153.129767</v>
      </c>
      <c r="GU61" s="71">
        <v>1324.300835</v>
      </c>
      <c r="GV61" s="71">
        <v>1070.613562</v>
      </c>
      <c r="GW61" s="71">
        <f t="shared" si="48"/>
        <v>14452.826402856388</v>
      </c>
      <c r="GX61" s="71">
        <v>771.377042</v>
      </c>
      <c r="GY61" s="71">
        <v>971.904722</v>
      </c>
      <c r="GZ61" s="71">
        <v>1461.06165</v>
      </c>
      <c r="HA61" s="71">
        <v>955.439768</v>
      </c>
      <c r="HB61" s="139">
        <v>784.009026</v>
      </c>
      <c r="HC61" s="71">
        <v>717.062853</v>
      </c>
      <c r="HD61" s="71">
        <v>647.636645</v>
      </c>
      <c r="HE61" s="71">
        <v>978.102473</v>
      </c>
      <c r="HF61" s="71">
        <v>639.8240070381004</v>
      </c>
      <c r="HG61" s="71">
        <v>1195.246544</v>
      </c>
      <c r="HH61" s="71">
        <v>808.556216</v>
      </c>
      <c r="HI61" s="71">
        <v>1722.664539</v>
      </c>
      <c r="HJ61" s="71">
        <v>693.374215</v>
      </c>
      <c r="HK61" s="71">
        <v>807.003518</v>
      </c>
      <c r="HL61" s="71">
        <v>2897.054757</v>
      </c>
      <c r="HM61" s="71">
        <v>1318.072044</v>
      </c>
      <c r="HN61" s="71">
        <v>1767.725097</v>
      </c>
      <c r="HO61" s="71">
        <v>2743.472801</v>
      </c>
      <c r="HP61" s="71">
        <v>2457.850712</v>
      </c>
      <c r="HQ61" s="71">
        <v>1129.758212</v>
      </c>
      <c r="HR61" s="71">
        <v>1200.942156</v>
      </c>
      <c r="HS61" s="71">
        <v>2002.231269</v>
      </c>
      <c r="HT61" s="71">
        <v>1126.501343</v>
      </c>
      <c r="HU61" s="71">
        <v>492.533694</v>
      </c>
      <c r="HV61" s="71">
        <v>1296.221297</v>
      </c>
      <c r="HW61" s="71">
        <v>1287.228972</v>
      </c>
      <c r="HX61" s="71">
        <v>530.069261</v>
      </c>
      <c r="HY61" s="71">
        <v>473.655371</v>
      </c>
      <c r="HZ61" s="71">
        <v>707.345447</v>
      </c>
      <c r="IA61" s="71"/>
      <c r="IB61" s="71"/>
      <c r="IC61" s="71"/>
      <c r="ID61" s="71"/>
      <c r="IE61" s="71"/>
      <c r="IF61" s="71"/>
      <c r="IG61" s="71"/>
      <c r="IH61" s="47">
        <f t="shared" si="49"/>
        <v>7483.229631</v>
      </c>
      <c r="II61" s="47">
        <f t="shared" si="50"/>
        <v>4294.520348</v>
      </c>
    </row>
    <row r="62" spans="1:243" ht="15.75">
      <c r="A62" s="32" t="s">
        <v>54</v>
      </c>
      <c r="B62" s="46">
        <v>464.9</v>
      </c>
      <c r="C62" s="46">
        <v>504</v>
      </c>
      <c r="D62" s="46">
        <v>253</v>
      </c>
      <c r="E62" s="46">
        <v>215.6</v>
      </c>
      <c r="F62" s="46">
        <v>115.9</v>
      </c>
      <c r="G62" s="46">
        <v>210.6</v>
      </c>
      <c r="H62" s="46">
        <v>953</v>
      </c>
      <c r="I62" s="45">
        <v>4125.7</v>
      </c>
      <c r="J62" s="46">
        <v>2963.4</v>
      </c>
      <c r="K62" s="46">
        <v>1404.5</v>
      </c>
      <c r="L62" s="46">
        <v>1582</v>
      </c>
      <c r="M62" s="69">
        <v>1179.2</v>
      </c>
      <c r="N62" s="47">
        <v>1077.1</v>
      </c>
      <c r="O62" s="47">
        <v>1393.7</v>
      </c>
      <c r="P62" s="47">
        <v>2884.1</v>
      </c>
      <c r="Q62" s="24">
        <v>8654</v>
      </c>
      <c r="R62" s="47">
        <v>9325.2</v>
      </c>
      <c r="S62" s="24">
        <v>12510.6</v>
      </c>
      <c r="T62" s="24">
        <v>19900.1</v>
      </c>
      <c r="U62" s="25">
        <v>16402.1</v>
      </c>
      <c r="V62" s="25">
        <v>13934.8</v>
      </c>
      <c r="W62" s="25">
        <v>7803.3</v>
      </c>
      <c r="X62" s="47">
        <v>1215.8</v>
      </c>
      <c r="Y62" s="70">
        <v>1675.8</v>
      </c>
      <c r="Z62" s="26">
        <v>2157.9</v>
      </c>
      <c r="AA62" s="26">
        <v>1424.5</v>
      </c>
      <c r="AB62" s="26">
        <v>1120.9</v>
      </c>
      <c r="AC62" s="26">
        <v>941.4</v>
      </c>
      <c r="AD62" s="26">
        <v>2316.3</v>
      </c>
      <c r="AE62" s="26">
        <v>1401.3</v>
      </c>
      <c r="AF62" s="26">
        <v>2431.5</v>
      </c>
      <c r="AG62" s="26">
        <v>1038</v>
      </c>
      <c r="AH62" s="26">
        <v>835.4</v>
      </c>
      <c r="AI62" s="26">
        <v>3341.3</v>
      </c>
      <c r="AJ62" s="27">
        <v>817.8</v>
      </c>
      <c r="AK62" s="26">
        <v>1779.5</v>
      </c>
      <c r="AL62" s="26">
        <v>1415</v>
      </c>
      <c r="AM62" s="26">
        <v>1155.3</v>
      </c>
      <c r="AN62" s="26">
        <v>1213.4</v>
      </c>
      <c r="AO62" s="26">
        <v>1828.1</v>
      </c>
      <c r="AP62" s="26">
        <v>1318.8</v>
      </c>
      <c r="AQ62" s="26">
        <v>1347.7</v>
      </c>
      <c r="AR62" s="26">
        <v>1455</v>
      </c>
      <c r="AS62" s="26">
        <v>1364.5</v>
      </c>
      <c r="AT62" s="26">
        <v>1271.3</v>
      </c>
      <c r="AU62" s="26">
        <v>1435.7</v>
      </c>
      <c r="AV62" s="24">
        <v>1534.8</v>
      </c>
      <c r="AW62" s="26">
        <v>1132.7</v>
      </c>
      <c r="AX62" s="26">
        <v>1167.2</v>
      </c>
      <c r="AY62" s="26">
        <v>1822.1</v>
      </c>
      <c r="AZ62" s="26">
        <v>1782.5</v>
      </c>
      <c r="BA62" s="26">
        <v>1875.4</v>
      </c>
      <c r="BB62" s="1">
        <v>387.6</v>
      </c>
      <c r="BC62" s="1">
        <v>1278.1</v>
      </c>
      <c r="BD62" s="1">
        <v>1024.3</v>
      </c>
      <c r="BE62" s="1">
        <v>424.4</v>
      </c>
      <c r="BF62" s="1">
        <v>939.1</v>
      </c>
      <c r="BG62" s="26">
        <v>566.6</v>
      </c>
      <c r="BH62" s="24">
        <v>606.6</v>
      </c>
      <c r="BI62" s="26">
        <v>482.8</v>
      </c>
      <c r="BJ62" s="26">
        <v>877.1</v>
      </c>
      <c r="BK62" s="26">
        <v>741.5</v>
      </c>
      <c r="BL62" s="26">
        <v>768.2</v>
      </c>
      <c r="BM62" s="26">
        <v>445.7</v>
      </c>
      <c r="BN62" s="26">
        <v>372.9</v>
      </c>
      <c r="BO62" s="26">
        <v>793.2000000000006</v>
      </c>
      <c r="BP62" s="26">
        <v>376.6</v>
      </c>
      <c r="BQ62" s="26">
        <v>841</v>
      </c>
      <c r="BR62" s="26">
        <v>1131.6</v>
      </c>
      <c r="BS62" s="26">
        <v>366.1</v>
      </c>
      <c r="BT62" s="47">
        <v>1089.4</v>
      </c>
      <c r="BU62" s="76">
        <v>1966.5</v>
      </c>
      <c r="BV62" s="47">
        <v>2708</v>
      </c>
      <c r="BW62" s="47">
        <v>3476.2</v>
      </c>
      <c r="BX62" s="47">
        <v>3921.9</v>
      </c>
      <c r="BY62" s="47">
        <v>4294.8</v>
      </c>
      <c r="BZ62" s="47">
        <v>5088</v>
      </c>
      <c r="CA62" s="24">
        <v>5464.6</v>
      </c>
      <c r="CB62" s="24">
        <v>6305.6</v>
      </c>
      <c r="CC62" s="24">
        <v>7437.2</v>
      </c>
      <c r="CD62" s="71">
        <v>7803.3</v>
      </c>
      <c r="CE62" s="24">
        <v>10601.9</v>
      </c>
      <c r="CF62" s="71">
        <v>19957.7</v>
      </c>
      <c r="CG62" s="71">
        <v>22191.9</v>
      </c>
      <c r="CH62" s="47">
        <v>33246.988339999996</v>
      </c>
      <c r="CI62" s="47">
        <v>60983.143152000004</v>
      </c>
      <c r="CJ62" s="47">
        <v>69939.49333900001</v>
      </c>
      <c r="CK62" s="24">
        <v>353.3</v>
      </c>
      <c r="CL62" s="26">
        <v>260.3</v>
      </c>
      <c r="CM62" s="26">
        <v>360.8</v>
      </c>
      <c r="CN62" s="26">
        <v>306.6</v>
      </c>
      <c r="CO62" s="26">
        <v>503.1</v>
      </c>
      <c r="CP62" s="26">
        <v>981</v>
      </c>
      <c r="CQ62" s="26">
        <v>1038.3</v>
      </c>
      <c r="CR62" s="26">
        <v>2292.8</v>
      </c>
      <c r="CS62" s="26">
        <v>1248.1</v>
      </c>
      <c r="CT62" s="26">
        <v>1100.8</v>
      </c>
      <c r="CU62" s="26">
        <v>991.6</v>
      </c>
      <c r="CV62" s="26">
        <v>1165.2</v>
      </c>
      <c r="CW62" s="24">
        <v>613.6</v>
      </c>
      <c r="CX62" s="27">
        <v>974.4</v>
      </c>
      <c r="CY62" s="24">
        <v>1281</v>
      </c>
      <c r="CZ62" s="24">
        <v>1784.1</v>
      </c>
      <c r="DA62" s="24">
        <v>2765.1</v>
      </c>
      <c r="DB62" s="71">
        <v>3803.4</v>
      </c>
      <c r="DC62" s="24">
        <v>6096.2</v>
      </c>
      <c r="DD62" s="24">
        <v>7344.3</v>
      </c>
      <c r="DE62" s="71">
        <v>8445.1</v>
      </c>
      <c r="DF62" s="71">
        <v>9436.7</v>
      </c>
      <c r="DG62" s="27">
        <v>10601.9</v>
      </c>
      <c r="DH62" s="24">
        <v>645.6</v>
      </c>
      <c r="DI62" s="27">
        <v>1441.9</v>
      </c>
      <c r="DJ62" s="24">
        <v>2706.6</v>
      </c>
      <c r="DK62" s="71">
        <v>5555.5</v>
      </c>
      <c r="DL62" s="71">
        <v>7291.8</v>
      </c>
      <c r="DM62" s="72">
        <v>8404.2</v>
      </c>
      <c r="DN62" s="72">
        <v>9739.1</v>
      </c>
      <c r="DO62" s="71">
        <v>11430.3</v>
      </c>
      <c r="DP62" s="73">
        <v>13899.2</v>
      </c>
      <c r="DQ62" s="71">
        <v>16717.5</v>
      </c>
      <c r="DR62" s="71">
        <v>17904.9</v>
      </c>
      <c r="DS62" s="71">
        <v>19957.7</v>
      </c>
      <c r="DT62" s="71">
        <v>1711.9</v>
      </c>
      <c r="DU62" s="71">
        <v>5904.5</v>
      </c>
      <c r="DV62" s="71">
        <v>7792.2</v>
      </c>
      <c r="DW62" s="71">
        <v>10280.7</v>
      </c>
      <c r="DX62" s="71">
        <v>11436.9</v>
      </c>
      <c r="DY62" s="27">
        <v>13017.3</v>
      </c>
      <c r="DZ62" s="71">
        <v>15121</v>
      </c>
      <c r="EA62" s="71">
        <v>17163.9</v>
      </c>
      <c r="EB62" s="71">
        <v>18856.4</v>
      </c>
      <c r="EC62" s="71">
        <v>20154</v>
      </c>
      <c r="ED62" s="71">
        <v>21023.1</v>
      </c>
      <c r="EE62" s="71">
        <v>1168.8</v>
      </c>
      <c r="EF62" s="71">
        <f t="shared" si="51"/>
        <v>22191.899999999998</v>
      </c>
      <c r="EG62" s="24">
        <v>1829.9</v>
      </c>
      <c r="EH62" s="24">
        <v>2701.2</v>
      </c>
      <c r="EI62" s="24">
        <v>2411.2</v>
      </c>
      <c r="EJ62" s="24">
        <f>1712.2</f>
        <v>1712.2</v>
      </c>
      <c r="EK62" s="24">
        <v>833.950857</v>
      </c>
      <c r="EL62" s="24">
        <f>'[1]Feuil3'!$F$42</f>
        <v>2874.799724</v>
      </c>
      <c r="EM62" s="24">
        <v>2608.2</v>
      </c>
      <c r="EN62" s="24">
        <v>2871.7</v>
      </c>
      <c r="EO62" s="24">
        <v>3236.580978</v>
      </c>
      <c r="EP62" s="24">
        <v>4263.656781</v>
      </c>
      <c r="EQ62" s="24">
        <v>3985.2</v>
      </c>
      <c r="ER62" s="24">
        <v>3918.4</v>
      </c>
      <c r="ES62" s="47">
        <f t="shared" si="44"/>
        <v>33246.988339999996</v>
      </c>
      <c r="ET62" s="24">
        <v>4536.7</v>
      </c>
      <c r="EU62" s="24">
        <v>5554.1</v>
      </c>
      <c r="EV62" s="24">
        <v>4562.8</v>
      </c>
      <c r="EW62" s="78">
        <v>3019.307708</v>
      </c>
      <c r="EX62" s="78">
        <v>2876.8</v>
      </c>
      <c r="EY62" s="78">
        <v>5088.5</v>
      </c>
      <c r="EZ62" s="24">
        <v>3755.3</v>
      </c>
      <c r="FA62" s="24">
        <v>5001.504221</v>
      </c>
      <c r="FB62" s="24">
        <v>5200.701543</v>
      </c>
      <c r="FC62" s="24">
        <v>5260.52968</v>
      </c>
      <c r="FD62" s="24">
        <v>6087</v>
      </c>
      <c r="FE62" s="24">
        <v>10039.9</v>
      </c>
      <c r="FF62" s="47">
        <f t="shared" si="45"/>
        <v>60983.143152000004</v>
      </c>
      <c r="FG62" s="24">
        <v>4275.396001</v>
      </c>
      <c r="FH62" s="24">
        <v>6911.110827</v>
      </c>
      <c r="FI62" s="1">
        <v>4562.790069</v>
      </c>
      <c r="FJ62" s="1">
        <v>4152.53</v>
      </c>
      <c r="FK62" s="1">
        <v>4634.889</v>
      </c>
      <c r="FL62" s="1">
        <v>5290.8</v>
      </c>
      <c r="FM62" s="1">
        <v>4859.412426</v>
      </c>
      <c r="FN62" s="1">
        <v>8410.259195</v>
      </c>
      <c r="FO62" s="1">
        <v>9982.7</v>
      </c>
      <c r="FP62" s="1">
        <v>6245.922894</v>
      </c>
      <c r="FQ62" s="1">
        <v>5938.482927</v>
      </c>
      <c r="FR62" s="1">
        <v>4675.2</v>
      </c>
      <c r="FS62" s="1">
        <f t="shared" si="46"/>
        <v>69939.49333900001</v>
      </c>
      <c r="FT62" s="47">
        <f t="shared" si="47"/>
        <v>59325.810412000006</v>
      </c>
      <c r="FU62" s="71">
        <v>123582.89664647506</v>
      </c>
      <c r="FV62" s="47">
        <v>101698.157539175</v>
      </c>
      <c r="FW62" s="47">
        <v>84488.94006043566</v>
      </c>
      <c r="FX62" s="47">
        <v>84854.453345</v>
      </c>
      <c r="FY62" s="71">
        <v>6466.111868</v>
      </c>
      <c r="FZ62" s="4">
        <v>6929.913807</v>
      </c>
      <c r="GA62" s="4">
        <v>6151.886905</v>
      </c>
      <c r="GB62" s="122">
        <v>10634.0488702</v>
      </c>
      <c r="GC62" s="124">
        <v>20031.824541330003</v>
      </c>
      <c r="GD62" s="124">
        <v>22561.7</v>
      </c>
      <c r="GE62" s="124">
        <v>7319.241126137152</v>
      </c>
      <c r="GF62" s="79">
        <v>9634.285046753748</v>
      </c>
      <c r="GG62" s="112">
        <v>8934.620947838634</v>
      </c>
      <c r="GH62" s="112">
        <v>5027.7</v>
      </c>
      <c r="GI62" s="128">
        <v>7111.1115609058</v>
      </c>
      <c r="GJ62" s="131">
        <v>12780.45197330972</v>
      </c>
      <c r="GK62" s="72">
        <v>7731.138362638773</v>
      </c>
      <c r="GL62" s="71">
        <v>8730.89803075744</v>
      </c>
      <c r="GM62" s="71">
        <v>9008.973413328795</v>
      </c>
      <c r="GN62" s="71">
        <v>6744.010680550003</v>
      </c>
      <c r="GO62" s="71">
        <v>8214.895783669996</v>
      </c>
      <c r="GP62" s="71">
        <v>7288.67511758</v>
      </c>
      <c r="GQ62" s="71">
        <v>7642.389991620003</v>
      </c>
      <c r="GR62" s="71">
        <v>11059.281392529996</v>
      </c>
      <c r="GS62" s="71">
        <v>9723.751871499986</v>
      </c>
      <c r="GT62" s="71">
        <v>8694.989696</v>
      </c>
      <c r="GU62" s="71">
        <v>8265.348055</v>
      </c>
      <c r="GV62" s="71">
        <v>8593.805144</v>
      </c>
      <c r="GW62" s="71">
        <f t="shared" si="48"/>
        <v>101698.157539175</v>
      </c>
      <c r="GX62" s="71">
        <v>8182.548393</v>
      </c>
      <c r="GY62" s="71">
        <v>8573.549036</v>
      </c>
      <c r="GZ62" s="71">
        <v>6834.776787</v>
      </c>
      <c r="HA62" s="71">
        <v>9239.543328</v>
      </c>
      <c r="HB62" s="71">
        <v>4851.451994</v>
      </c>
      <c r="HC62" s="71">
        <v>6160.20093</v>
      </c>
      <c r="HD62" s="71">
        <v>7161.959771</v>
      </c>
      <c r="HE62" s="71">
        <v>10433.743468</v>
      </c>
      <c r="HF62" s="71">
        <v>9804.995951335639</v>
      </c>
      <c r="HG62" s="71">
        <v>6005.1996</v>
      </c>
      <c r="HH62" s="71">
        <v>8177.092872</v>
      </c>
      <c r="HI62" s="71">
        <v>5795.372382</v>
      </c>
      <c r="HJ62" s="71">
        <v>7058.541443</v>
      </c>
      <c r="HK62" s="71">
        <v>10152.672907</v>
      </c>
      <c r="HL62" s="71">
        <v>7001.951133</v>
      </c>
      <c r="HM62" s="71">
        <v>6668.034359</v>
      </c>
      <c r="HN62" s="71">
        <v>5450.863102</v>
      </c>
      <c r="HO62" s="71">
        <v>8788.734466</v>
      </c>
      <c r="HP62" s="71">
        <v>8172.350866</v>
      </c>
      <c r="HQ62" s="71">
        <v>8443.274215</v>
      </c>
      <c r="HR62" s="71">
        <v>5691.998526</v>
      </c>
      <c r="HS62" s="71">
        <v>5611.026021</v>
      </c>
      <c r="HT62" s="71">
        <v>6170.677085</v>
      </c>
      <c r="HU62" s="71">
        <v>5644.329222</v>
      </c>
      <c r="HV62" s="71">
        <v>8678.141144</v>
      </c>
      <c r="HW62" s="71">
        <v>5436.85886</v>
      </c>
      <c r="HX62" s="71">
        <v>4701.123584</v>
      </c>
      <c r="HY62" s="71">
        <v>6155.078371</v>
      </c>
      <c r="HZ62" s="71">
        <v>10986.936287</v>
      </c>
      <c r="IA62" s="71"/>
      <c r="IB62" s="71"/>
      <c r="IC62" s="71"/>
      <c r="ID62" s="71"/>
      <c r="IE62" s="71"/>
      <c r="IF62" s="71"/>
      <c r="IG62" s="71"/>
      <c r="IH62" s="47">
        <f t="shared" si="49"/>
        <v>36332.062944000005</v>
      </c>
      <c r="II62" s="47">
        <f t="shared" si="50"/>
        <v>35958.138246</v>
      </c>
    </row>
    <row r="63" spans="1:243" ht="15.75">
      <c r="A63" s="32" t="s">
        <v>58</v>
      </c>
      <c r="B63" s="46">
        <v>560.1</v>
      </c>
      <c r="C63" s="46">
        <v>425.9</v>
      </c>
      <c r="D63" s="46">
        <v>709.3</v>
      </c>
      <c r="E63" s="46">
        <v>978.3</v>
      </c>
      <c r="F63" s="46">
        <v>1038.9</v>
      </c>
      <c r="G63" s="46">
        <v>968.1</v>
      </c>
      <c r="H63" s="46">
        <v>1392.5</v>
      </c>
      <c r="I63" s="45">
        <v>1335.7</v>
      </c>
      <c r="J63" s="46">
        <v>1231.3</v>
      </c>
      <c r="K63" s="46">
        <v>1835.5</v>
      </c>
      <c r="L63" s="46">
        <v>1931.7</v>
      </c>
      <c r="M63" s="69">
        <v>1297.8</v>
      </c>
      <c r="N63" s="47">
        <v>2382.3</v>
      </c>
      <c r="O63" s="47">
        <v>5610.6</v>
      </c>
      <c r="P63" s="47">
        <v>3872.7</v>
      </c>
      <c r="Q63" s="24">
        <v>5188.6</v>
      </c>
      <c r="R63" s="47">
        <v>3037.1</v>
      </c>
      <c r="S63" s="24">
        <v>4321.5</v>
      </c>
      <c r="T63" s="24">
        <v>8776</v>
      </c>
      <c r="U63" s="25">
        <v>7356</v>
      </c>
      <c r="V63" s="25">
        <v>10742.7</v>
      </c>
      <c r="W63" s="25">
        <v>13294.9</v>
      </c>
      <c r="X63" s="24">
        <v>395.9</v>
      </c>
      <c r="Y63" s="27">
        <v>511.8</v>
      </c>
      <c r="Z63" s="26">
        <v>699.3</v>
      </c>
      <c r="AA63" s="26">
        <v>604.2</v>
      </c>
      <c r="AB63" s="26">
        <v>1013.5</v>
      </c>
      <c r="AC63" s="26">
        <v>1100.4</v>
      </c>
      <c r="AD63" s="26">
        <v>595.2</v>
      </c>
      <c r="AE63" s="26">
        <v>1340.7</v>
      </c>
      <c r="AF63" s="26">
        <v>604.1</v>
      </c>
      <c r="AG63" s="26">
        <v>807.1</v>
      </c>
      <c r="AH63" s="26">
        <v>481.7</v>
      </c>
      <c r="AI63" s="26">
        <v>622.1</v>
      </c>
      <c r="AJ63" s="27">
        <v>476.2</v>
      </c>
      <c r="AK63" s="26">
        <v>372.4</v>
      </c>
      <c r="AL63" s="26">
        <v>748.3</v>
      </c>
      <c r="AM63" s="26">
        <v>802.2</v>
      </c>
      <c r="AN63" s="26">
        <v>699.8</v>
      </c>
      <c r="AO63" s="26">
        <v>737</v>
      </c>
      <c r="AP63" s="26">
        <v>721.7</v>
      </c>
      <c r="AQ63" s="26">
        <v>364.5</v>
      </c>
      <c r="AR63" s="26">
        <v>762.2</v>
      </c>
      <c r="AS63" s="26">
        <v>562.5</v>
      </c>
      <c r="AT63" s="26">
        <v>473.5</v>
      </c>
      <c r="AU63" s="26">
        <v>635.7</v>
      </c>
      <c r="AV63" s="24">
        <v>348.4</v>
      </c>
      <c r="AW63" s="26">
        <v>670.3</v>
      </c>
      <c r="AX63" s="26">
        <v>783.3</v>
      </c>
      <c r="AY63" s="26">
        <v>1104.6</v>
      </c>
      <c r="AZ63" s="26">
        <v>1089.4</v>
      </c>
      <c r="BA63" s="26">
        <v>1088.6</v>
      </c>
      <c r="BB63" s="1">
        <v>996</v>
      </c>
      <c r="BC63" s="1">
        <v>896.6</v>
      </c>
      <c r="BD63" s="1">
        <v>1057.2</v>
      </c>
      <c r="BE63" s="1">
        <v>716.5</v>
      </c>
      <c r="BF63" s="1">
        <v>1144.3</v>
      </c>
      <c r="BG63" s="26">
        <v>847.5</v>
      </c>
      <c r="BH63" s="24">
        <v>883.3</v>
      </c>
      <c r="BI63" s="26">
        <v>1015.3</v>
      </c>
      <c r="BJ63" s="26">
        <v>1390.9</v>
      </c>
      <c r="BK63" s="26">
        <v>608.2</v>
      </c>
      <c r="BL63" s="26">
        <v>817.3</v>
      </c>
      <c r="BM63" s="26">
        <v>1188.1</v>
      </c>
      <c r="BN63" s="26">
        <v>1684.8</v>
      </c>
      <c r="BO63" s="26">
        <v>1169.7</v>
      </c>
      <c r="BP63" s="26">
        <v>970.8</v>
      </c>
      <c r="BQ63" s="26">
        <v>1306.9</v>
      </c>
      <c r="BR63" s="26">
        <v>1515.3</v>
      </c>
      <c r="BS63" s="26">
        <v>744.3</v>
      </c>
      <c r="BT63" s="47">
        <v>1898.6</v>
      </c>
      <c r="BU63" s="71">
        <v>3289.5</v>
      </c>
      <c r="BV63" s="47">
        <v>3897.7</v>
      </c>
      <c r="BW63" s="47">
        <v>4715</v>
      </c>
      <c r="BX63" s="47">
        <v>5903.1</v>
      </c>
      <c r="BY63" s="47">
        <v>7587.9</v>
      </c>
      <c r="BZ63" s="47">
        <v>8757.6</v>
      </c>
      <c r="CA63" s="24">
        <v>9728.4</v>
      </c>
      <c r="CB63" s="24">
        <v>11035.3</v>
      </c>
      <c r="CC63" s="24">
        <v>12550.6</v>
      </c>
      <c r="CD63" s="71">
        <v>13294.9</v>
      </c>
      <c r="CE63" s="24">
        <v>6673</v>
      </c>
      <c r="CF63" s="71">
        <v>8050.4</v>
      </c>
      <c r="CG63" s="71">
        <v>13916.5</v>
      </c>
      <c r="CH63" s="47">
        <v>42711.794692999996</v>
      </c>
      <c r="CI63" s="47">
        <v>44634.207672000004</v>
      </c>
      <c r="CJ63" s="47">
        <v>49560.286854</v>
      </c>
      <c r="CK63" s="24">
        <v>1031.6</v>
      </c>
      <c r="CL63" s="26">
        <v>712.8</v>
      </c>
      <c r="CM63" s="26">
        <v>862.9</v>
      </c>
      <c r="CN63" s="26">
        <v>636.1</v>
      </c>
      <c r="CO63" s="26">
        <v>769.9</v>
      </c>
      <c r="CP63" s="26">
        <v>497.4</v>
      </c>
      <c r="CQ63" s="26">
        <v>797.1</v>
      </c>
      <c r="CR63" s="26">
        <v>477.9</v>
      </c>
      <c r="CS63" s="26">
        <v>34.400000000000546</v>
      </c>
      <c r="CT63" s="26">
        <v>325.2</v>
      </c>
      <c r="CU63" s="26">
        <v>405.8</v>
      </c>
      <c r="CV63" s="26">
        <v>121.9</v>
      </c>
      <c r="CW63" s="24">
        <v>1744.4</v>
      </c>
      <c r="CX63" s="27">
        <v>2607.3</v>
      </c>
      <c r="CY63" s="24">
        <v>3243.4</v>
      </c>
      <c r="CZ63" s="24">
        <v>4013.3</v>
      </c>
      <c r="DA63" s="24">
        <v>4510.7</v>
      </c>
      <c r="DB63" s="71">
        <v>5307.8</v>
      </c>
      <c r="DC63" s="24">
        <v>5785.7</v>
      </c>
      <c r="DD63" s="24">
        <v>5820.1</v>
      </c>
      <c r="DE63" s="71">
        <v>6145.3</v>
      </c>
      <c r="DF63" s="71">
        <v>6551.1</v>
      </c>
      <c r="DG63" s="27">
        <v>6673</v>
      </c>
      <c r="DH63" s="24">
        <v>326.9</v>
      </c>
      <c r="DI63" s="27">
        <v>1059.8</v>
      </c>
      <c r="DJ63" s="24">
        <v>1543.3</v>
      </c>
      <c r="DK63" s="71">
        <v>1959</v>
      </c>
      <c r="DL63" s="71">
        <v>3212.4</v>
      </c>
      <c r="DM63" s="72">
        <v>3561.7</v>
      </c>
      <c r="DN63" s="72">
        <v>4406.4</v>
      </c>
      <c r="DO63" s="71">
        <v>5105.6</v>
      </c>
      <c r="DP63" s="73">
        <v>5614.6</v>
      </c>
      <c r="DQ63" s="71">
        <v>7228.3</v>
      </c>
      <c r="DR63" s="71">
        <v>7365</v>
      </c>
      <c r="DS63" s="71">
        <v>8050.4</v>
      </c>
      <c r="DT63" s="24">
        <v>716.5</v>
      </c>
      <c r="DU63" s="24">
        <v>1320.6</v>
      </c>
      <c r="DV63" s="24">
        <v>2439.2</v>
      </c>
      <c r="DW63" s="24">
        <v>3064.1</v>
      </c>
      <c r="DX63" s="24">
        <v>3535.2</v>
      </c>
      <c r="DY63" s="27">
        <v>4556.2</v>
      </c>
      <c r="DZ63" s="71">
        <v>6071.1</v>
      </c>
      <c r="EA63" s="71">
        <v>7839.7</v>
      </c>
      <c r="EB63" s="71">
        <v>9747.5</v>
      </c>
      <c r="EC63" s="71">
        <v>10883.7</v>
      </c>
      <c r="ED63" s="71">
        <v>12098.5</v>
      </c>
      <c r="EE63" s="71">
        <v>1818</v>
      </c>
      <c r="EF63" s="71">
        <f t="shared" si="51"/>
        <v>13916.5</v>
      </c>
      <c r="EG63" s="24">
        <v>3182.3</v>
      </c>
      <c r="EH63" s="24">
        <v>1967.4</v>
      </c>
      <c r="EI63" s="24">
        <v>2084.2</v>
      </c>
      <c r="EJ63" s="24">
        <v>1840</v>
      </c>
      <c r="EK63" s="24">
        <v>3336.478291</v>
      </c>
      <c r="EL63" s="24">
        <f>'[1]Feuil3'!$F$46</f>
        <v>3844.830976</v>
      </c>
      <c r="EM63" s="24">
        <v>3869.5</v>
      </c>
      <c r="EN63" s="24">
        <v>4140</v>
      </c>
      <c r="EO63" s="24">
        <v>4329.311853</v>
      </c>
      <c r="EP63" s="24">
        <v>4347.173573</v>
      </c>
      <c r="EQ63" s="24">
        <v>4096.2</v>
      </c>
      <c r="ER63" s="24">
        <v>5674.4</v>
      </c>
      <c r="ES63" s="47">
        <f t="shared" si="44"/>
        <v>42711.794692999996</v>
      </c>
      <c r="ET63" s="24">
        <v>4212.3</v>
      </c>
      <c r="EU63" s="24">
        <v>4142.2</v>
      </c>
      <c r="EV63" s="24">
        <v>2993.2</v>
      </c>
      <c r="EW63" s="78">
        <v>3901.303508</v>
      </c>
      <c r="EX63" s="78">
        <v>2568.8</v>
      </c>
      <c r="EY63" s="78">
        <v>4475.3</v>
      </c>
      <c r="EZ63" s="78">
        <v>4238.7</v>
      </c>
      <c r="FA63" s="24">
        <v>4358.565242</v>
      </c>
      <c r="FB63" s="24">
        <v>4747.657505</v>
      </c>
      <c r="FC63" s="24">
        <v>2778.381417</v>
      </c>
      <c r="FD63" s="24">
        <v>3454</v>
      </c>
      <c r="FE63" s="24">
        <v>2763.8</v>
      </c>
      <c r="FF63" s="47">
        <f t="shared" si="45"/>
        <v>44634.207672000004</v>
      </c>
      <c r="FG63" s="24">
        <v>4138.05562</v>
      </c>
      <c r="FH63" s="24">
        <v>5169.068898</v>
      </c>
      <c r="FI63" s="1">
        <v>2993.160011</v>
      </c>
      <c r="FJ63" s="1">
        <v>4391.78</v>
      </c>
      <c r="FK63" s="1">
        <v>4658.779</v>
      </c>
      <c r="FL63" s="1">
        <v>4336.4</v>
      </c>
      <c r="FM63" s="1">
        <v>3814.546355</v>
      </c>
      <c r="FN63" s="1">
        <v>3628.460944</v>
      </c>
      <c r="FO63" s="1">
        <v>3613.7</v>
      </c>
      <c r="FP63" s="1">
        <v>4903.021904</v>
      </c>
      <c r="FQ63" s="1">
        <v>3488.814122</v>
      </c>
      <c r="FR63" s="1">
        <v>4424.5</v>
      </c>
      <c r="FS63" s="1">
        <f t="shared" si="46"/>
        <v>49560.286854</v>
      </c>
      <c r="FT63" s="47">
        <f t="shared" si="47"/>
        <v>41646.972731999995</v>
      </c>
      <c r="FU63" s="71">
        <v>18426.928965709976</v>
      </c>
      <c r="FV63" s="47">
        <v>15431.267309966579</v>
      </c>
      <c r="FW63" s="47">
        <v>11319.912627501999</v>
      </c>
      <c r="FX63" s="47">
        <v>26649.974251</v>
      </c>
      <c r="FY63" s="71">
        <v>4537.203111</v>
      </c>
      <c r="FZ63" s="4">
        <v>1948.030988</v>
      </c>
      <c r="GA63" s="4">
        <v>872.311774</v>
      </c>
      <c r="GB63" s="122">
        <v>452.96096</v>
      </c>
      <c r="GC63" s="124">
        <v>1509.68801678</v>
      </c>
      <c r="GD63" s="124">
        <v>2674.2</v>
      </c>
      <c r="GE63" s="124">
        <v>1222.6815665956997</v>
      </c>
      <c r="GF63" s="79">
        <v>1719.4466478093</v>
      </c>
      <c r="GG63" s="112">
        <v>1327.4804863805002</v>
      </c>
      <c r="GH63" s="112">
        <v>1000.3</v>
      </c>
      <c r="GI63" s="128">
        <v>199.5159449342</v>
      </c>
      <c r="GJ63" s="131">
        <v>963.1094702102748</v>
      </c>
      <c r="GK63" s="72">
        <v>327.6520030212769</v>
      </c>
      <c r="GL63" s="71">
        <v>1314.8941068914</v>
      </c>
      <c r="GM63" s="71">
        <v>1562.8909892339007</v>
      </c>
      <c r="GN63" s="71">
        <v>1300.0139605499999</v>
      </c>
      <c r="GO63" s="71">
        <v>967.5496779399999</v>
      </c>
      <c r="GP63" s="71">
        <v>240.04438559</v>
      </c>
      <c r="GQ63" s="71">
        <v>2978.8729680300003</v>
      </c>
      <c r="GR63" s="71">
        <v>1761.8478307300002</v>
      </c>
      <c r="GS63" s="71">
        <v>2026.4226309800001</v>
      </c>
      <c r="GT63" s="71">
        <v>842.803791</v>
      </c>
      <c r="GU63" s="71">
        <v>1561.916454</v>
      </c>
      <c r="GV63" s="71">
        <v>546.358512</v>
      </c>
      <c r="GW63" s="71">
        <f t="shared" si="48"/>
        <v>15431.267309966579</v>
      </c>
      <c r="GX63" s="71">
        <v>927.218871</v>
      </c>
      <c r="GY63" s="71">
        <v>622.42462</v>
      </c>
      <c r="GZ63" s="71">
        <v>803.973886</v>
      </c>
      <c r="HA63" s="71">
        <v>726.950658</v>
      </c>
      <c r="HB63" s="71"/>
      <c r="HC63" s="71">
        <v>2672.393673</v>
      </c>
      <c r="HD63" s="71">
        <v>501.897505</v>
      </c>
      <c r="HE63" s="71">
        <v>1150.392845</v>
      </c>
      <c r="HF63" s="71">
        <v>244.896818502</v>
      </c>
      <c r="HG63" s="71">
        <v>0.13412</v>
      </c>
      <c r="HH63" s="71">
        <v>1727.404159</v>
      </c>
      <c r="HI63" s="71">
        <v>1942.225472</v>
      </c>
      <c r="HJ63" s="71">
        <v>2312.298827</v>
      </c>
      <c r="HK63" s="71">
        <v>905.02754</v>
      </c>
      <c r="HL63" s="71">
        <v>942.6929190000001</v>
      </c>
      <c r="HM63" s="71">
        <v>2621.730768</v>
      </c>
      <c r="HN63" s="71">
        <v>1491.191699</v>
      </c>
      <c r="HO63" s="71">
        <v>2687.786184</v>
      </c>
      <c r="HP63" s="71">
        <v>2061.365555</v>
      </c>
      <c r="HQ63" s="71">
        <v>3773.467533</v>
      </c>
      <c r="HR63" s="71">
        <v>2777.885908</v>
      </c>
      <c r="HS63" s="71">
        <v>1988.005288</v>
      </c>
      <c r="HT63" s="71">
        <v>2347.29299</v>
      </c>
      <c r="HU63" s="71">
        <v>2741.22904</v>
      </c>
      <c r="HV63" s="71">
        <v>2857.474886</v>
      </c>
      <c r="HW63" s="71">
        <v>1581.055963</v>
      </c>
      <c r="HX63" s="71">
        <v>3480.222284</v>
      </c>
      <c r="HY63" s="71">
        <v>5643.571897</v>
      </c>
      <c r="HZ63" s="71">
        <v>11415.028035</v>
      </c>
      <c r="IA63" s="71"/>
      <c r="IB63" s="71"/>
      <c r="IC63" s="71"/>
      <c r="ID63" s="71"/>
      <c r="IE63" s="71"/>
      <c r="IF63" s="71"/>
      <c r="IG63" s="71"/>
      <c r="IH63" s="47">
        <f t="shared" si="49"/>
        <v>8272.941753</v>
      </c>
      <c r="II63" s="47">
        <f t="shared" si="50"/>
        <v>24977.353065</v>
      </c>
    </row>
    <row r="64" spans="1:243" ht="15.75">
      <c r="A64" s="32" t="s">
        <v>59</v>
      </c>
      <c r="B64" s="46">
        <v>203</v>
      </c>
      <c r="C64" s="46">
        <v>411.4</v>
      </c>
      <c r="D64" s="46">
        <v>279.3</v>
      </c>
      <c r="E64" s="46">
        <v>156.7</v>
      </c>
      <c r="F64" s="46">
        <v>230.1</v>
      </c>
      <c r="G64" s="46">
        <v>452</v>
      </c>
      <c r="H64" s="46">
        <v>867.8</v>
      </c>
      <c r="I64" s="45">
        <v>431.5</v>
      </c>
      <c r="J64" s="46">
        <v>539.5</v>
      </c>
      <c r="K64" s="46">
        <v>1256.3</v>
      </c>
      <c r="L64" s="46">
        <v>1023.6</v>
      </c>
      <c r="M64" s="69">
        <v>491.9</v>
      </c>
      <c r="N64" s="47">
        <v>988.8</v>
      </c>
      <c r="O64" s="47">
        <v>699.2</v>
      </c>
      <c r="P64" s="47">
        <v>653.6</v>
      </c>
      <c r="Q64" s="24">
        <v>883.1</v>
      </c>
      <c r="R64" s="47">
        <v>420.2</v>
      </c>
      <c r="S64" s="24">
        <v>810</v>
      </c>
      <c r="T64" s="24">
        <v>183.5</v>
      </c>
      <c r="U64" s="25">
        <v>271.7</v>
      </c>
      <c r="V64" s="25">
        <v>177.7</v>
      </c>
      <c r="W64" s="25">
        <v>254.1</v>
      </c>
      <c r="X64" s="24" t="s">
        <v>80</v>
      </c>
      <c r="Y64" s="27">
        <v>1.2</v>
      </c>
      <c r="Z64" s="26">
        <v>32.1</v>
      </c>
      <c r="AA64" s="26">
        <v>4.3</v>
      </c>
      <c r="AB64" s="26">
        <v>7.9</v>
      </c>
      <c r="AC64" s="26" t="s">
        <v>29</v>
      </c>
      <c r="AD64" s="26">
        <v>8</v>
      </c>
      <c r="AE64" s="26">
        <v>37.8</v>
      </c>
      <c r="AF64" s="26" t="s">
        <v>29</v>
      </c>
      <c r="AG64" s="26">
        <v>18.8</v>
      </c>
      <c r="AH64" s="26" t="s">
        <v>29</v>
      </c>
      <c r="AI64" s="26">
        <v>73.4</v>
      </c>
      <c r="AJ64" s="27">
        <v>18.7</v>
      </c>
      <c r="AK64" s="26" t="s">
        <v>29</v>
      </c>
      <c r="AL64" s="26">
        <v>20</v>
      </c>
      <c r="AM64" s="26">
        <v>74.6</v>
      </c>
      <c r="AN64" s="26">
        <v>26.4</v>
      </c>
      <c r="AO64" s="26">
        <v>1</v>
      </c>
      <c r="AP64" s="26">
        <v>76.4</v>
      </c>
      <c r="AQ64" s="26" t="s">
        <v>29</v>
      </c>
      <c r="AR64" s="26" t="s">
        <v>29</v>
      </c>
      <c r="AS64" s="26" t="s">
        <v>29</v>
      </c>
      <c r="AT64" s="26" t="s">
        <v>29</v>
      </c>
      <c r="AU64" s="26">
        <v>54.6</v>
      </c>
      <c r="AV64" s="24" t="s">
        <v>29</v>
      </c>
      <c r="AW64" s="26">
        <v>13.7</v>
      </c>
      <c r="AX64" s="26">
        <v>72.1</v>
      </c>
      <c r="AY64" s="26"/>
      <c r="AZ64" s="26">
        <v>1.5</v>
      </c>
      <c r="BA64" s="26">
        <v>29.6</v>
      </c>
      <c r="BB64" s="1">
        <v>0</v>
      </c>
      <c r="BC64" s="1">
        <v>17.7</v>
      </c>
      <c r="BD64" s="1">
        <v>0</v>
      </c>
      <c r="BE64" s="1">
        <v>43.1</v>
      </c>
      <c r="BF64" s="1">
        <v>0</v>
      </c>
      <c r="BG64" s="26">
        <v>0</v>
      </c>
      <c r="BH64" s="24" t="s">
        <v>29</v>
      </c>
      <c r="BI64" s="26">
        <v>44.4</v>
      </c>
      <c r="BJ64" s="26">
        <v>0</v>
      </c>
      <c r="BK64" s="26">
        <v>50.1</v>
      </c>
      <c r="BL64" s="26">
        <v>0</v>
      </c>
      <c r="BM64" s="26">
        <v>46</v>
      </c>
      <c r="BN64" s="26">
        <v>2.1999999999999886</v>
      </c>
      <c r="BO64" s="26">
        <v>41.5</v>
      </c>
      <c r="BP64" s="26">
        <v>23</v>
      </c>
      <c r="BQ64" s="26">
        <v>46.9</v>
      </c>
      <c r="BR64" s="26">
        <v>0</v>
      </c>
      <c r="BS64" s="26">
        <v>0</v>
      </c>
      <c r="BT64" s="47">
        <v>44.4</v>
      </c>
      <c r="BU64" s="47">
        <v>44.4</v>
      </c>
      <c r="BV64" s="47">
        <v>94.5</v>
      </c>
      <c r="BW64" s="47">
        <v>94.5</v>
      </c>
      <c r="BX64" s="47">
        <v>140.5</v>
      </c>
      <c r="BY64" s="47">
        <v>142.7</v>
      </c>
      <c r="BZ64" s="47">
        <v>184.2</v>
      </c>
      <c r="CA64" s="24">
        <v>207.2</v>
      </c>
      <c r="CB64" s="24">
        <v>254.1</v>
      </c>
      <c r="CC64" s="24">
        <v>254.1</v>
      </c>
      <c r="CD64" s="71">
        <v>254.1</v>
      </c>
      <c r="CE64" s="24">
        <v>597.3</v>
      </c>
      <c r="CF64" s="71">
        <v>192.9</v>
      </c>
      <c r="CG64" s="71">
        <v>193.3</v>
      </c>
      <c r="CH64" s="47">
        <v>153.28186399999998</v>
      </c>
      <c r="CI64" s="47">
        <v>224</v>
      </c>
      <c r="CJ64" s="47">
        <v>86.852784</v>
      </c>
      <c r="CK64" s="24">
        <v>419.2</v>
      </c>
      <c r="CL64" s="26">
        <v>0</v>
      </c>
      <c r="CM64" s="26">
        <v>2.900000000000034</v>
      </c>
      <c r="CN64" s="26">
        <v>0</v>
      </c>
      <c r="CO64" s="26">
        <v>120.4</v>
      </c>
      <c r="CP64" s="26">
        <v>0</v>
      </c>
      <c r="CQ64" s="26">
        <v>0</v>
      </c>
      <c r="CR64" s="26">
        <v>25</v>
      </c>
      <c r="CS64" s="26">
        <v>4.5</v>
      </c>
      <c r="CT64" s="26">
        <v>25.3</v>
      </c>
      <c r="CU64" s="26">
        <v>0</v>
      </c>
      <c r="CV64" s="26">
        <v>0</v>
      </c>
      <c r="CW64" s="24">
        <v>419.2</v>
      </c>
      <c r="CX64" s="27">
        <v>422.1</v>
      </c>
      <c r="CY64" s="24">
        <v>422.1</v>
      </c>
      <c r="CZ64" s="24">
        <v>542.5</v>
      </c>
      <c r="DA64" s="24">
        <v>542.5</v>
      </c>
      <c r="DB64" s="71">
        <v>542.5</v>
      </c>
      <c r="DC64" s="24">
        <v>567.5</v>
      </c>
      <c r="DD64" s="24">
        <v>572</v>
      </c>
      <c r="DE64" s="71">
        <v>597.3</v>
      </c>
      <c r="DF64" s="71">
        <v>597.3</v>
      </c>
      <c r="DG64" s="27">
        <v>597.3</v>
      </c>
      <c r="DH64" s="24">
        <v>19.1</v>
      </c>
      <c r="DI64" s="27">
        <v>19.1</v>
      </c>
      <c r="DJ64" s="24">
        <v>19.1</v>
      </c>
      <c r="DK64" s="71">
        <v>73</v>
      </c>
      <c r="DL64" s="71">
        <v>73</v>
      </c>
      <c r="DM64" s="72">
        <v>73</v>
      </c>
      <c r="DN64" s="72">
        <v>127.4</v>
      </c>
      <c r="DO64" s="71">
        <v>127.4</v>
      </c>
      <c r="DP64" s="73">
        <v>187.4</v>
      </c>
      <c r="DQ64" s="71">
        <v>192.9</v>
      </c>
      <c r="DR64" s="71">
        <v>192.9</v>
      </c>
      <c r="DS64" s="71">
        <v>192.9</v>
      </c>
      <c r="DT64" s="71">
        <v>30.9</v>
      </c>
      <c r="DU64" s="71">
        <v>33.3</v>
      </c>
      <c r="DV64" s="71">
        <v>65.1</v>
      </c>
      <c r="DW64" s="71">
        <v>123.1</v>
      </c>
      <c r="DX64" s="71">
        <v>128.7</v>
      </c>
      <c r="DY64" s="27">
        <v>128.7</v>
      </c>
      <c r="DZ64" s="71">
        <v>160.5</v>
      </c>
      <c r="EA64" s="71">
        <v>193.3</v>
      </c>
      <c r="EB64" s="71">
        <v>193.3</v>
      </c>
      <c r="EC64" s="71">
        <v>193.3</v>
      </c>
      <c r="ED64" s="71">
        <v>193.3</v>
      </c>
      <c r="EE64" s="71"/>
      <c r="EF64" s="71">
        <f t="shared" si="51"/>
        <v>193.3</v>
      </c>
      <c r="EG64" s="24" t="s">
        <v>29</v>
      </c>
      <c r="EH64" s="24">
        <v>0</v>
      </c>
      <c r="EI64" s="24">
        <v>0</v>
      </c>
      <c r="EJ64" s="26" t="s">
        <v>29</v>
      </c>
      <c r="EK64" s="24">
        <v>33.184408</v>
      </c>
      <c r="EL64" s="24">
        <v>0</v>
      </c>
      <c r="EM64" s="24">
        <v>9.2</v>
      </c>
      <c r="EN64" s="24">
        <v>0</v>
      </c>
      <c r="EO64" s="24">
        <v>0</v>
      </c>
      <c r="EP64" s="24">
        <v>71.897456</v>
      </c>
      <c r="EQ64" s="24"/>
      <c r="ER64" s="24">
        <v>39</v>
      </c>
      <c r="ES64" s="47">
        <f t="shared" si="44"/>
        <v>153.28186399999998</v>
      </c>
      <c r="ET64" s="24">
        <v>0</v>
      </c>
      <c r="EU64" s="24">
        <v>73.5</v>
      </c>
      <c r="EV64" s="24">
        <v>0</v>
      </c>
      <c r="EW64" s="78">
        <v>0</v>
      </c>
      <c r="EX64" s="78">
        <v>73.4</v>
      </c>
      <c r="EY64" s="78"/>
      <c r="EZ64" s="78"/>
      <c r="FA64" s="78">
        <v>0</v>
      </c>
      <c r="FB64" s="78">
        <v>0</v>
      </c>
      <c r="FC64" s="78">
        <v>0</v>
      </c>
      <c r="FD64" s="78">
        <v>77.1</v>
      </c>
      <c r="FE64" s="78">
        <v>0</v>
      </c>
      <c r="FF64" s="47">
        <f t="shared" si="45"/>
        <v>224</v>
      </c>
      <c r="FG64" s="24" t="s">
        <v>29</v>
      </c>
      <c r="FH64" s="24">
        <v>0</v>
      </c>
      <c r="FI64" s="1">
        <v>0</v>
      </c>
      <c r="FJ64" s="1"/>
      <c r="FK64" s="1">
        <v>0</v>
      </c>
      <c r="FL64" s="1">
        <v>42.6</v>
      </c>
      <c r="FM64" s="1">
        <v>44.252784</v>
      </c>
      <c r="FN64" s="1">
        <v>0</v>
      </c>
      <c r="FO64" s="1"/>
      <c r="FP64" s="1">
        <v>0</v>
      </c>
      <c r="FQ64" s="1">
        <v>0</v>
      </c>
      <c r="FR64" s="1"/>
      <c r="FS64" s="1">
        <f t="shared" si="46"/>
        <v>86.852784</v>
      </c>
      <c r="FT64" s="47">
        <f t="shared" si="47"/>
        <v>86.852784</v>
      </c>
      <c r="FU64" s="71">
        <v>397.7338177273</v>
      </c>
      <c r="FV64" s="47">
        <v>283.0633481432</v>
      </c>
      <c r="FW64" s="47">
        <v>562.01969162</v>
      </c>
      <c r="FX64" s="47">
        <v>271.140453</v>
      </c>
      <c r="FY64" s="71">
        <v>167.422393</v>
      </c>
      <c r="FZ64" s="4">
        <v>0</v>
      </c>
      <c r="GA64" s="4">
        <v>0</v>
      </c>
      <c r="GB64" s="122">
        <v>0</v>
      </c>
      <c r="GC64" s="124">
        <v>138.21179429</v>
      </c>
      <c r="GD64" s="124">
        <v>0</v>
      </c>
      <c r="GE64" s="124">
        <v>0</v>
      </c>
      <c r="GF64" s="79">
        <v>0</v>
      </c>
      <c r="GG64" s="112">
        <v>0</v>
      </c>
      <c r="GH64" s="112">
        <v>0</v>
      </c>
      <c r="GI64" s="128">
        <v>0</v>
      </c>
      <c r="GJ64" s="131">
        <v>92.0996304373</v>
      </c>
      <c r="GK64" s="72">
        <v>67.63073925</v>
      </c>
      <c r="GL64" s="71">
        <v>1E-06</v>
      </c>
      <c r="GM64" s="71">
        <v>0.1743340032</v>
      </c>
      <c r="GN64" s="71">
        <v>44.79885231</v>
      </c>
      <c r="GO64" s="71">
        <v>0</v>
      </c>
      <c r="GP64" s="71">
        <v>43.94532035</v>
      </c>
      <c r="GQ64" s="71">
        <v>43.86974923</v>
      </c>
      <c r="GR64" s="71"/>
      <c r="GS64" s="71"/>
      <c r="GT64" s="71"/>
      <c r="GU64" s="71">
        <v>82.644352</v>
      </c>
      <c r="GV64" s="71"/>
      <c r="GW64" s="71">
        <f t="shared" si="48"/>
        <v>283.0633481432</v>
      </c>
      <c r="GX64" s="71"/>
      <c r="GY64" s="71">
        <v>0</v>
      </c>
      <c r="GZ64" s="71"/>
      <c r="HA64" s="71">
        <v>1.728065</v>
      </c>
      <c r="HB64" s="71"/>
      <c r="HC64" s="71"/>
      <c r="HD64" s="71">
        <v>17.322363</v>
      </c>
      <c r="HE64" s="71">
        <v>59.749033</v>
      </c>
      <c r="HF64" s="71">
        <v>31.270504619999997</v>
      </c>
      <c r="HG64" s="71"/>
      <c r="HH64" s="71">
        <v>60.873099</v>
      </c>
      <c r="HI64" s="71">
        <v>391.076627</v>
      </c>
      <c r="HJ64" s="71">
        <v>67.905729</v>
      </c>
      <c r="HK64" s="71"/>
      <c r="HL64" s="71"/>
      <c r="HM64" s="71">
        <v>100.328863</v>
      </c>
      <c r="HN64" s="71"/>
      <c r="HO64" s="71"/>
      <c r="HP64" s="71"/>
      <c r="HQ64" s="71"/>
      <c r="HR64" s="71"/>
      <c r="HS64" s="71"/>
      <c r="HT64" s="71">
        <v>43.019395</v>
      </c>
      <c r="HU64" s="71">
        <v>59.886466</v>
      </c>
      <c r="HV64" s="71"/>
      <c r="HW64" s="71">
        <v>9.461814</v>
      </c>
      <c r="HX64" s="71"/>
      <c r="HY64" s="71">
        <v>0</v>
      </c>
      <c r="HZ64" s="71">
        <v>0.382201</v>
      </c>
      <c r="IA64" s="71"/>
      <c r="IB64" s="71"/>
      <c r="IC64" s="71"/>
      <c r="ID64" s="71"/>
      <c r="IE64" s="71"/>
      <c r="IF64" s="71"/>
      <c r="IG64" s="71"/>
      <c r="IH64" s="47">
        <f t="shared" si="49"/>
        <v>168.234592</v>
      </c>
      <c r="II64" s="47">
        <f t="shared" si="50"/>
        <v>9.844015</v>
      </c>
    </row>
    <row r="65" spans="1:243" ht="15.75">
      <c r="A65" s="32" t="s">
        <v>61</v>
      </c>
      <c r="B65" s="46">
        <v>49.40000000000009</v>
      </c>
      <c r="C65" s="46">
        <v>56.69999999999982</v>
      </c>
      <c r="D65" s="46">
        <v>103.3</v>
      </c>
      <c r="E65" s="46">
        <v>129.7</v>
      </c>
      <c r="F65" s="46">
        <v>154.9</v>
      </c>
      <c r="G65" s="46">
        <v>255.1</v>
      </c>
      <c r="H65" s="46">
        <v>1133.2</v>
      </c>
      <c r="I65" s="45">
        <v>649.8</v>
      </c>
      <c r="J65" s="46">
        <v>1015.3</v>
      </c>
      <c r="K65" s="46">
        <v>1802.2</v>
      </c>
      <c r="L65" s="46">
        <v>1161</v>
      </c>
      <c r="M65" s="69">
        <v>352.8</v>
      </c>
      <c r="N65" s="47">
        <v>1109.2</v>
      </c>
      <c r="O65" s="47">
        <v>1517.5</v>
      </c>
      <c r="P65" s="47">
        <v>2371.6</v>
      </c>
      <c r="Q65" s="24">
        <v>1885.7</v>
      </c>
      <c r="R65" s="47">
        <v>2169.6</v>
      </c>
      <c r="S65" s="24">
        <v>1674.9</v>
      </c>
      <c r="T65" s="24">
        <v>3691.9</v>
      </c>
      <c r="U65" s="25">
        <v>4306</v>
      </c>
      <c r="V65" s="25">
        <v>3148.2</v>
      </c>
      <c r="W65" s="25">
        <v>9269.6</v>
      </c>
      <c r="X65" s="47">
        <v>119.5</v>
      </c>
      <c r="Y65" s="70">
        <v>59.7</v>
      </c>
      <c r="Z65" s="26">
        <v>150.5</v>
      </c>
      <c r="AA65" s="26">
        <v>7.6</v>
      </c>
      <c r="AB65" s="26">
        <v>141.3</v>
      </c>
      <c r="AC65" s="26">
        <v>317.9</v>
      </c>
      <c r="AD65" s="26">
        <v>224.9</v>
      </c>
      <c r="AE65" s="26">
        <v>107.1</v>
      </c>
      <c r="AF65" s="26">
        <v>58.1</v>
      </c>
      <c r="AG65" s="26">
        <v>824</v>
      </c>
      <c r="AH65" s="26">
        <v>1224.7</v>
      </c>
      <c r="AI65" s="26">
        <v>456.6</v>
      </c>
      <c r="AJ65" s="27">
        <v>119</v>
      </c>
      <c r="AK65" s="26">
        <v>101.8</v>
      </c>
      <c r="AL65" s="26">
        <v>792.7</v>
      </c>
      <c r="AM65" s="26">
        <v>464.9</v>
      </c>
      <c r="AN65" s="26">
        <v>130.6</v>
      </c>
      <c r="AO65" s="26">
        <v>660.5</v>
      </c>
      <c r="AP65" s="26">
        <v>201</v>
      </c>
      <c r="AQ65" s="26">
        <v>555.6</v>
      </c>
      <c r="AR65" s="26">
        <v>634.4</v>
      </c>
      <c r="AS65" s="26">
        <v>305.6</v>
      </c>
      <c r="AT65" s="26">
        <v>208.9</v>
      </c>
      <c r="AU65" s="26">
        <v>131</v>
      </c>
      <c r="AV65" s="24">
        <v>470.8</v>
      </c>
      <c r="AW65" s="26">
        <v>181.7</v>
      </c>
      <c r="AX65" s="26">
        <v>425.2</v>
      </c>
      <c r="AY65" s="26">
        <v>335.2</v>
      </c>
      <c r="AZ65" s="26">
        <v>226.9</v>
      </c>
      <c r="BA65" s="26">
        <v>181</v>
      </c>
      <c r="BB65" s="1">
        <v>152.9</v>
      </c>
      <c r="BC65" s="1">
        <v>379.2</v>
      </c>
      <c r="BD65" s="1">
        <v>486</v>
      </c>
      <c r="BE65" s="1">
        <v>124.7</v>
      </c>
      <c r="BF65" s="1">
        <v>61.600000000000136</v>
      </c>
      <c r="BG65" s="26">
        <v>123</v>
      </c>
      <c r="BH65" s="24">
        <v>198.2</v>
      </c>
      <c r="BI65" s="26">
        <v>442.2</v>
      </c>
      <c r="BJ65" s="26">
        <v>691.4</v>
      </c>
      <c r="BK65" s="26">
        <v>3111.8</v>
      </c>
      <c r="BL65" s="26">
        <v>317.3</v>
      </c>
      <c r="BM65" s="26">
        <v>576.6</v>
      </c>
      <c r="BN65" s="26">
        <v>1772.7</v>
      </c>
      <c r="BO65" s="26">
        <v>790</v>
      </c>
      <c r="BP65" s="26">
        <v>407</v>
      </c>
      <c r="BQ65" s="26">
        <v>530.2999999999995</v>
      </c>
      <c r="BR65" s="26">
        <v>120.20000000000107</v>
      </c>
      <c r="BS65" s="26">
        <v>311.9</v>
      </c>
      <c r="BT65" s="47">
        <v>640.4</v>
      </c>
      <c r="BU65" s="47">
        <v>1331.8</v>
      </c>
      <c r="BV65" s="47">
        <v>4443.6</v>
      </c>
      <c r="BW65" s="47">
        <v>4760.9</v>
      </c>
      <c r="BX65" s="47">
        <v>5337.5</v>
      </c>
      <c r="BY65" s="47">
        <v>7110.2</v>
      </c>
      <c r="BZ65" s="47">
        <v>7900.2</v>
      </c>
      <c r="CA65" s="24">
        <v>8307.2</v>
      </c>
      <c r="CB65" s="24">
        <v>8837.5</v>
      </c>
      <c r="CC65" s="24">
        <v>8957.7</v>
      </c>
      <c r="CD65" s="71">
        <v>9269.6</v>
      </c>
      <c r="CE65" s="24">
        <v>6885.9</v>
      </c>
      <c r="CF65" s="71">
        <v>11778</v>
      </c>
      <c r="CG65" s="71">
        <v>20571.65</v>
      </c>
      <c r="CH65" s="47">
        <v>17835.957556</v>
      </c>
      <c r="CI65" s="47">
        <v>22597.05567</v>
      </c>
      <c r="CJ65" s="47">
        <v>26713.628335999994</v>
      </c>
      <c r="CK65" s="24">
        <v>949.8</v>
      </c>
      <c r="CL65" s="26">
        <v>89.5</v>
      </c>
      <c r="CM65" s="26">
        <v>616.5</v>
      </c>
      <c r="CN65" s="26">
        <v>1453.6</v>
      </c>
      <c r="CO65" s="26">
        <v>99.29999999999973</v>
      </c>
      <c r="CP65" s="26">
        <v>219.8</v>
      </c>
      <c r="CQ65" s="26">
        <v>765.1</v>
      </c>
      <c r="CR65" s="26">
        <v>534.2999999999993</v>
      </c>
      <c r="CS65" s="26">
        <v>918.9999999999827</v>
      </c>
      <c r="CT65" s="26">
        <v>351.4000000000178</v>
      </c>
      <c r="CU65" s="26">
        <v>197</v>
      </c>
      <c r="CV65" s="26">
        <v>690.5999999999995</v>
      </c>
      <c r="CW65" s="24">
        <v>1039.3</v>
      </c>
      <c r="CX65" s="27">
        <v>1655.8</v>
      </c>
      <c r="CY65" s="24">
        <v>3109.4</v>
      </c>
      <c r="CZ65" s="24">
        <v>3208.7</v>
      </c>
      <c r="DA65" s="24">
        <v>3428.5</v>
      </c>
      <c r="DB65" s="71">
        <v>4193.6</v>
      </c>
      <c r="DC65" s="24">
        <v>4727.9</v>
      </c>
      <c r="DD65" s="24">
        <v>5646.899999999982</v>
      </c>
      <c r="DE65" s="71">
        <v>5998.3</v>
      </c>
      <c r="DF65" s="71">
        <v>6195.3</v>
      </c>
      <c r="DG65" s="27">
        <v>6885.9</v>
      </c>
      <c r="DH65" s="24">
        <v>331.2</v>
      </c>
      <c r="DI65" s="27">
        <v>2112.8</v>
      </c>
      <c r="DJ65" s="24">
        <v>3527.4</v>
      </c>
      <c r="DK65" s="71">
        <v>4687.5</v>
      </c>
      <c r="DL65" s="71">
        <v>4979.1</v>
      </c>
      <c r="DM65" s="72">
        <v>6229.8</v>
      </c>
      <c r="DN65" s="72">
        <v>7264.9</v>
      </c>
      <c r="DO65" s="71">
        <v>7493.2</v>
      </c>
      <c r="DP65" s="73">
        <v>8630.5</v>
      </c>
      <c r="DQ65" s="71">
        <v>9079.6</v>
      </c>
      <c r="DR65" s="71">
        <v>9463.6</v>
      </c>
      <c r="DS65" s="71">
        <v>11778</v>
      </c>
      <c r="DT65" s="71">
        <v>617.8</v>
      </c>
      <c r="DU65" s="71">
        <v>2852.1</v>
      </c>
      <c r="DV65" s="71">
        <v>5108.2</v>
      </c>
      <c r="DW65" s="71">
        <v>8114.7</v>
      </c>
      <c r="DX65" s="71">
        <v>9074.6</v>
      </c>
      <c r="DY65" s="27">
        <v>11423.6</v>
      </c>
      <c r="DZ65" s="71">
        <v>11512.3</v>
      </c>
      <c r="EA65" s="71">
        <v>14795.6</v>
      </c>
      <c r="EB65" s="71">
        <v>16377</v>
      </c>
      <c r="EC65" s="71">
        <v>17077.4</v>
      </c>
      <c r="ED65" s="71">
        <v>17821.5</v>
      </c>
      <c r="EE65" s="71">
        <v>2750.15</v>
      </c>
      <c r="EF65" s="71">
        <f t="shared" si="51"/>
        <v>20571.65</v>
      </c>
      <c r="EG65" s="24">
        <v>1270.9</v>
      </c>
      <c r="EH65" s="24">
        <v>215.8</v>
      </c>
      <c r="EI65" s="24">
        <f>1405.8+261.4+3+2.7+77.5+1.1+681.6+0.7</f>
        <v>2433.7999999999997</v>
      </c>
      <c r="EJ65" s="24">
        <f>2.1+92.5+1.6+68.7+26.1+14.2+1.8+29.7+0.5+4.3+1235.2</f>
        <v>1476.7</v>
      </c>
      <c r="EK65" s="24">
        <f>1695.53+16.438+60.843</f>
        <v>1772.8110000000001</v>
      </c>
      <c r="EL65" s="24">
        <f>'[1]Feuil3'!$F$14+'[1]Feuil3'!$F$30+'[1]Feuil3'!$F$31+'[1]Feuil3'!$F$41</f>
        <v>2105.20637</v>
      </c>
      <c r="EM65" s="24">
        <f>7.1+79.4+0.9+1738.2</f>
        <v>1825.6000000000001</v>
      </c>
      <c r="EN65" s="24">
        <f>1.3+793.9+0.5+8.2+3.1+14.3+2.3+11.5+2.5+0.7+457.6+1.3+2.6</f>
        <v>1299.8</v>
      </c>
      <c r="EO65" s="24">
        <v>776.277424</v>
      </c>
      <c r="EP65" s="24">
        <v>495.232762</v>
      </c>
      <c r="EQ65" s="24">
        <v>2563.6</v>
      </c>
      <c r="ER65" s="24">
        <v>1600.23</v>
      </c>
      <c r="ES65" s="47">
        <f t="shared" si="44"/>
        <v>17835.957556</v>
      </c>
      <c r="ET65" s="24">
        <v>922.4</v>
      </c>
      <c r="EU65" s="24">
        <v>3048</v>
      </c>
      <c r="EV65" s="24">
        <v>1091.8000000000002</v>
      </c>
      <c r="EW65" s="78">
        <v>1155.7950890000002</v>
      </c>
      <c r="EX65" s="24">
        <v>1005.3000000000001</v>
      </c>
      <c r="EY65" s="24">
        <v>1243.8999999999999</v>
      </c>
      <c r="EZ65" s="24">
        <v>299.5</v>
      </c>
      <c r="FA65" s="24">
        <v>4746.61</v>
      </c>
      <c r="FB65" s="24">
        <v>3055.19</v>
      </c>
      <c r="FC65" s="24">
        <v>3396.460581</v>
      </c>
      <c r="FD65" s="24">
        <v>712.9</v>
      </c>
      <c r="FE65" s="24">
        <f>7.2+0.2+1447.8+27.7+4.7+14.8+11.8+4.9+182+35.4+5.7+24.9+11.5+140.6</f>
        <v>1919.2000000000003</v>
      </c>
      <c r="FF65" s="47">
        <f t="shared" si="45"/>
        <v>22597.05567</v>
      </c>
      <c r="FG65" s="24">
        <v>1852.086157</v>
      </c>
      <c r="FH65" s="24">
        <v>2787.679395</v>
      </c>
      <c r="FI65" s="1">
        <v>1091.779564</v>
      </c>
      <c r="FJ65" s="1">
        <f>0.43+1.92+4.63+1442.42+21.69+2.62+348.67+13.8+0.92+1.28+154.5</f>
        <v>1992.88</v>
      </c>
      <c r="FK65" s="1">
        <f>1060.3+3.028+7.466+117.459+14.7+164.4+0.85+32.046+6.767+7.8+44.368</f>
        <v>1459.184</v>
      </c>
      <c r="FL65" s="1">
        <f>176.6+1603.4+1.5+1.9+3.6+930.4+48.6+5+186.9+4.7</f>
        <v>2962.6</v>
      </c>
      <c r="FM65" s="1">
        <v>912.811724</v>
      </c>
      <c r="FN65" s="1">
        <v>1315.5830300000002</v>
      </c>
      <c r="FO65" s="1">
        <v>5329.099999999999</v>
      </c>
      <c r="FP65" s="1">
        <v>1488.035163</v>
      </c>
      <c r="FQ65" s="1">
        <v>2963.2893029999996</v>
      </c>
      <c r="FR65" s="126">
        <f>160.8+59.7+0.9+864.2+19.8+6.7+12+177+29.6+15.1+1212.7+0.1</f>
        <v>2558.6</v>
      </c>
      <c r="FS65" s="1">
        <f t="shared" si="46"/>
        <v>26713.628335999994</v>
      </c>
      <c r="FT65" s="47">
        <f t="shared" si="47"/>
        <v>21191.739032999998</v>
      </c>
      <c r="FU65" s="71">
        <v>29116.47886731677</v>
      </c>
      <c r="FV65" s="47">
        <v>33935.409520500085</v>
      </c>
      <c r="FW65" s="47">
        <v>20108.513068504166</v>
      </c>
      <c r="FX65" s="47">
        <v>15639.312831</v>
      </c>
      <c r="FY65" s="71">
        <v>7571.882164</v>
      </c>
      <c r="FZ65" s="4">
        <v>1853.4352980000003</v>
      </c>
      <c r="GA65" s="4">
        <v>1560.86736</v>
      </c>
      <c r="GB65" s="122">
        <v>1158.4119700000003</v>
      </c>
      <c r="GC65" s="4">
        <v>1171.29265939</v>
      </c>
      <c r="GD65" s="4">
        <f>18.9+158.5+1.7+4.1+403.6+23.1+5.5+0.5+3.3+3.7</f>
        <v>622.9</v>
      </c>
      <c r="GE65" s="4">
        <v>2546.736763861274</v>
      </c>
      <c r="GF65" s="71">
        <v>2989.517137409554</v>
      </c>
      <c r="GG65" s="72">
        <v>2527.8079333357528</v>
      </c>
      <c r="GH65" s="72">
        <f>1.6+10.1+2065.4+0.7+5.1+67.6+12.8+4.6+1.1+22.5+48.4-0.1</f>
        <v>2239.7999999999997</v>
      </c>
      <c r="GI65" s="128">
        <v>2909.146</v>
      </c>
      <c r="GJ65" s="131">
        <v>1964.6815813201886</v>
      </c>
      <c r="GK65" s="72">
        <v>3319.31634151856</v>
      </c>
      <c r="GL65" s="71">
        <v>2819.5944097114593</v>
      </c>
      <c r="GM65" s="71">
        <v>503.51577626006593</v>
      </c>
      <c r="GN65" s="71">
        <v>847.68953994</v>
      </c>
      <c r="GO65" s="71">
        <v>1418.4217741500001</v>
      </c>
      <c r="GP65" s="71">
        <v>5449.82590563</v>
      </c>
      <c r="GQ65" s="71">
        <v>6886.62702432</v>
      </c>
      <c r="GR65" s="71">
        <v>3194.8082417299993</v>
      </c>
      <c r="GS65" s="71">
        <v>3598.33164224</v>
      </c>
      <c r="GT65" s="71">
        <v>568.777791</v>
      </c>
      <c r="GU65" s="71">
        <v>3129.201733</v>
      </c>
      <c r="GV65" s="71">
        <v>2199.2993410000004</v>
      </c>
      <c r="GW65" s="71">
        <f t="shared" si="48"/>
        <v>33935.409520500085</v>
      </c>
      <c r="GX65" s="71">
        <v>2285.6132159999997</v>
      </c>
      <c r="GY65" s="71">
        <v>1037.753459</v>
      </c>
      <c r="GZ65" s="71">
        <v>2644.505248</v>
      </c>
      <c r="HA65" s="71">
        <v>555.78521</v>
      </c>
      <c r="HB65" s="71">
        <v>3670.03209</v>
      </c>
      <c r="HC65" s="71">
        <v>829.2453059999999</v>
      </c>
      <c r="HD65" s="71">
        <v>426.39334899999994</v>
      </c>
      <c r="HE65" s="71">
        <v>2387.715617</v>
      </c>
      <c r="HF65" s="71">
        <v>2640.3305866900996</v>
      </c>
      <c r="HG65" s="71">
        <v>1543.2251300000003</v>
      </c>
      <c r="HH65" s="71">
        <v>2739.780769</v>
      </c>
      <c r="HI65" s="71">
        <v>209.510597</v>
      </c>
      <c r="HJ65" s="71">
        <v>1969.161557</v>
      </c>
      <c r="HK65" s="71">
        <v>208.03705100000002</v>
      </c>
      <c r="HL65" s="71">
        <v>470.53907200000003</v>
      </c>
      <c r="HM65" s="71">
        <v>1095.696031</v>
      </c>
      <c r="HN65" s="71">
        <v>1350.4841820000004</v>
      </c>
      <c r="HO65" s="71">
        <v>340.324453</v>
      </c>
      <c r="HP65" s="71">
        <v>1405.950379</v>
      </c>
      <c r="HQ65" s="71">
        <v>261.81072600000005</v>
      </c>
      <c r="HR65" s="71">
        <v>3889.472575</v>
      </c>
      <c r="HS65" s="71">
        <v>1326.807962</v>
      </c>
      <c r="HT65" s="71">
        <v>2255.727611999999</v>
      </c>
      <c r="HU65" s="71">
        <v>1065.301231</v>
      </c>
      <c r="HV65" s="71">
        <v>1221.193919</v>
      </c>
      <c r="HW65" s="71">
        <v>347.512825</v>
      </c>
      <c r="HX65" s="71">
        <v>3595.3927940000003</v>
      </c>
      <c r="HY65" s="71">
        <v>221.60229600000002</v>
      </c>
      <c r="HZ65" s="71">
        <v>2165.6608669999996</v>
      </c>
      <c r="IA65" s="71"/>
      <c r="IB65" s="71"/>
      <c r="IC65" s="71"/>
      <c r="ID65" s="71"/>
      <c r="IE65" s="71"/>
      <c r="IF65" s="71"/>
      <c r="IG65" s="71"/>
      <c r="IH65" s="47">
        <f t="shared" si="49"/>
        <v>5093.917893</v>
      </c>
      <c r="II65" s="47">
        <f t="shared" si="50"/>
        <v>7551.362701</v>
      </c>
    </row>
    <row r="66" spans="1:243" ht="15.75">
      <c r="A66" s="22"/>
      <c r="B66" s="46"/>
      <c r="C66" s="46"/>
      <c r="D66" s="46"/>
      <c r="E66" s="46"/>
      <c r="F66" s="66"/>
      <c r="G66" s="46"/>
      <c r="H66" s="66"/>
      <c r="I66" s="67"/>
      <c r="J66" s="66"/>
      <c r="K66" s="46"/>
      <c r="L66" s="46"/>
      <c r="M66" s="69"/>
      <c r="N66" s="47"/>
      <c r="O66" s="47"/>
      <c r="P66" s="47"/>
      <c r="Q66" s="24"/>
      <c r="R66" s="47"/>
      <c r="S66" s="24"/>
      <c r="T66" s="24"/>
      <c r="U66" s="25"/>
      <c r="V66" s="25"/>
      <c r="W66" s="25"/>
      <c r="X66" s="47"/>
      <c r="Y66" s="70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4"/>
      <c r="AW66" s="26"/>
      <c r="AX66" s="26"/>
      <c r="AY66" s="26"/>
      <c r="AZ66" s="26"/>
      <c r="BA66" s="26"/>
      <c r="BB66" s="1"/>
      <c r="BC66" s="1"/>
      <c r="BD66" s="1"/>
      <c r="BE66" s="1"/>
      <c r="BF66" s="1"/>
      <c r="BG66" s="26"/>
      <c r="BH66" s="24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47"/>
      <c r="BU66" s="47"/>
      <c r="BV66" s="47"/>
      <c r="BW66" s="47"/>
      <c r="BX66" s="47"/>
      <c r="BY66" s="47"/>
      <c r="BZ66" s="47"/>
      <c r="CA66" s="47"/>
      <c r="CB66" s="47"/>
      <c r="CC66" s="24"/>
      <c r="CD66" s="24"/>
      <c r="CE66" s="24"/>
      <c r="CF66" s="24"/>
      <c r="CG66" s="24"/>
      <c r="CH66" s="53"/>
      <c r="CI66" s="53"/>
      <c r="CJ66" s="53"/>
      <c r="CK66" s="24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4"/>
      <c r="CX66" s="24"/>
      <c r="CY66" s="24"/>
      <c r="CZ66" s="24"/>
      <c r="DA66" s="24"/>
      <c r="DB66" s="24"/>
      <c r="DC66" s="48"/>
      <c r="DD66" s="48"/>
      <c r="DE66" s="48"/>
      <c r="DF66" s="48"/>
      <c r="DG66" s="48"/>
      <c r="DH66" s="48"/>
      <c r="DI66" s="48"/>
      <c r="DJ66" s="24"/>
      <c r="DK66" s="24"/>
      <c r="DL66" s="24"/>
      <c r="DM66" s="27"/>
      <c r="DN66" s="27"/>
      <c r="DO66" s="24"/>
      <c r="DP66" s="27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53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53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47"/>
      <c r="FU66" s="71"/>
      <c r="FV66" s="53"/>
      <c r="FW66" s="53"/>
      <c r="FX66" s="53"/>
      <c r="FY66" s="71"/>
      <c r="GF66" s="71"/>
      <c r="GG66" s="72"/>
      <c r="GH66" s="72"/>
      <c r="GI66" s="72"/>
      <c r="GJ66" s="71"/>
      <c r="GK66" s="72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47"/>
      <c r="II66" s="47"/>
    </row>
    <row r="67" spans="1:243" ht="15.75">
      <c r="A67" s="49" t="s">
        <v>62</v>
      </c>
      <c r="B67" s="50">
        <f aca="true" t="shared" si="52" ref="B67:K67">SUM(B69:B71)</f>
        <v>606.3</v>
      </c>
      <c r="C67" s="50">
        <f t="shared" si="52"/>
        <v>1299.1000000000001</v>
      </c>
      <c r="D67" s="50">
        <f t="shared" si="52"/>
        <v>1371.3999999999999</v>
      </c>
      <c r="E67" s="50">
        <f t="shared" si="52"/>
        <v>612.9</v>
      </c>
      <c r="F67" s="50">
        <f t="shared" si="52"/>
        <v>567.5</v>
      </c>
      <c r="G67" s="50">
        <f t="shared" si="52"/>
        <v>774.3</v>
      </c>
      <c r="H67" s="50">
        <f t="shared" si="52"/>
        <v>1113.7</v>
      </c>
      <c r="I67" s="51">
        <f t="shared" si="52"/>
        <v>2319.6</v>
      </c>
      <c r="J67" s="50">
        <f t="shared" si="52"/>
        <v>1427</v>
      </c>
      <c r="K67" s="50">
        <f t="shared" si="52"/>
        <v>2439</v>
      </c>
      <c r="L67" s="50">
        <f aca="true" t="shared" si="53" ref="L67:W67">SUM(L69:L71)</f>
        <v>3077.8</v>
      </c>
      <c r="M67" s="52">
        <f t="shared" si="53"/>
        <v>1926.0000000000002</v>
      </c>
      <c r="N67" s="53">
        <f t="shared" si="53"/>
        <v>918.6</v>
      </c>
      <c r="O67" s="53">
        <f t="shared" si="53"/>
        <v>1387.8999999999999</v>
      </c>
      <c r="P67" s="53">
        <f t="shared" si="53"/>
        <v>1685.6999999999998</v>
      </c>
      <c r="Q67" s="53">
        <f t="shared" si="53"/>
        <v>3967.7999999999997</v>
      </c>
      <c r="R67" s="53">
        <f t="shared" si="53"/>
        <v>4257.1</v>
      </c>
      <c r="S67" s="53">
        <f t="shared" si="53"/>
        <v>2781.4</v>
      </c>
      <c r="T67" s="53">
        <f t="shared" si="53"/>
        <v>5129.2</v>
      </c>
      <c r="U67" s="53">
        <f t="shared" si="53"/>
        <v>4610.9</v>
      </c>
      <c r="V67" s="53">
        <f t="shared" si="53"/>
        <v>10977.5</v>
      </c>
      <c r="W67" s="53">
        <f t="shared" si="53"/>
        <v>14213.6</v>
      </c>
      <c r="X67" s="53">
        <f aca="true" t="shared" si="54" ref="X67:BV67">SUM(X69:X71)</f>
        <v>222.79999999999998</v>
      </c>
      <c r="Y67" s="53">
        <f t="shared" si="54"/>
        <v>398.20000000000005</v>
      </c>
      <c r="Z67" s="53">
        <f t="shared" si="54"/>
        <v>416.7</v>
      </c>
      <c r="AA67" s="53">
        <f t="shared" si="54"/>
        <v>185.2</v>
      </c>
      <c r="AB67" s="53">
        <f t="shared" si="54"/>
        <v>361.70000000000005</v>
      </c>
      <c r="AC67" s="53">
        <f t="shared" si="54"/>
        <v>231.5</v>
      </c>
      <c r="AD67" s="53">
        <f t="shared" si="54"/>
        <v>322</v>
      </c>
      <c r="AE67" s="53">
        <f t="shared" si="54"/>
        <v>407</v>
      </c>
      <c r="AF67" s="53">
        <f t="shared" si="54"/>
        <v>1540.6999999999998</v>
      </c>
      <c r="AG67" s="53">
        <f t="shared" si="54"/>
        <v>261.5</v>
      </c>
      <c r="AH67" s="53">
        <f t="shared" si="54"/>
        <v>302.5</v>
      </c>
      <c r="AI67" s="53">
        <f t="shared" si="54"/>
        <v>479.4</v>
      </c>
      <c r="AJ67" s="53">
        <f t="shared" si="54"/>
        <v>225.60000000000002</v>
      </c>
      <c r="AK67" s="53">
        <f t="shared" si="54"/>
        <v>478.2</v>
      </c>
      <c r="AL67" s="53">
        <f t="shared" si="54"/>
        <v>550.9</v>
      </c>
      <c r="AM67" s="53">
        <f t="shared" si="54"/>
        <v>296.4</v>
      </c>
      <c r="AN67" s="53">
        <f t="shared" si="54"/>
        <v>294.49999999999994</v>
      </c>
      <c r="AO67" s="53">
        <f t="shared" si="54"/>
        <v>366</v>
      </c>
      <c r="AP67" s="53">
        <f t="shared" si="54"/>
        <v>535</v>
      </c>
      <c r="AQ67" s="53">
        <f t="shared" si="54"/>
        <v>515.6</v>
      </c>
      <c r="AR67" s="53">
        <f t="shared" si="54"/>
        <v>282.4</v>
      </c>
      <c r="AS67" s="53">
        <f t="shared" si="54"/>
        <v>390</v>
      </c>
      <c r="AT67" s="53">
        <f t="shared" si="54"/>
        <v>216.60000000000002</v>
      </c>
      <c r="AU67" s="53">
        <f t="shared" si="54"/>
        <v>459.7</v>
      </c>
      <c r="AV67" s="53">
        <f t="shared" si="54"/>
        <v>211.60000000000002</v>
      </c>
      <c r="AW67" s="53">
        <f t="shared" si="54"/>
        <v>187.1</v>
      </c>
      <c r="AX67" s="53">
        <f t="shared" si="54"/>
        <v>391.4</v>
      </c>
      <c r="AY67" s="53">
        <f t="shared" si="54"/>
        <v>438.2</v>
      </c>
      <c r="AZ67" s="53">
        <f t="shared" si="54"/>
        <v>435.5</v>
      </c>
      <c r="BA67" s="53">
        <f t="shared" si="54"/>
        <v>773.5999999999999</v>
      </c>
      <c r="BB67" s="53">
        <f t="shared" si="54"/>
        <v>647.3000000000001</v>
      </c>
      <c r="BC67" s="53">
        <f t="shared" si="54"/>
        <v>541.2</v>
      </c>
      <c r="BD67" s="53">
        <f t="shared" si="54"/>
        <v>4467.3</v>
      </c>
      <c r="BE67" s="53">
        <f t="shared" si="54"/>
        <v>1007.1999999999999</v>
      </c>
      <c r="BF67" s="53">
        <f t="shared" si="54"/>
        <v>1542.3000000000002</v>
      </c>
      <c r="BG67" s="53">
        <f t="shared" si="54"/>
        <v>334.79999999999995</v>
      </c>
      <c r="BH67" s="53">
        <f t="shared" si="54"/>
        <v>716.1999999999999</v>
      </c>
      <c r="BI67" s="53">
        <f t="shared" si="54"/>
        <v>1528.2</v>
      </c>
      <c r="BJ67" s="53">
        <f t="shared" si="54"/>
        <v>847.6</v>
      </c>
      <c r="BK67" s="53">
        <f t="shared" si="54"/>
        <v>389.09999999999997</v>
      </c>
      <c r="BL67" s="53">
        <f t="shared" si="54"/>
        <v>6769.2</v>
      </c>
      <c r="BM67" s="53">
        <f t="shared" si="54"/>
        <v>838.5</v>
      </c>
      <c r="BN67" s="53">
        <f t="shared" si="54"/>
        <v>272.30000000000234</v>
      </c>
      <c r="BO67" s="53">
        <f t="shared" si="54"/>
        <v>923.1000000000008</v>
      </c>
      <c r="BP67" s="53">
        <f t="shared" si="54"/>
        <v>554</v>
      </c>
      <c r="BQ67" s="53">
        <f t="shared" si="54"/>
        <v>279.90000000000106</v>
      </c>
      <c r="BR67" s="53">
        <f t="shared" si="54"/>
        <v>712.3000000000009</v>
      </c>
      <c r="BS67" s="53">
        <f t="shared" si="54"/>
        <v>383.2000000000012</v>
      </c>
      <c r="BT67" s="53">
        <f t="shared" si="54"/>
        <v>2244.4</v>
      </c>
      <c r="BU67" s="53">
        <f t="shared" si="54"/>
        <v>3092</v>
      </c>
      <c r="BV67" s="53">
        <f t="shared" si="54"/>
        <v>3481.1</v>
      </c>
      <c r="BW67" s="53">
        <f aca="true" t="shared" si="55" ref="BW67:CD67">SUM(BW69:BW71)</f>
        <v>10250.300000000001</v>
      </c>
      <c r="BX67" s="53">
        <f t="shared" si="55"/>
        <v>11088.8</v>
      </c>
      <c r="BY67" s="53">
        <f t="shared" si="55"/>
        <v>11361.1</v>
      </c>
      <c r="BZ67" s="53">
        <f t="shared" si="55"/>
        <v>12284.2</v>
      </c>
      <c r="CA67" s="53">
        <f t="shared" si="55"/>
        <v>12838.2</v>
      </c>
      <c r="CB67" s="53">
        <f t="shared" si="55"/>
        <v>13118.099999999999</v>
      </c>
      <c r="CC67" s="53">
        <f t="shared" si="55"/>
        <v>13830.4</v>
      </c>
      <c r="CD67" s="53">
        <f t="shared" si="55"/>
        <v>14213.6</v>
      </c>
      <c r="CE67" s="53">
        <v>6114.4</v>
      </c>
      <c r="CF67" s="53">
        <f>SUM(CF69:CF71)</f>
        <v>6742.5</v>
      </c>
      <c r="CG67" s="53">
        <f>SUM(CG69:CG71)</f>
        <v>16601.8</v>
      </c>
      <c r="CH67" s="53">
        <f aca="true" t="shared" si="56" ref="CH67:ES67">SUM(CH69:CH71)</f>
        <v>9796.66439</v>
      </c>
      <c r="CI67" s="53">
        <f t="shared" si="56"/>
        <v>48559.52076099999</v>
      </c>
      <c r="CJ67" s="53">
        <f t="shared" si="56"/>
        <v>57196.407074</v>
      </c>
      <c r="CK67" s="53">
        <f t="shared" si="56"/>
        <v>707.2</v>
      </c>
      <c r="CL67" s="53">
        <f t="shared" si="56"/>
        <v>304.8</v>
      </c>
      <c r="CM67" s="53">
        <f t="shared" si="56"/>
        <v>376.20000000000005</v>
      </c>
      <c r="CN67" s="53">
        <f t="shared" si="56"/>
        <v>466</v>
      </c>
      <c r="CO67" s="53">
        <f t="shared" si="56"/>
        <v>263.5</v>
      </c>
      <c r="CP67" s="53">
        <f t="shared" si="56"/>
        <v>1138.5</v>
      </c>
      <c r="CQ67" s="53">
        <f t="shared" si="56"/>
        <v>1836.2</v>
      </c>
      <c r="CR67" s="53">
        <f t="shared" si="56"/>
        <v>388.40000000000003</v>
      </c>
      <c r="CS67" s="53">
        <f t="shared" si="56"/>
        <v>116</v>
      </c>
      <c r="CT67" s="53">
        <f t="shared" si="56"/>
        <v>123.80000000000004</v>
      </c>
      <c r="CU67" s="53">
        <f t="shared" si="56"/>
        <v>47.99999999999983</v>
      </c>
      <c r="CV67" s="53">
        <f t="shared" si="56"/>
        <v>345.80000000000007</v>
      </c>
      <c r="CW67" s="53">
        <f t="shared" si="56"/>
        <v>1012</v>
      </c>
      <c r="CX67" s="53">
        <f t="shared" si="56"/>
        <v>1388.2</v>
      </c>
      <c r="CY67" s="53">
        <f t="shared" si="56"/>
        <v>1854.2</v>
      </c>
      <c r="CZ67" s="53">
        <f t="shared" si="56"/>
        <v>2117.7</v>
      </c>
      <c r="DA67" s="53">
        <f t="shared" si="56"/>
        <v>3256.2000000000003</v>
      </c>
      <c r="DB67" s="53">
        <f t="shared" si="56"/>
        <v>5092.400000000001</v>
      </c>
      <c r="DC67" s="53">
        <f t="shared" si="56"/>
        <v>5480.8</v>
      </c>
      <c r="DD67" s="53">
        <f t="shared" si="56"/>
        <v>5596.8</v>
      </c>
      <c r="DE67" s="53">
        <f t="shared" si="56"/>
        <v>5720.599999999999</v>
      </c>
      <c r="DF67" s="53">
        <f t="shared" si="56"/>
        <v>5768.6</v>
      </c>
      <c r="DG67" s="53">
        <f t="shared" si="56"/>
        <v>6114.400000000001</v>
      </c>
      <c r="DH67" s="53">
        <f t="shared" si="56"/>
        <v>1154.3</v>
      </c>
      <c r="DI67" s="53">
        <f t="shared" si="56"/>
        <v>1875.3999999999999</v>
      </c>
      <c r="DJ67" s="53">
        <f t="shared" si="56"/>
        <v>2528.2999999999997</v>
      </c>
      <c r="DK67" s="53">
        <f t="shared" si="56"/>
        <v>2921.2000000000003</v>
      </c>
      <c r="DL67" s="53">
        <f t="shared" si="56"/>
        <v>3414.2000000000003</v>
      </c>
      <c r="DM67" s="53">
        <f t="shared" si="56"/>
        <v>3939.4000000000005</v>
      </c>
      <c r="DN67" s="53">
        <f t="shared" si="56"/>
        <v>4251</v>
      </c>
      <c r="DO67" s="53">
        <f t="shared" si="56"/>
        <v>4428.8</v>
      </c>
      <c r="DP67" s="53">
        <f t="shared" si="56"/>
        <v>5177.400000000001</v>
      </c>
      <c r="DQ67" s="53">
        <f t="shared" si="56"/>
        <v>5848.1</v>
      </c>
      <c r="DR67" s="53">
        <f t="shared" si="56"/>
        <v>6292.499999999999</v>
      </c>
      <c r="DS67" s="53">
        <f t="shared" si="56"/>
        <v>6742.5</v>
      </c>
      <c r="DT67" s="53">
        <f t="shared" si="56"/>
        <v>533.2</v>
      </c>
      <c r="DU67" s="53">
        <f t="shared" si="56"/>
        <v>6809.8</v>
      </c>
      <c r="DV67" s="53">
        <f t="shared" si="56"/>
        <v>8051</v>
      </c>
      <c r="DW67" s="53">
        <f t="shared" si="56"/>
        <v>8628.1</v>
      </c>
      <c r="DX67" s="53">
        <f t="shared" si="56"/>
        <v>9845.6</v>
      </c>
      <c r="DY67" s="53">
        <f t="shared" si="56"/>
        <v>10393.1</v>
      </c>
      <c r="DZ67" s="53">
        <f t="shared" si="56"/>
        <v>10509.099999999999</v>
      </c>
      <c r="EA67" s="53">
        <f t="shared" si="56"/>
        <v>11598.6</v>
      </c>
      <c r="EB67" s="53">
        <f t="shared" si="56"/>
        <v>15000.2</v>
      </c>
      <c r="EC67" s="53">
        <f t="shared" si="56"/>
        <v>15859</v>
      </c>
      <c r="ED67" s="53">
        <f t="shared" si="56"/>
        <v>16438</v>
      </c>
      <c r="EE67" s="53">
        <f t="shared" si="56"/>
        <v>163.8</v>
      </c>
      <c r="EF67" s="53">
        <f t="shared" si="56"/>
        <v>16601.8</v>
      </c>
      <c r="EG67" s="53">
        <f t="shared" si="56"/>
        <v>2194.7</v>
      </c>
      <c r="EH67" s="53">
        <f t="shared" si="56"/>
        <v>691.8</v>
      </c>
      <c r="EI67" s="53">
        <f t="shared" si="56"/>
        <v>567.7</v>
      </c>
      <c r="EJ67" s="53">
        <f t="shared" si="56"/>
        <v>254.2</v>
      </c>
      <c r="EK67" s="53">
        <f t="shared" si="56"/>
        <v>163.47866299999998</v>
      </c>
      <c r="EL67" s="53">
        <f t="shared" si="56"/>
        <v>202.797317</v>
      </c>
      <c r="EM67" s="53">
        <f t="shared" si="56"/>
        <v>492.4</v>
      </c>
      <c r="EN67" s="53">
        <f t="shared" si="56"/>
        <v>760.4</v>
      </c>
      <c r="EO67" s="53">
        <f t="shared" si="56"/>
        <v>394.99661100000003</v>
      </c>
      <c r="EP67" s="53">
        <f t="shared" si="56"/>
        <v>1573.891799</v>
      </c>
      <c r="EQ67" s="53">
        <f t="shared" si="56"/>
        <v>985.9</v>
      </c>
      <c r="ER67" s="53">
        <f t="shared" si="56"/>
        <v>1514.4</v>
      </c>
      <c r="ES67" s="53">
        <f t="shared" si="56"/>
        <v>9796.66439</v>
      </c>
      <c r="ET67" s="53">
        <f aca="true" t="shared" si="57" ref="ET67:HN67">SUM(ET69:ET71)</f>
        <v>781.6</v>
      </c>
      <c r="EU67" s="53">
        <f t="shared" si="57"/>
        <v>1126.2</v>
      </c>
      <c r="EV67" s="53">
        <f t="shared" si="57"/>
        <v>697</v>
      </c>
      <c r="EW67" s="53">
        <f t="shared" si="57"/>
        <v>1323.6106340000001</v>
      </c>
      <c r="EX67" s="53">
        <f t="shared" si="57"/>
        <v>5769</v>
      </c>
      <c r="EY67" s="53">
        <f t="shared" si="57"/>
        <v>2251.5</v>
      </c>
      <c r="EZ67" s="53">
        <f t="shared" si="57"/>
        <v>2342.2000000000003</v>
      </c>
      <c r="FA67" s="53">
        <f t="shared" si="57"/>
        <v>3826.045291</v>
      </c>
      <c r="FB67" s="53">
        <f t="shared" si="57"/>
        <v>4429.230274</v>
      </c>
      <c r="FC67" s="53">
        <f t="shared" si="57"/>
        <v>10921.234562000001</v>
      </c>
      <c r="FD67" s="53">
        <f t="shared" si="57"/>
        <v>6729</v>
      </c>
      <c r="FE67" s="53">
        <f t="shared" si="57"/>
        <v>8362.9</v>
      </c>
      <c r="FF67" s="53">
        <f t="shared" si="57"/>
        <v>48559.52076099999</v>
      </c>
      <c r="FG67" s="53">
        <f t="shared" si="57"/>
        <v>5865.9</v>
      </c>
      <c r="FH67" s="53">
        <f t="shared" si="57"/>
        <v>8749.065768999999</v>
      </c>
      <c r="FI67" s="53">
        <f t="shared" si="57"/>
        <v>696.9483620000001</v>
      </c>
      <c r="FJ67" s="53">
        <f t="shared" si="57"/>
        <v>8103.12</v>
      </c>
      <c r="FK67" s="53">
        <f t="shared" si="57"/>
        <v>7673.593000000001</v>
      </c>
      <c r="FL67" s="53">
        <f t="shared" si="57"/>
        <v>4047.6000000000004</v>
      </c>
      <c r="FM67" s="53">
        <f t="shared" si="57"/>
        <v>2155.7223839999997</v>
      </c>
      <c r="FN67" s="53">
        <f t="shared" si="57"/>
        <v>5822.078317</v>
      </c>
      <c r="FO67" s="53">
        <f t="shared" si="57"/>
        <v>3329.2</v>
      </c>
      <c r="FP67" s="53">
        <f t="shared" si="57"/>
        <v>3877.58969</v>
      </c>
      <c r="FQ67" s="53">
        <f t="shared" si="57"/>
        <v>4172.389552</v>
      </c>
      <c r="FR67" s="53">
        <f t="shared" si="57"/>
        <v>2703.2</v>
      </c>
      <c r="FS67" s="53">
        <f t="shared" si="57"/>
        <v>57196.407074</v>
      </c>
      <c r="FT67" s="53">
        <f t="shared" si="57"/>
        <v>50320.817522</v>
      </c>
      <c r="FU67" s="53">
        <f t="shared" si="57"/>
        <v>59503.23835986207</v>
      </c>
      <c r="FV67" s="53">
        <f t="shared" si="57"/>
        <v>27069.63606241678</v>
      </c>
      <c r="FW67" s="53">
        <f t="shared" si="57"/>
        <v>24780.981196724</v>
      </c>
      <c r="FX67" s="53">
        <f t="shared" si="57"/>
        <v>19161.653628999997</v>
      </c>
      <c r="FY67" s="53">
        <f t="shared" si="57"/>
        <v>1064.038992</v>
      </c>
      <c r="FZ67" s="53">
        <f t="shared" si="57"/>
        <v>2919.892979</v>
      </c>
      <c r="GA67" s="53">
        <f t="shared" si="57"/>
        <v>24577.864361999997</v>
      </c>
      <c r="GB67" s="53">
        <f t="shared" si="57"/>
        <v>1566.2121550000002</v>
      </c>
      <c r="GC67" s="53">
        <f t="shared" si="57"/>
        <v>5374.4587812499985</v>
      </c>
      <c r="GD67" s="53">
        <f t="shared" si="57"/>
        <v>7425.5</v>
      </c>
      <c r="GE67" s="53">
        <f t="shared" si="57"/>
        <v>2260.8029522255893</v>
      </c>
      <c r="GF67" s="53">
        <f t="shared" si="57"/>
        <v>3387.3203863796043</v>
      </c>
      <c r="GG67" s="53">
        <f t="shared" si="57"/>
        <v>2799.6883900463486</v>
      </c>
      <c r="GH67" s="53">
        <f t="shared" si="57"/>
        <v>1238.4</v>
      </c>
      <c r="GI67" s="53">
        <f t="shared" si="57"/>
        <v>3744.564917563712</v>
      </c>
      <c r="GJ67" s="53">
        <f t="shared" si="57"/>
        <v>3144.4944443968197</v>
      </c>
      <c r="GK67" s="53">
        <f t="shared" si="57"/>
        <v>1602.0898818642625</v>
      </c>
      <c r="GL67" s="53">
        <f t="shared" si="57"/>
        <v>1726.3489877646896</v>
      </c>
      <c r="GM67" s="53">
        <f t="shared" si="57"/>
        <v>1964.107431067824</v>
      </c>
      <c r="GN67" s="53">
        <f t="shared" si="57"/>
        <v>3230.1446479799997</v>
      </c>
      <c r="GO67" s="53">
        <f t="shared" si="57"/>
        <v>1945.3390278700008</v>
      </c>
      <c r="GP67" s="53">
        <f t="shared" si="57"/>
        <v>1734.09188803</v>
      </c>
      <c r="GQ67" s="53">
        <f t="shared" si="57"/>
        <v>927.2516410099998</v>
      </c>
      <c r="GR67" s="53">
        <f t="shared" si="57"/>
        <v>1110.8438784800005</v>
      </c>
      <c r="GS67" s="53">
        <f t="shared" si="57"/>
        <v>2759.00437435</v>
      </c>
      <c r="GT67" s="53">
        <f t="shared" si="57"/>
        <v>2569.455848</v>
      </c>
      <c r="GU67" s="53">
        <f t="shared" si="57"/>
        <v>3231.133438</v>
      </c>
      <c r="GV67" s="53">
        <f t="shared" si="57"/>
        <v>4269.8250180000005</v>
      </c>
      <c r="GW67" s="53">
        <f t="shared" si="57"/>
        <v>27069.63606241678</v>
      </c>
      <c r="GX67" s="53">
        <f t="shared" si="57"/>
        <v>2367.8146699999998</v>
      </c>
      <c r="GY67" s="53">
        <f t="shared" si="57"/>
        <v>3605.752184</v>
      </c>
      <c r="GZ67" s="53">
        <f t="shared" si="57"/>
        <v>920.374356</v>
      </c>
      <c r="HA67" s="53">
        <f t="shared" si="57"/>
        <v>2805.4296529999997</v>
      </c>
      <c r="HB67" s="53">
        <f t="shared" si="57"/>
        <v>1526.7731039999999</v>
      </c>
      <c r="HC67" s="53">
        <f t="shared" si="57"/>
        <v>1454.1651279999999</v>
      </c>
      <c r="HD67" s="53">
        <f t="shared" si="57"/>
        <v>2362.237899</v>
      </c>
      <c r="HE67" s="53">
        <f t="shared" si="57"/>
        <v>3293.5278380000004</v>
      </c>
      <c r="HF67" s="53">
        <f t="shared" si="57"/>
        <v>874.4265577240001</v>
      </c>
      <c r="HG67" s="53">
        <f t="shared" si="57"/>
        <v>2397.032061</v>
      </c>
      <c r="HH67" s="53">
        <f t="shared" si="57"/>
        <v>3038.017743</v>
      </c>
      <c r="HI67" s="53">
        <f t="shared" si="57"/>
        <v>2432.060609</v>
      </c>
      <c r="HJ67" s="53">
        <f t="shared" si="57"/>
        <v>1598.8313349999999</v>
      </c>
      <c r="HK67" s="53">
        <f t="shared" si="57"/>
        <v>1691.505743</v>
      </c>
      <c r="HL67" s="53">
        <f t="shared" si="57"/>
        <v>411.706827</v>
      </c>
      <c r="HM67" s="53">
        <f t="shared" si="57"/>
        <v>909.715971</v>
      </c>
      <c r="HN67" s="53">
        <f t="shared" si="57"/>
        <v>785.9454559999999</v>
      </c>
      <c r="HO67" s="53">
        <f aca="true" t="shared" si="58" ref="HO67:II67">SUM(HO69:HO71)</f>
        <v>942.863041</v>
      </c>
      <c r="HP67" s="53">
        <f t="shared" si="58"/>
        <v>845.545083</v>
      </c>
      <c r="HQ67" s="53">
        <f t="shared" si="58"/>
        <v>2204.448245</v>
      </c>
      <c r="HR67" s="53">
        <f t="shared" si="58"/>
        <v>4591.690381</v>
      </c>
      <c r="HS67" s="53">
        <f t="shared" si="58"/>
        <v>1366.5775600000002</v>
      </c>
      <c r="HT67" s="53">
        <f t="shared" si="58"/>
        <v>2487.590091</v>
      </c>
      <c r="HU67" s="53">
        <f t="shared" si="58"/>
        <v>1325.2338960000002</v>
      </c>
      <c r="HV67" s="53">
        <f t="shared" si="58"/>
        <v>2372.186606</v>
      </c>
      <c r="HW67" s="53">
        <f t="shared" si="58"/>
        <v>2619.562217</v>
      </c>
      <c r="HX67" s="53">
        <f t="shared" si="58"/>
        <v>16598.084058</v>
      </c>
      <c r="HY67" s="53">
        <f t="shared" si="58"/>
        <v>2442.054513</v>
      </c>
      <c r="HZ67" s="53">
        <f t="shared" si="58"/>
        <v>1077.753177</v>
      </c>
      <c r="IA67" s="53">
        <f t="shared" si="58"/>
        <v>0</v>
      </c>
      <c r="IB67" s="53">
        <f t="shared" si="58"/>
        <v>0</v>
      </c>
      <c r="IC67" s="53">
        <f t="shared" si="58"/>
        <v>0</v>
      </c>
      <c r="ID67" s="53">
        <f t="shared" si="58"/>
        <v>0</v>
      </c>
      <c r="IE67" s="53">
        <f t="shared" si="58"/>
        <v>0</v>
      </c>
      <c r="IF67" s="53">
        <f t="shared" si="58"/>
        <v>0</v>
      </c>
      <c r="IG67" s="53">
        <f t="shared" si="58"/>
        <v>0</v>
      </c>
      <c r="IH67" s="53">
        <f t="shared" si="58"/>
        <v>5397.7053319999995</v>
      </c>
      <c r="II67" s="53">
        <f t="shared" si="58"/>
        <v>25109.640570999996</v>
      </c>
    </row>
    <row r="68" spans="1:243" ht="15.75">
      <c r="A68" s="22"/>
      <c r="B68" s="46"/>
      <c r="C68" s="46"/>
      <c r="D68" s="46"/>
      <c r="E68" s="46"/>
      <c r="F68" s="66" t="s">
        <v>0</v>
      </c>
      <c r="G68" s="46"/>
      <c r="H68" s="66" t="s">
        <v>0</v>
      </c>
      <c r="I68" s="67" t="s">
        <v>0</v>
      </c>
      <c r="J68" s="66" t="s">
        <v>0</v>
      </c>
      <c r="K68" s="46"/>
      <c r="L68" s="46"/>
      <c r="M68" s="69"/>
      <c r="N68" s="47"/>
      <c r="O68" s="47"/>
      <c r="P68" s="47"/>
      <c r="Q68" s="24"/>
      <c r="R68" s="47"/>
      <c r="S68" s="24"/>
      <c r="T68" s="24"/>
      <c r="U68" s="25"/>
      <c r="V68" s="25"/>
      <c r="W68" s="25"/>
      <c r="X68" s="24"/>
      <c r="Y68" s="2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4"/>
      <c r="AW68" s="26"/>
      <c r="AX68" s="26"/>
      <c r="AY68" s="26"/>
      <c r="AZ68" s="26"/>
      <c r="BA68" s="26"/>
      <c r="BB68" s="1"/>
      <c r="BC68" s="1"/>
      <c r="BD68" s="1"/>
      <c r="BE68" s="1"/>
      <c r="BF68" s="1"/>
      <c r="BG68" s="26"/>
      <c r="BH68" s="24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47"/>
      <c r="BU68" s="47"/>
      <c r="BV68" s="47"/>
      <c r="BW68" s="47"/>
      <c r="BX68" s="47"/>
      <c r="BY68" s="47"/>
      <c r="BZ68" s="47"/>
      <c r="CA68" s="47"/>
      <c r="CB68" s="47"/>
      <c r="CC68" s="24"/>
      <c r="CD68" s="24"/>
      <c r="CE68" s="24"/>
      <c r="CF68" s="24"/>
      <c r="CG68" s="24"/>
      <c r="CH68" s="53"/>
      <c r="CI68" s="53"/>
      <c r="CJ68" s="53"/>
      <c r="CK68" s="24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4"/>
      <c r="CX68" s="24"/>
      <c r="CY68" s="24"/>
      <c r="CZ68" s="24"/>
      <c r="DA68" s="24"/>
      <c r="DB68" s="24"/>
      <c r="DC68" s="48"/>
      <c r="DD68" s="48"/>
      <c r="DE68" s="48"/>
      <c r="DF68" s="48"/>
      <c r="DG68" s="48"/>
      <c r="DH68" s="48"/>
      <c r="DI68" s="48"/>
      <c r="DJ68" s="24"/>
      <c r="DK68" s="24"/>
      <c r="DL68" s="24"/>
      <c r="DM68" s="27"/>
      <c r="DN68" s="27"/>
      <c r="DO68" s="24"/>
      <c r="DP68" s="27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53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47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47"/>
      <c r="FU68" s="71"/>
      <c r="FV68" s="53"/>
      <c r="FW68" s="53"/>
      <c r="FX68" s="53"/>
      <c r="FY68" s="71"/>
      <c r="GF68" s="71"/>
      <c r="GG68" s="72"/>
      <c r="GH68" s="72"/>
      <c r="GI68" s="72"/>
      <c r="GJ68" s="71"/>
      <c r="GK68" s="72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47"/>
      <c r="II68" s="47"/>
    </row>
    <row r="69" spans="1:243" ht="15.75">
      <c r="A69" s="32" t="s">
        <v>63</v>
      </c>
      <c r="B69" s="46">
        <v>561.9</v>
      </c>
      <c r="C69" s="46">
        <v>1231.2</v>
      </c>
      <c r="D69" s="46">
        <v>1329.5</v>
      </c>
      <c r="E69" s="46">
        <v>583.7</v>
      </c>
      <c r="F69" s="46">
        <v>468.2</v>
      </c>
      <c r="G69" s="46">
        <v>531.6</v>
      </c>
      <c r="H69" s="46">
        <v>791.7</v>
      </c>
      <c r="I69" s="45">
        <v>1968.6</v>
      </c>
      <c r="J69" s="46">
        <v>996</v>
      </c>
      <c r="K69" s="46">
        <v>2111.6</v>
      </c>
      <c r="L69" s="46">
        <v>2856.3</v>
      </c>
      <c r="M69" s="69">
        <v>1727.2</v>
      </c>
      <c r="N69" s="47">
        <v>803.6</v>
      </c>
      <c r="O69" s="47">
        <v>1047.5</v>
      </c>
      <c r="P69" s="47">
        <v>1441.3</v>
      </c>
      <c r="Q69" s="24">
        <v>2746.2</v>
      </c>
      <c r="R69" s="47">
        <v>3557.4</v>
      </c>
      <c r="S69" s="24">
        <v>1852.6</v>
      </c>
      <c r="T69" s="24">
        <v>3597.5</v>
      </c>
      <c r="U69" s="25">
        <v>2092.7</v>
      </c>
      <c r="V69" s="25">
        <v>7451.3</v>
      </c>
      <c r="W69" s="25">
        <v>10251.2</v>
      </c>
      <c r="X69" s="47">
        <v>80.6</v>
      </c>
      <c r="Y69" s="70">
        <v>282.3</v>
      </c>
      <c r="Z69" s="26">
        <v>200.1</v>
      </c>
      <c r="AA69" s="26">
        <v>89.5</v>
      </c>
      <c r="AB69" s="26">
        <v>210.4</v>
      </c>
      <c r="AC69" s="26">
        <v>126.6</v>
      </c>
      <c r="AD69" s="26">
        <v>257.4</v>
      </c>
      <c r="AE69" s="26">
        <v>78.7</v>
      </c>
      <c r="AF69" s="26">
        <v>1494.6</v>
      </c>
      <c r="AG69" s="26">
        <v>140</v>
      </c>
      <c r="AH69" s="26">
        <v>227.1</v>
      </c>
      <c r="AI69" s="26">
        <v>410.2</v>
      </c>
      <c r="AJ69" s="27">
        <v>45.4</v>
      </c>
      <c r="AK69" s="26">
        <v>374.8</v>
      </c>
      <c r="AL69" s="26">
        <v>417.2</v>
      </c>
      <c r="AM69" s="26">
        <v>114.8</v>
      </c>
      <c r="AN69" s="26">
        <v>224.2</v>
      </c>
      <c r="AO69" s="26">
        <v>148.2</v>
      </c>
      <c r="AP69" s="26">
        <v>86.5</v>
      </c>
      <c r="AQ69" s="26">
        <v>34.3</v>
      </c>
      <c r="AR69" s="26">
        <v>154.1</v>
      </c>
      <c r="AS69" s="26">
        <v>233.7</v>
      </c>
      <c r="AT69" s="26">
        <v>163.8</v>
      </c>
      <c r="AU69" s="26">
        <v>95.7</v>
      </c>
      <c r="AV69" s="24">
        <v>61.9</v>
      </c>
      <c r="AW69" s="26">
        <v>40.6</v>
      </c>
      <c r="AX69" s="26">
        <v>155</v>
      </c>
      <c r="AY69" s="26">
        <v>196.9</v>
      </c>
      <c r="AZ69" s="26">
        <v>46</v>
      </c>
      <c r="BA69" s="26">
        <v>565.3</v>
      </c>
      <c r="BB69" s="1">
        <v>173.9</v>
      </c>
      <c r="BC69" s="1">
        <v>220</v>
      </c>
      <c r="BD69" s="1">
        <v>4165.5</v>
      </c>
      <c r="BE69" s="1">
        <v>503.8</v>
      </c>
      <c r="BF69" s="1">
        <v>1295.4</v>
      </c>
      <c r="BG69" s="26">
        <v>27</v>
      </c>
      <c r="BH69" s="24">
        <v>406.1</v>
      </c>
      <c r="BI69" s="26">
        <v>1202.2</v>
      </c>
      <c r="BJ69" s="26">
        <v>343.1</v>
      </c>
      <c r="BK69" s="26">
        <v>115.6</v>
      </c>
      <c r="BL69" s="26">
        <v>6575.6</v>
      </c>
      <c r="BM69" s="26">
        <v>442.2</v>
      </c>
      <c r="BN69" s="26">
        <v>76.40000000000225</v>
      </c>
      <c r="BO69" s="26">
        <v>502.0000000000008</v>
      </c>
      <c r="BP69" s="26">
        <v>206.8</v>
      </c>
      <c r="BQ69" s="26">
        <v>108.60000000000116</v>
      </c>
      <c r="BR69" s="26">
        <v>218.5000000000008</v>
      </c>
      <c r="BS69" s="26">
        <v>54.10000000000116</v>
      </c>
      <c r="BT69" s="47">
        <v>1608.3</v>
      </c>
      <c r="BU69" s="47">
        <v>1951.4</v>
      </c>
      <c r="BV69" s="47">
        <v>2067</v>
      </c>
      <c r="BW69" s="47">
        <v>8642.6</v>
      </c>
      <c r="BX69" s="47">
        <v>9084.8</v>
      </c>
      <c r="BY69" s="47">
        <v>9161.2</v>
      </c>
      <c r="BZ69" s="47">
        <v>9663.2</v>
      </c>
      <c r="CA69" s="24">
        <v>9870</v>
      </c>
      <c r="CB69" s="24">
        <v>9978.6</v>
      </c>
      <c r="CC69" s="24">
        <v>10197.1</v>
      </c>
      <c r="CD69" s="71">
        <v>10251.2</v>
      </c>
      <c r="CE69" s="24">
        <v>3428.4</v>
      </c>
      <c r="CF69" s="71">
        <v>2886.7</v>
      </c>
      <c r="CG69" s="71">
        <v>9366.4</v>
      </c>
      <c r="CH69" s="47">
        <v>6801.0862529999995</v>
      </c>
      <c r="CI69" s="47">
        <v>40973.325469999996</v>
      </c>
      <c r="CJ69" s="47">
        <v>44036.021899</v>
      </c>
      <c r="CK69" s="24">
        <v>383.5</v>
      </c>
      <c r="CL69" s="26">
        <v>191</v>
      </c>
      <c r="CM69" s="26">
        <v>294.6</v>
      </c>
      <c r="CN69" s="26">
        <v>380.4</v>
      </c>
      <c r="CO69" s="26">
        <v>112.6</v>
      </c>
      <c r="CP69" s="26">
        <v>547.1</v>
      </c>
      <c r="CQ69" s="26">
        <v>1318.7</v>
      </c>
      <c r="CR69" s="26">
        <v>151</v>
      </c>
      <c r="CS69" s="26">
        <v>19.5</v>
      </c>
      <c r="CT69" s="26">
        <v>3.699999999999818</v>
      </c>
      <c r="CU69" s="26">
        <v>12.900000000000091</v>
      </c>
      <c r="CV69" s="26">
        <v>13.400000000000091</v>
      </c>
      <c r="CW69" s="24">
        <v>574.5</v>
      </c>
      <c r="CX69" s="27">
        <v>869.1</v>
      </c>
      <c r="CY69" s="24">
        <v>1249.5</v>
      </c>
      <c r="CZ69" s="24">
        <v>1362.1</v>
      </c>
      <c r="DA69" s="24">
        <v>1909.2</v>
      </c>
      <c r="DB69" s="71">
        <v>3227.9</v>
      </c>
      <c r="DC69" s="24">
        <v>3378.9</v>
      </c>
      <c r="DD69" s="24">
        <v>3398.4</v>
      </c>
      <c r="DE69" s="71">
        <v>3402.1</v>
      </c>
      <c r="DF69" s="71">
        <v>3415</v>
      </c>
      <c r="DG69" s="27">
        <v>3428.4</v>
      </c>
      <c r="DH69" s="24">
        <v>272.7</v>
      </c>
      <c r="DI69" s="27">
        <v>569.8</v>
      </c>
      <c r="DJ69" s="24">
        <v>858.2</v>
      </c>
      <c r="DK69" s="71">
        <v>899.9</v>
      </c>
      <c r="DL69" s="71">
        <v>1047.2</v>
      </c>
      <c r="DM69" s="72">
        <v>1282.3</v>
      </c>
      <c r="DN69" s="72">
        <v>1382.8</v>
      </c>
      <c r="DO69" s="71">
        <v>1478.6</v>
      </c>
      <c r="DP69" s="73">
        <v>2021.5</v>
      </c>
      <c r="DQ69" s="71">
        <v>2335.7</v>
      </c>
      <c r="DR69" s="71">
        <v>2652.1</v>
      </c>
      <c r="DS69" s="71">
        <v>2886.7</v>
      </c>
      <c r="DT69" s="71">
        <v>84</v>
      </c>
      <c r="DU69" s="71">
        <v>4142.6</v>
      </c>
      <c r="DV69" s="71">
        <v>4467.5</v>
      </c>
      <c r="DW69" s="71">
        <v>4697.6</v>
      </c>
      <c r="DX69" s="71">
        <v>5195.2</v>
      </c>
      <c r="DY69" s="27">
        <v>5392.7</v>
      </c>
      <c r="DZ69" s="71">
        <v>5448.9</v>
      </c>
      <c r="EA69" s="71">
        <v>5988.7</v>
      </c>
      <c r="EB69" s="71">
        <v>8030.5</v>
      </c>
      <c r="EC69" s="71">
        <v>8795</v>
      </c>
      <c r="ED69" s="71">
        <v>9235.8</v>
      </c>
      <c r="EE69" s="71">
        <v>130.6</v>
      </c>
      <c r="EF69" s="71">
        <f>ED69+EE69</f>
        <v>9366.4</v>
      </c>
      <c r="EG69" s="24">
        <v>1059.9</v>
      </c>
      <c r="EH69" s="24">
        <v>409.2</v>
      </c>
      <c r="EI69" s="24">
        <v>376.2</v>
      </c>
      <c r="EJ69" s="24">
        <v>172.4</v>
      </c>
      <c r="EK69" s="24">
        <v>97.066092</v>
      </c>
      <c r="EL69" s="24">
        <f>'[1]Feuil3'!$F$16</f>
        <v>141.648539</v>
      </c>
      <c r="EM69" s="24">
        <v>376.9</v>
      </c>
      <c r="EN69" s="24">
        <v>543.5</v>
      </c>
      <c r="EO69" s="24">
        <v>226.385996</v>
      </c>
      <c r="EP69" s="24">
        <v>1331.985626</v>
      </c>
      <c r="EQ69" s="24">
        <v>773.5</v>
      </c>
      <c r="ER69" s="24">
        <v>1292.4</v>
      </c>
      <c r="ES69" s="47">
        <f>SUM(EG69:ER69)</f>
        <v>6801.0862529999995</v>
      </c>
      <c r="ET69" s="24">
        <v>583</v>
      </c>
      <c r="EU69" s="24">
        <v>926.4</v>
      </c>
      <c r="EV69" s="24">
        <v>546.7</v>
      </c>
      <c r="EW69" s="24">
        <v>1058.412458</v>
      </c>
      <c r="EX69" s="24">
        <v>5616.9</v>
      </c>
      <c r="EY69" s="24">
        <v>1923.4</v>
      </c>
      <c r="EZ69" s="24">
        <v>1969.8</v>
      </c>
      <c r="FA69" s="24">
        <v>3678.477399</v>
      </c>
      <c r="FB69" s="24">
        <v>3982.963917</v>
      </c>
      <c r="FC69" s="24">
        <v>10249.971696</v>
      </c>
      <c r="FD69" s="24">
        <v>4989.9</v>
      </c>
      <c r="FE69" s="24">
        <v>5447.4</v>
      </c>
      <c r="FF69" s="47">
        <f>SUM(ET69:FE69)</f>
        <v>40973.325469999996</v>
      </c>
      <c r="FG69" s="99">
        <v>5428.2</v>
      </c>
      <c r="FH69" s="24">
        <v>8024.253618</v>
      </c>
      <c r="FI69" s="1">
        <v>546.666636</v>
      </c>
      <c r="FJ69" s="1">
        <v>2030.92</v>
      </c>
      <c r="FK69" s="1">
        <v>6572.608</v>
      </c>
      <c r="FL69" s="1">
        <v>2619.3</v>
      </c>
      <c r="FM69" s="1">
        <v>1649.969662</v>
      </c>
      <c r="FN69" s="1">
        <v>5558.475313</v>
      </c>
      <c r="FO69" s="1">
        <v>3205.6</v>
      </c>
      <c r="FP69" s="1">
        <v>3612.446909</v>
      </c>
      <c r="FQ69" s="1">
        <v>3830.581761</v>
      </c>
      <c r="FR69" s="1">
        <v>957</v>
      </c>
      <c r="FS69" s="1">
        <f>SUM(FG69:FR69)</f>
        <v>44036.021899</v>
      </c>
      <c r="FT69" s="47">
        <f>SUM(FG69:FP69)</f>
        <v>39248.440138</v>
      </c>
      <c r="FU69" s="71">
        <v>54518.58132806643</v>
      </c>
      <c r="FV69" s="47">
        <v>16100.20965909511</v>
      </c>
      <c r="FW69" s="47">
        <v>16721.142482323998</v>
      </c>
      <c r="FX69" s="47">
        <v>15263.054682999998</v>
      </c>
      <c r="FY69" s="71">
        <v>819.639142</v>
      </c>
      <c r="FZ69" s="4">
        <v>2550.180886</v>
      </c>
      <c r="GA69" s="4">
        <v>24423.654484</v>
      </c>
      <c r="GB69" s="122">
        <v>1541.336567</v>
      </c>
      <c r="GC69" s="124">
        <v>5154.425735849999</v>
      </c>
      <c r="GD69" s="124">
        <v>7275.6</v>
      </c>
      <c r="GE69" s="124">
        <v>1997.1081491710002</v>
      </c>
      <c r="GF69" s="79">
        <v>2631.452092739104</v>
      </c>
      <c r="GG69" s="128">
        <v>2466.1262238880786</v>
      </c>
      <c r="GH69" s="128">
        <v>715.1</v>
      </c>
      <c r="GI69" s="128">
        <v>3338.4417264948206</v>
      </c>
      <c r="GJ69" s="130">
        <v>1605.5163209234302</v>
      </c>
      <c r="GK69" s="72">
        <v>507.72175413138694</v>
      </c>
      <c r="GL69" s="71">
        <v>421.4498493622481</v>
      </c>
      <c r="GM69" s="71">
        <v>907.2857603314761</v>
      </c>
      <c r="GN69" s="71">
        <v>2129.246051169999</v>
      </c>
      <c r="GO69" s="71">
        <v>610.45341814</v>
      </c>
      <c r="GP69" s="71">
        <v>913.1901312599997</v>
      </c>
      <c r="GQ69" s="71">
        <v>638.3202943199999</v>
      </c>
      <c r="GR69" s="71">
        <v>733.2289397000004</v>
      </c>
      <c r="GS69" s="71">
        <v>1998.9128406799998</v>
      </c>
      <c r="GT69" s="71">
        <v>624.369175</v>
      </c>
      <c r="GU69" s="71">
        <v>2919.025002</v>
      </c>
      <c r="GV69" s="71">
        <v>3697.006443</v>
      </c>
      <c r="GW69" s="71">
        <f>SUM(GK69:GV69)</f>
        <v>16100.20965909511</v>
      </c>
      <c r="GX69" s="71">
        <v>1283.418645</v>
      </c>
      <c r="GY69" s="71">
        <v>1847.193942</v>
      </c>
      <c r="GZ69" s="71">
        <v>725.250152</v>
      </c>
      <c r="HA69" s="71">
        <v>1303.532216</v>
      </c>
      <c r="HB69" s="71">
        <v>608.749926</v>
      </c>
      <c r="HC69" s="71">
        <v>916.034087</v>
      </c>
      <c r="HD69" s="71">
        <v>742.743293</v>
      </c>
      <c r="HE69" s="71">
        <v>1459.427442</v>
      </c>
      <c r="HF69" s="71">
        <v>732.246616324</v>
      </c>
      <c r="HG69" s="71">
        <v>2251.695037</v>
      </c>
      <c r="HH69" s="71">
        <v>2927.339223</v>
      </c>
      <c r="HI69" s="71">
        <v>2327.429854</v>
      </c>
      <c r="HJ69" s="71">
        <v>1411.479371</v>
      </c>
      <c r="HK69" s="71">
        <v>1630.988938</v>
      </c>
      <c r="HL69" s="71">
        <v>345.847626</v>
      </c>
      <c r="HM69" s="71">
        <v>695.61679</v>
      </c>
      <c r="HN69" s="71">
        <v>583.25465</v>
      </c>
      <c r="HO69" s="71">
        <v>792.711579</v>
      </c>
      <c r="HP69" s="71">
        <v>748.013151</v>
      </c>
      <c r="HQ69" s="71">
        <v>885.805456</v>
      </c>
      <c r="HR69" s="71">
        <v>3858.395023</v>
      </c>
      <c r="HS69" s="71">
        <v>1035.62786</v>
      </c>
      <c r="HT69" s="71">
        <v>2125.867133</v>
      </c>
      <c r="HU69" s="71">
        <v>1149.447106</v>
      </c>
      <c r="HV69" s="71">
        <v>1396.086806</v>
      </c>
      <c r="HW69" s="71">
        <v>2440.266219</v>
      </c>
      <c r="HX69" s="71">
        <v>15888.179552</v>
      </c>
      <c r="HY69" s="71">
        <v>622.848873</v>
      </c>
      <c r="HZ69" s="71">
        <v>786.485091</v>
      </c>
      <c r="IA69" s="71"/>
      <c r="IB69" s="71"/>
      <c r="IC69" s="71"/>
      <c r="ID69" s="71"/>
      <c r="IE69" s="71"/>
      <c r="IF69" s="71"/>
      <c r="IG69" s="71"/>
      <c r="IH69" s="47">
        <f>HJ69+HK69+HL69+HM69+HN69</f>
        <v>4667.1873749999995</v>
      </c>
      <c r="II69" s="47">
        <f>HV69+HW69+HX69+HY69+HZ69</f>
        <v>21133.866540999996</v>
      </c>
    </row>
    <row r="70" spans="1:243" ht="15.75">
      <c r="A70" s="32" t="s">
        <v>64</v>
      </c>
      <c r="B70" s="46">
        <v>33.1</v>
      </c>
      <c r="C70" s="46">
        <v>48.4</v>
      </c>
      <c r="D70" s="46">
        <v>31.6</v>
      </c>
      <c r="E70" s="46">
        <v>28.9</v>
      </c>
      <c r="F70" s="46">
        <v>73.6</v>
      </c>
      <c r="G70" s="46">
        <v>31.4</v>
      </c>
      <c r="H70" s="46">
        <v>93.6</v>
      </c>
      <c r="I70" s="45">
        <v>98</v>
      </c>
      <c r="J70" s="46">
        <v>120.5</v>
      </c>
      <c r="K70" s="46">
        <v>212</v>
      </c>
      <c r="L70" s="46">
        <v>145.8</v>
      </c>
      <c r="M70" s="69">
        <v>76.4</v>
      </c>
      <c r="N70" s="47">
        <v>8.6</v>
      </c>
      <c r="O70" s="47">
        <v>184.8</v>
      </c>
      <c r="P70" s="47">
        <v>168.3</v>
      </c>
      <c r="Q70" s="24">
        <v>866.2</v>
      </c>
      <c r="R70" s="47">
        <v>308</v>
      </c>
      <c r="S70" s="24">
        <v>759.7</v>
      </c>
      <c r="T70" s="24">
        <v>884</v>
      </c>
      <c r="U70" s="25">
        <v>1747.7</v>
      </c>
      <c r="V70" s="25">
        <v>2161.4</v>
      </c>
      <c r="W70" s="25">
        <v>2662</v>
      </c>
      <c r="X70" s="47">
        <v>49.8</v>
      </c>
      <c r="Y70" s="70">
        <v>31.5</v>
      </c>
      <c r="Z70" s="26">
        <v>138.1</v>
      </c>
      <c r="AA70" s="26">
        <v>80.7</v>
      </c>
      <c r="AB70" s="26">
        <v>66.7</v>
      </c>
      <c r="AC70" s="26">
        <v>104.9</v>
      </c>
      <c r="AD70" s="26">
        <v>29.8</v>
      </c>
      <c r="AE70" s="26">
        <v>147.1</v>
      </c>
      <c r="AF70" s="26">
        <v>46.1</v>
      </c>
      <c r="AG70" s="26">
        <v>101</v>
      </c>
      <c r="AH70" s="26">
        <v>38.4</v>
      </c>
      <c r="AI70" s="26">
        <v>49.9</v>
      </c>
      <c r="AJ70" s="27">
        <v>37.9</v>
      </c>
      <c r="AK70" s="26">
        <v>8.4</v>
      </c>
      <c r="AL70" s="26">
        <v>128.6</v>
      </c>
      <c r="AM70" s="26">
        <v>116.6</v>
      </c>
      <c r="AN70" s="26">
        <v>47.4</v>
      </c>
      <c r="AO70" s="26">
        <v>119.3</v>
      </c>
      <c r="AP70" s="26">
        <v>406.9</v>
      </c>
      <c r="AQ70" s="26">
        <v>463.4</v>
      </c>
      <c r="AR70" s="26">
        <v>102.4</v>
      </c>
      <c r="AS70" s="26">
        <v>130.5</v>
      </c>
      <c r="AT70" s="26">
        <v>30</v>
      </c>
      <c r="AU70" s="26">
        <v>156.3</v>
      </c>
      <c r="AV70" s="24">
        <v>87.4</v>
      </c>
      <c r="AW70" s="26">
        <v>22.2</v>
      </c>
      <c r="AX70" s="26">
        <v>170</v>
      </c>
      <c r="AY70" s="26">
        <v>178.9</v>
      </c>
      <c r="AZ70" s="26">
        <v>307.8</v>
      </c>
      <c r="BA70" s="26">
        <v>80</v>
      </c>
      <c r="BB70" s="1">
        <v>178.3</v>
      </c>
      <c r="BC70" s="1">
        <v>159.8</v>
      </c>
      <c r="BD70" s="1">
        <v>237.8</v>
      </c>
      <c r="BE70" s="1">
        <v>376</v>
      </c>
      <c r="BF70" s="1">
        <v>158.5</v>
      </c>
      <c r="BG70" s="26">
        <v>204.7</v>
      </c>
      <c r="BH70" s="24">
        <v>203.7</v>
      </c>
      <c r="BI70" s="26">
        <v>232.5</v>
      </c>
      <c r="BJ70" s="26">
        <v>504.1</v>
      </c>
      <c r="BK70" s="26">
        <v>176.3</v>
      </c>
      <c r="BL70" s="26">
        <v>148.4</v>
      </c>
      <c r="BM70" s="26">
        <v>248.8</v>
      </c>
      <c r="BN70" s="26">
        <v>164.5</v>
      </c>
      <c r="BO70" s="26">
        <v>302</v>
      </c>
      <c r="BP70" s="26">
        <v>207.3</v>
      </c>
      <c r="BQ70" s="26">
        <v>136.1</v>
      </c>
      <c r="BR70" s="26">
        <v>117.8</v>
      </c>
      <c r="BS70" s="26">
        <v>220.5</v>
      </c>
      <c r="BT70" s="47">
        <v>436.2</v>
      </c>
      <c r="BU70" s="47">
        <v>940.3</v>
      </c>
      <c r="BV70" s="47">
        <v>1116.6</v>
      </c>
      <c r="BW70" s="47">
        <v>1265</v>
      </c>
      <c r="BX70" s="47">
        <v>1513.8</v>
      </c>
      <c r="BY70" s="47">
        <v>1678.3</v>
      </c>
      <c r="BZ70" s="47">
        <v>1980.3</v>
      </c>
      <c r="CA70" s="24">
        <v>2187.6</v>
      </c>
      <c r="CB70" s="24">
        <v>2323.7</v>
      </c>
      <c r="CC70" s="24">
        <v>2441.5</v>
      </c>
      <c r="CD70" s="71">
        <v>2662</v>
      </c>
      <c r="CE70" s="24">
        <v>2392.3</v>
      </c>
      <c r="CF70" s="71">
        <v>3329.4</v>
      </c>
      <c r="CG70" s="71">
        <v>6408.5</v>
      </c>
      <c r="CH70" s="47">
        <v>2401.7557250000004</v>
      </c>
      <c r="CI70" s="47">
        <v>2242.535202</v>
      </c>
      <c r="CJ70" s="47">
        <v>6822.669992</v>
      </c>
      <c r="CK70" s="24">
        <v>273.5</v>
      </c>
      <c r="CL70" s="26">
        <v>73.2</v>
      </c>
      <c r="CM70" s="26">
        <v>81.6</v>
      </c>
      <c r="CN70" s="26">
        <v>72.5</v>
      </c>
      <c r="CO70" s="26">
        <v>103</v>
      </c>
      <c r="CP70" s="26">
        <v>565.9</v>
      </c>
      <c r="CQ70" s="26">
        <v>514</v>
      </c>
      <c r="CR70" s="26">
        <v>205.6</v>
      </c>
      <c r="CS70" s="26">
        <v>71</v>
      </c>
      <c r="CT70" s="26">
        <v>90.00000000000023</v>
      </c>
      <c r="CU70" s="26">
        <v>25.799999999999727</v>
      </c>
      <c r="CV70" s="26">
        <v>316.2</v>
      </c>
      <c r="CW70" s="24">
        <v>346.7</v>
      </c>
      <c r="CX70" s="27">
        <v>428.3</v>
      </c>
      <c r="CY70" s="24">
        <v>500.8</v>
      </c>
      <c r="CZ70" s="24">
        <v>603.8</v>
      </c>
      <c r="DA70" s="24">
        <v>1169.7</v>
      </c>
      <c r="DB70" s="71">
        <v>1683.7</v>
      </c>
      <c r="DC70" s="24">
        <v>1889.3</v>
      </c>
      <c r="DD70" s="24">
        <v>1960.3</v>
      </c>
      <c r="DE70" s="71">
        <v>2050.3</v>
      </c>
      <c r="DF70" s="71">
        <v>2076.1</v>
      </c>
      <c r="DG70" s="27">
        <v>2392.3</v>
      </c>
      <c r="DH70" s="24">
        <v>792.4</v>
      </c>
      <c r="DI70" s="27">
        <v>1157.6</v>
      </c>
      <c r="DJ70" s="24">
        <v>1484.5</v>
      </c>
      <c r="DK70" s="71">
        <v>1621.5</v>
      </c>
      <c r="DL70" s="71">
        <v>1967.2</v>
      </c>
      <c r="DM70" s="72">
        <v>2229.8</v>
      </c>
      <c r="DN70" s="72">
        <v>2440.9</v>
      </c>
      <c r="DO70" s="71">
        <v>2522.9</v>
      </c>
      <c r="DP70" s="73">
        <v>2728.6</v>
      </c>
      <c r="DQ70" s="71">
        <v>2993.3</v>
      </c>
      <c r="DR70" s="71">
        <v>3118.2</v>
      </c>
      <c r="DS70" s="71">
        <v>3329.4</v>
      </c>
      <c r="DT70" s="93">
        <v>292.2</v>
      </c>
      <c r="DU70" s="48">
        <v>2459</v>
      </c>
      <c r="DV70" s="48">
        <v>3331.5</v>
      </c>
      <c r="DW70" s="48">
        <v>3605.4</v>
      </c>
      <c r="DX70" s="24">
        <v>4103</v>
      </c>
      <c r="DY70" s="27">
        <v>4300.5</v>
      </c>
      <c r="DZ70" s="71">
        <v>4356.7</v>
      </c>
      <c r="EA70" s="71">
        <v>4896.5</v>
      </c>
      <c r="EB70" s="71">
        <v>6249</v>
      </c>
      <c r="EC70" s="71">
        <v>6270.3</v>
      </c>
      <c r="ED70" s="71">
        <v>6408.5</v>
      </c>
      <c r="EE70" s="71"/>
      <c r="EF70" s="71">
        <f>ED70+EE70</f>
        <v>6408.5</v>
      </c>
      <c r="EG70" s="24">
        <v>980.8</v>
      </c>
      <c r="EH70" s="24">
        <v>282.6</v>
      </c>
      <c r="EI70" s="24">
        <v>116</v>
      </c>
      <c r="EJ70" s="24">
        <v>49</v>
      </c>
      <c r="EK70" s="24">
        <v>66.412571</v>
      </c>
      <c r="EL70" s="24">
        <f>'[1]Feuil3'!$F$8</f>
        <v>58.256454</v>
      </c>
      <c r="EM70" s="24">
        <v>102.9</v>
      </c>
      <c r="EN70" s="24">
        <v>164</v>
      </c>
      <c r="EO70" s="24">
        <v>148.184459</v>
      </c>
      <c r="EP70" s="24">
        <v>129.902241</v>
      </c>
      <c r="EQ70" s="24">
        <v>150.9</v>
      </c>
      <c r="ER70" s="24">
        <v>152.8</v>
      </c>
      <c r="ES70" s="47">
        <f>SUM(EG70:ER70)</f>
        <v>2401.7557250000004</v>
      </c>
      <c r="ET70" s="24">
        <v>162.4</v>
      </c>
      <c r="EU70" s="24">
        <v>144.6</v>
      </c>
      <c r="EV70" s="24">
        <v>150.3</v>
      </c>
      <c r="EW70" s="78">
        <v>194.981152</v>
      </c>
      <c r="EX70" s="24">
        <v>134.5</v>
      </c>
      <c r="EY70" s="24">
        <v>126.6</v>
      </c>
      <c r="EZ70" s="24">
        <v>120.1</v>
      </c>
      <c r="FA70" s="24">
        <v>46.297892</v>
      </c>
      <c r="FB70" s="24">
        <v>159.496357</v>
      </c>
      <c r="FC70" s="24">
        <v>608.759801</v>
      </c>
      <c r="FD70" s="24">
        <v>223</v>
      </c>
      <c r="FE70" s="24">
        <v>171.5</v>
      </c>
      <c r="FF70" s="47">
        <f>SUM(ET70:FE70)</f>
        <v>2242.535202</v>
      </c>
      <c r="FG70" s="99">
        <v>192.5</v>
      </c>
      <c r="FH70" s="24">
        <v>185.030699</v>
      </c>
      <c r="FI70" s="1">
        <v>150.281726</v>
      </c>
      <c r="FJ70" s="1">
        <v>1591.03</v>
      </c>
      <c r="FK70" s="1">
        <v>355.809</v>
      </c>
      <c r="FL70" s="1">
        <v>1187.3</v>
      </c>
      <c r="FM70" s="1">
        <v>468.994144</v>
      </c>
      <c r="FN70" s="1">
        <v>235.518981</v>
      </c>
      <c r="FO70" s="1">
        <v>119.2</v>
      </c>
      <c r="FP70" s="1">
        <v>265.142781</v>
      </c>
      <c r="FQ70" s="1">
        <v>336.162661</v>
      </c>
      <c r="FR70" s="1">
        <v>1735.7</v>
      </c>
      <c r="FS70" s="1">
        <f>SUM(FG70:FR70)</f>
        <v>6822.669992</v>
      </c>
      <c r="FT70" s="47">
        <f>SUM(FG70:FP70)</f>
        <v>4750.807331</v>
      </c>
      <c r="FU70" s="71">
        <v>3494.363273328146</v>
      </c>
      <c r="FV70" s="47">
        <v>7681.002504927383</v>
      </c>
      <c r="FW70" s="47">
        <v>6403.748720900001</v>
      </c>
      <c r="FX70" s="47">
        <v>2635.7481139999995</v>
      </c>
      <c r="FY70" s="71">
        <v>170.054212</v>
      </c>
      <c r="FZ70" s="4">
        <v>132.080796</v>
      </c>
      <c r="GA70" s="4">
        <v>90.450824</v>
      </c>
      <c r="GB70" s="122">
        <v>15.832975</v>
      </c>
      <c r="GC70" s="124">
        <v>173.48948372000004</v>
      </c>
      <c r="GD70" s="124">
        <v>81.4</v>
      </c>
      <c r="GE70" s="124">
        <v>200.45450869857797</v>
      </c>
      <c r="GF70" s="79">
        <v>755.8682936405005</v>
      </c>
      <c r="GG70" s="128">
        <v>249.654030264055</v>
      </c>
      <c r="GH70" s="128">
        <v>383.9</v>
      </c>
      <c r="GI70" s="128">
        <v>326.021658730353</v>
      </c>
      <c r="GJ70" s="130">
        <v>915.1564912746594</v>
      </c>
      <c r="GK70" s="72">
        <v>964.9522503518475</v>
      </c>
      <c r="GL70" s="71">
        <v>1279.5632185656216</v>
      </c>
      <c r="GM70" s="71">
        <v>513.677576249912</v>
      </c>
      <c r="GN70" s="71">
        <v>314.14350171000007</v>
      </c>
      <c r="GO70" s="71">
        <v>772.6837786500006</v>
      </c>
      <c r="GP70" s="71">
        <v>269.77313263</v>
      </c>
      <c r="GQ70" s="71">
        <v>236.03186291</v>
      </c>
      <c r="GR70" s="71">
        <v>278.5837665600001</v>
      </c>
      <c r="GS70" s="71">
        <v>689.4568193000002</v>
      </c>
      <c r="GT70" s="71">
        <v>1552.165033</v>
      </c>
      <c r="GU70" s="71">
        <v>303.194294</v>
      </c>
      <c r="GV70" s="71">
        <v>506.777271</v>
      </c>
      <c r="GW70" s="71">
        <f>SUM(GK70:GV70)</f>
        <v>7681.002504927383</v>
      </c>
      <c r="GX70" s="71">
        <v>405.771543</v>
      </c>
      <c r="GY70" s="71">
        <v>1416.793859</v>
      </c>
      <c r="GZ70" s="71">
        <v>120.652415</v>
      </c>
      <c r="HA70" s="71">
        <v>1441.27469</v>
      </c>
      <c r="HB70" s="71">
        <v>381.170092</v>
      </c>
      <c r="HC70" s="71">
        <v>537.723041</v>
      </c>
      <c r="HD70" s="71">
        <v>1611.704388</v>
      </c>
      <c r="HE70" s="71">
        <v>1830.497894</v>
      </c>
      <c r="HF70" s="71">
        <v>142.1170329</v>
      </c>
      <c r="HG70" s="71">
        <v>109.271287</v>
      </c>
      <c r="HH70" s="71">
        <v>69.241082</v>
      </c>
      <c r="HI70" s="71">
        <v>74.208696</v>
      </c>
      <c r="HJ70" s="71">
        <v>84.513495</v>
      </c>
      <c r="HK70" s="71">
        <v>56.83244</v>
      </c>
      <c r="HL70" s="71">
        <v>61.83305800000001</v>
      </c>
      <c r="HM70" s="71">
        <v>128.73641</v>
      </c>
      <c r="HN70" s="71">
        <v>196.490682</v>
      </c>
      <c r="HO70" s="71">
        <v>104.83098</v>
      </c>
      <c r="HP70" s="71">
        <v>88.979601</v>
      </c>
      <c r="HQ70" s="71">
        <v>1227.867956</v>
      </c>
      <c r="HR70" s="71">
        <v>265.243439</v>
      </c>
      <c r="HS70" s="71">
        <v>129.836135</v>
      </c>
      <c r="HT70" s="71">
        <v>122.40886</v>
      </c>
      <c r="HU70" s="71">
        <v>168.175058</v>
      </c>
      <c r="HV70" s="71">
        <v>185.056888</v>
      </c>
      <c r="HW70" s="71">
        <v>100.387306</v>
      </c>
      <c r="HX70" s="71">
        <v>100.194615</v>
      </c>
      <c r="HY70" s="71">
        <v>713.159575</v>
      </c>
      <c r="HZ70" s="71">
        <v>181.769756</v>
      </c>
      <c r="IA70" s="71"/>
      <c r="IB70" s="71"/>
      <c r="IC70" s="71"/>
      <c r="ID70" s="71"/>
      <c r="IE70" s="71"/>
      <c r="IF70" s="71"/>
      <c r="IG70" s="71"/>
      <c r="IH70" s="47">
        <f>HJ70+HK70+HL70+HM70+HN70</f>
        <v>528.406085</v>
      </c>
      <c r="II70" s="47">
        <f>HV70+HW70+HX70+HY70+HZ70</f>
        <v>1280.5681399999999</v>
      </c>
    </row>
    <row r="71" spans="1:243" ht="15.75">
      <c r="A71" s="32" t="s">
        <v>65</v>
      </c>
      <c r="B71" s="46">
        <v>11.3</v>
      </c>
      <c r="C71" s="46">
        <v>19.5</v>
      </c>
      <c r="D71" s="46">
        <v>10.3</v>
      </c>
      <c r="E71" s="46">
        <v>0.3</v>
      </c>
      <c r="F71" s="46">
        <v>25.7</v>
      </c>
      <c r="G71" s="46">
        <v>211.3</v>
      </c>
      <c r="H71" s="46">
        <v>228.4</v>
      </c>
      <c r="I71" s="45">
        <v>253</v>
      </c>
      <c r="J71" s="46">
        <v>310.5</v>
      </c>
      <c r="K71" s="46">
        <v>115.4</v>
      </c>
      <c r="L71" s="46">
        <v>75.7</v>
      </c>
      <c r="M71" s="69">
        <v>122.4</v>
      </c>
      <c r="N71" s="47">
        <v>106.4</v>
      </c>
      <c r="O71" s="47">
        <v>155.6</v>
      </c>
      <c r="P71" s="47">
        <v>76.1</v>
      </c>
      <c r="Q71" s="24">
        <v>355.4</v>
      </c>
      <c r="R71" s="47">
        <v>391.7</v>
      </c>
      <c r="S71" s="24">
        <v>169.1</v>
      </c>
      <c r="T71" s="24">
        <v>647.7</v>
      </c>
      <c r="U71" s="25">
        <v>770.5</v>
      </c>
      <c r="V71" s="25">
        <v>1364.8</v>
      </c>
      <c r="W71" s="25">
        <v>1300.4</v>
      </c>
      <c r="X71" s="24">
        <v>92.4</v>
      </c>
      <c r="Y71" s="27">
        <v>84.4</v>
      </c>
      <c r="Z71" s="26">
        <v>78.5</v>
      </c>
      <c r="AA71" s="26">
        <v>15</v>
      </c>
      <c r="AB71" s="26">
        <v>84.6</v>
      </c>
      <c r="AC71" s="26" t="s">
        <v>29</v>
      </c>
      <c r="AD71" s="26">
        <v>34.8</v>
      </c>
      <c r="AE71" s="26">
        <v>181.2</v>
      </c>
      <c r="AF71" s="26" t="s">
        <v>29</v>
      </c>
      <c r="AG71" s="26">
        <v>20.5</v>
      </c>
      <c r="AH71" s="26">
        <v>37</v>
      </c>
      <c r="AI71" s="26">
        <v>19.3</v>
      </c>
      <c r="AJ71" s="27">
        <v>142.3</v>
      </c>
      <c r="AK71" s="26">
        <v>95</v>
      </c>
      <c r="AL71" s="26">
        <v>5.1</v>
      </c>
      <c r="AM71" s="26">
        <v>65</v>
      </c>
      <c r="AN71" s="26">
        <v>22.9</v>
      </c>
      <c r="AO71" s="26">
        <v>98.5</v>
      </c>
      <c r="AP71" s="26">
        <v>41.6</v>
      </c>
      <c r="AQ71" s="26">
        <v>17.9</v>
      </c>
      <c r="AR71" s="26">
        <v>25.9</v>
      </c>
      <c r="AS71" s="26">
        <v>25.8</v>
      </c>
      <c r="AT71" s="26">
        <v>22.8</v>
      </c>
      <c r="AU71" s="26">
        <v>207.7</v>
      </c>
      <c r="AV71" s="24">
        <v>62.3</v>
      </c>
      <c r="AW71" s="26">
        <v>124.3</v>
      </c>
      <c r="AX71" s="26">
        <v>66.4</v>
      </c>
      <c r="AY71" s="26">
        <v>62.4</v>
      </c>
      <c r="AZ71" s="26">
        <v>81.7</v>
      </c>
      <c r="BA71" s="26">
        <v>128.3</v>
      </c>
      <c r="BB71" s="1">
        <v>295.1</v>
      </c>
      <c r="BC71" s="1">
        <v>161.4</v>
      </c>
      <c r="BD71" s="1">
        <v>64</v>
      </c>
      <c r="BE71" s="1">
        <v>127.4</v>
      </c>
      <c r="BF71" s="1">
        <v>88.4</v>
      </c>
      <c r="BG71" s="26">
        <v>103.1</v>
      </c>
      <c r="BH71" s="24">
        <v>106.4</v>
      </c>
      <c r="BI71" s="26">
        <v>93.5</v>
      </c>
      <c r="BJ71" s="26">
        <v>0.4000000000000057</v>
      </c>
      <c r="BK71" s="26">
        <v>97.2</v>
      </c>
      <c r="BL71" s="26">
        <v>45.2</v>
      </c>
      <c r="BM71" s="26">
        <v>147.5</v>
      </c>
      <c r="BN71" s="26">
        <v>31.400000000000063</v>
      </c>
      <c r="BO71" s="26">
        <v>119.1</v>
      </c>
      <c r="BP71" s="26">
        <v>139.9</v>
      </c>
      <c r="BQ71" s="26">
        <v>35.1999999999999</v>
      </c>
      <c r="BR71" s="26">
        <v>376</v>
      </c>
      <c r="BS71" s="26">
        <v>108.6</v>
      </c>
      <c r="BT71" s="47">
        <v>199.9</v>
      </c>
      <c r="BU71" s="47">
        <v>200.3</v>
      </c>
      <c r="BV71" s="47">
        <v>297.5</v>
      </c>
      <c r="BW71" s="47">
        <v>342.7</v>
      </c>
      <c r="BX71" s="47">
        <v>490.2</v>
      </c>
      <c r="BY71" s="47">
        <v>521.6</v>
      </c>
      <c r="BZ71" s="47">
        <v>640.7</v>
      </c>
      <c r="CA71" s="24">
        <v>780.6</v>
      </c>
      <c r="CB71" s="24">
        <v>815.8</v>
      </c>
      <c r="CC71" s="24">
        <v>1191.8</v>
      </c>
      <c r="CD71" s="71">
        <v>1300.4</v>
      </c>
      <c r="CE71" s="24">
        <v>293.7</v>
      </c>
      <c r="CF71" s="71">
        <v>526.4</v>
      </c>
      <c r="CG71" s="71">
        <v>826.9</v>
      </c>
      <c r="CH71" s="47">
        <v>593.822412</v>
      </c>
      <c r="CI71" s="47">
        <v>5343.660089</v>
      </c>
      <c r="CJ71" s="47">
        <v>6337.715183</v>
      </c>
      <c r="CK71" s="24">
        <v>50.2</v>
      </c>
      <c r="CL71" s="26">
        <v>40.6</v>
      </c>
      <c r="CM71" s="26">
        <v>0</v>
      </c>
      <c r="CN71" s="26">
        <v>13.1</v>
      </c>
      <c r="CO71" s="26">
        <v>47.9</v>
      </c>
      <c r="CP71" s="26">
        <v>25.5</v>
      </c>
      <c r="CQ71" s="26">
        <v>3.5</v>
      </c>
      <c r="CR71" s="26">
        <v>31.8</v>
      </c>
      <c r="CS71" s="26">
        <v>25.5</v>
      </c>
      <c r="CT71" s="26">
        <v>30.1</v>
      </c>
      <c r="CU71" s="26">
        <v>9.300000000000011</v>
      </c>
      <c r="CV71" s="26">
        <v>16.2</v>
      </c>
      <c r="CW71" s="24">
        <v>90.8</v>
      </c>
      <c r="CX71" s="27">
        <v>90.8</v>
      </c>
      <c r="CY71" s="24">
        <v>103.9</v>
      </c>
      <c r="CZ71" s="24">
        <v>151.8</v>
      </c>
      <c r="DA71" s="24">
        <v>177.3</v>
      </c>
      <c r="DB71" s="71">
        <v>180.8</v>
      </c>
      <c r="DC71" s="24">
        <v>212.6</v>
      </c>
      <c r="DD71" s="24">
        <v>238.1</v>
      </c>
      <c r="DE71" s="71">
        <v>268.2</v>
      </c>
      <c r="DF71" s="71">
        <v>277.5</v>
      </c>
      <c r="DG71" s="27">
        <v>293.7</v>
      </c>
      <c r="DH71" s="24">
        <v>89.2</v>
      </c>
      <c r="DI71" s="27">
        <v>148</v>
      </c>
      <c r="DJ71" s="24">
        <v>185.6</v>
      </c>
      <c r="DK71" s="71">
        <v>399.8</v>
      </c>
      <c r="DL71" s="71">
        <v>399.8</v>
      </c>
      <c r="DM71" s="72">
        <v>427.3</v>
      </c>
      <c r="DN71" s="72">
        <v>427.3</v>
      </c>
      <c r="DO71" s="71">
        <v>427.3</v>
      </c>
      <c r="DP71" s="73">
        <v>427.3</v>
      </c>
      <c r="DQ71" s="71">
        <v>519.1</v>
      </c>
      <c r="DR71" s="71">
        <v>522.2</v>
      </c>
      <c r="DS71" s="71">
        <v>526.4</v>
      </c>
      <c r="DT71" s="71">
        <v>157</v>
      </c>
      <c r="DU71" s="71">
        <v>208.2</v>
      </c>
      <c r="DV71" s="71">
        <v>252</v>
      </c>
      <c r="DW71" s="71">
        <v>325.1</v>
      </c>
      <c r="DX71" s="71">
        <v>547.4</v>
      </c>
      <c r="DY71" s="27">
        <v>699.9</v>
      </c>
      <c r="DZ71" s="71">
        <v>703.5</v>
      </c>
      <c r="EA71" s="71">
        <v>713.4</v>
      </c>
      <c r="EB71" s="71">
        <v>720.7</v>
      </c>
      <c r="EC71" s="71">
        <v>793.7</v>
      </c>
      <c r="ED71" s="71">
        <v>793.7</v>
      </c>
      <c r="EE71" s="71">
        <v>33.2</v>
      </c>
      <c r="EF71" s="71">
        <f>ED71+EE71</f>
        <v>826.9000000000001</v>
      </c>
      <c r="EG71" s="24">
        <v>154</v>
      </c>
      <c r="EH71" s="24">
        <v>0</v>
      </c>
      <c r="EI71" s="24">
        <f>75.5</f>
        <v>75.5</v>
      </c>
      <c r="EJ71" s="24">
        <f>4.3+28.5</f>
        <v>32.8</v>
      </c>
      <c r="EK71" s="24">
        <v>0</v>
      </c>
      <c r="EL71" s="24">
        <f>'[1]Feuil3'!$F$19</f>
        <v>2.892324</v>
      </c>
      <c r="EM71" s="24">
        <f>0.1+12.5</f>
        <v>12.6</v>
      </c>
      <c r="EN71" s="24">
        <v>52.9</v>
      </c>
      <c r="EO71" s="24">
        <v>20.426156</v>
      </c>
      <c r="EP71" s="24">
        <v>112.00393199999999</v>
      </c>
      <c r="EQ71" s="24">
        <v>61.5</v>
      </c>
      <c r="ER71" s="24">
        <v>69.2</v>
      </c>
      <c r="ES71" s="47">
        <f>SUM(EG71:ER71)</f>
        <v>593.822412</v>
      </c>
      <c r="ET71" s="24">
        <v>36.2</v>
      </c>
      <c r="EU71" s="24">
        <v>55.2</v>
      </c>
      <c r="EV71" s="24">
        <v>0</v>
      </c>
      <c r="EW71" s="24">
        <v>70.217024</v>
      </c>
      <c r="EX71" s="24">
        <v>17.599999999999998</v>
      </c>
      <c r="EY71" s="24">
        <v>201.5</v>
      </c>
      <c r="EZ71" s="24">
        <v>252.29999999999998</v>
      </c>
      <c r="FA71" s="24">
        <v>101.27</v>
      </c>
      <c r="FB71" s="24">
        <v>286.77</v>
      </c>
      <c r="FC71" s="24">
        <v>62.503065</v>
      </c>
      <c r="FD71" s="24">
        <v>1516.1</v>
      </c>
      <c r="FE71" s="24">
        <f>11.2+118.2+5.2+15+2594.4</f>
        <v>2744</v>
      </c>
      <c r="FF71" s="47">
        <f>SUM(ET71:FE71)</f>
        <v>5343.660089</v>
      </c>
      <c r="FG71" s="99">
        <v>245.20000000000002</v>
      </c>
      <c r="FH71" s="24">
        <v>539.781452</v>
      </c>
      <c r="FI71" s="1">
        <v>0</v>
      </c>
      <c r="FJ71" s="1">
        <f>3394.59+821.72+260.55+0.82+3.49</f>
        <v>4481.17</v>
      </c>
      <c r="FK71" s="1">
        <f>729.937+15.239</f>
        <v>745.176</v>
      </c>
      <c r="FL71" s="1">
        <f>238.3+2.7</f>
        <v>241</v>
      </c>
      <c r="FM71" s="1">
        <v>36.758578</v>
      </c>
      <c r="FN71" s="1">
        <v>28.084023000000002</v>
      </c>
      <c r="FO71" s="1">
        <f>4.4</f>
        <v>4.4</v>
      </c>
      <c r="FP71" s="1">
        <v>0</v>
      </c>
      <c r="FQ71" s="1">
        <v>5.64513</v>
      </c>
      <c r="FR71" s="125">
        <f>5.7+4.7+0.1</f>
        <v>10.5</v>
      </c>
      <c r="FS71" s="1">
        <f>SUM(FG71:FR71)</f>
        <v>6337.715183</v>
      </c>
      <c r="FT71" s="47">
        <f>SUM(FG71:FP71)</f>
        <v>6321.570053</v>
      </c>
      <c r="FU71" s="71">
        <v>1490.2937584674942</v>
      </c>
      <c r="FV71" s="47">
        <v>3288.4238983942846</v>
      </c>
      <c r="FW71" s="47">
        <v>1656.0899935000016</v>
      </c>
      <c r="FX71" s="47">
        <v>1262.850832</v>
      </c>
      <c r="FY71" s="71">
        <v>74.345638</v>
      </c>
      <c r="FZ71" s="4">
        <v>237.631297</v>
      </c>
      <c r="GA71" s="4">
        <v>63.759054000000006</v>
      </c>
      <c r="GB71" s="122">
        <v>9.042613</v>
      </c>
      <c r="GC71" s="124">
        <v>46.543561679999996</v>
      </c>
      <c r="GD71" s="124">
        <f>5.7+62.8</f>
        <v>68.5</v>
      </c>
      <c r="GE71" s="124">
        <v>63.24029435601099</v>
      </c>
      <c r="GF71" s="79">
        <v>0</v>
      </c>
      <c r="GG71" s="128">
        <v>83.90813589421487</v>
      </c>
      <c r="GH71" s="128">
        <f>138.1+1.3</f>
        <v>139.4</v>
      </c>
      <c r="GI71" s="128">
        <v>80.10153233853801</v>
      </c>
      <c r="GJ71" s="130">
        <v>623.8216321987302</v>
      </c>
      <c r="GK71" s="72">
        <v>129.415877381028</v>
      </c>
      <c r="GL71" s="71">
        <v>25.33591983682</v>
      </c>
      <c r="GM71" s="71">
        <v>543.144094486436</v>
      </c>
      <c r="GN71" s="71">
        <v>786.7550951000002</v>
      </c>
      <c r="GO71" s="71">
        <v>562.2018310800003</v>
      </c>
      <c r="GP71" s="71">
        <v>551.1286241400002</v>
      </c>
      <c r="GQ71" s="71">
        <v>52.89948378</v>
      </c>
      <c r="GR71" s="71">
        <v>99.03117222</v>
      </c>
      <c r="GS71" s="71">
        <v>70.63471437000001</v>
      </c>
      <c r="GT71" s="71">
        <v>392.92163999999997</v>
      </c>
      <c r="GU71" s="71">
        <v>8.914142</v>
      </c>
      <c r="GV71" s="71">
        <v>66.041304</v>
      </c>
      <c r="GW71" s="71">
        <f>SUM(GK71:GV71)</f>
        <v>3288.4238983942846</v>
      </c>
      <c r="GX71" s="71">
        <v>678.624482</v>
      </c>
      <c r="GY71" s="71">
        <v>341.76438299999995</v>
      </c>
      <c r="GZ71" s="71">
        <v>74.471789</v>
      </c>
      <c r="HA71" s="71">
        <v>60.622747</v>
      </c>
      <c r="HB71" s="71">
        <v>536.853086</v>
      </c>
      <c r="HC71" s="71">
        <v>0.408</v>
      </c>
      <c r="HD71" s="71">
        <v>7.790217999999999</v>
      </c>
      <c r="HE71" s="71">
        <v>3.6025020000000003</v>
      </c>
      <c r="HF71" s="71">
        <v>0.0629085</v>
      </c>
      <c r="HG71" s="71">
        <v>36.065737</v>
      </c>
      <c r="HH71" s="71">
        <v>41.437438</v>
      </c>
      <c r="HI71" s="71">
        <v>30.422059</v>
      </c>
      <c r="HJ71" s="71">
        <v>102.838469</v>
      </c>
      <c r="HK71" s="71">
        <v>3.6843649999999997</v>
      </c>
      <c r="HL71" s="71">
        <v>4.026142999999999</v>
      </c>
      <c r="HM71" s="71">
        <v>85.362771</v>
      </c>
      <c r="HN71" s="71">
        <v>6.200124</v>
      </c>
      <c r="HO71" s="71">
        <v>45.320482</v>
      </c>
      <c r="HP71" s="71">
        <v>8.552331</v>
      </c>
      <c r="HQ71" s="71">
        <v>90.774833</v>
      </c>
      <c r="HR71" s="71">
        <v>468.051919</v>
      </c>
      <c r="HS71" s="71">
        <v>201.113565</v>
      </c>
      <c r="HT71" s="71">
        <v>239.314098</v>
      </c>
      <c r="HU71" s="71">
        <v>7.611732</v>
      </c>
      <c r="HV71" s="71">
        <v>791.042912</v>
      </c>
      <c r="HW71" s="71">
        <v>78.908692</v>
      </c>
      <c r="HX71" s="71">
        <v>609.7098910000001</v>
      </c>
      <c r="HY71" s="71">
        <v>1106.046065</v>
      </c>
      <c r="HZ71" s="71">
        <v>109.49833</v>
      </c>
      <c r="IA71" s="71"/>
      <c r="IB71" s="71"/>
      <c r="IC71" s="71"/>
      <c r="ID71" s="71"/>
      <c r="IE71" s="71"/>
      <c r="IF71" s="71"/>
      <c r="IG71" s="71"/>
      <c r="IH71" s="47">
        <f>HJ71+HK71+HL71+HM71+HN71</f>
        <v>202.11187199999998</v>
      </c>
      <c r="II71" s="47">
        <f>HV71+HW71+HX71+HY71+HZ71</f>
        <v>2695.2058899999997</v>
      </c>
    </row>
    <row r="72" spans="1:243" ht="15.75">
      <c r="A72" s="22"/>
      <c r="B72" s="46"/>
      <c r="C72" s="46"/>
      <c r="D72" s="46"/>
      <c r="E72" s="46"/>
      <c r="F72" s="66" t="s">
        <v>0</v>
      </c>
      <c r="G72" s="46"/>
      <c r="H72" s="46"/>
      <c r="I72" s="45"/>
      <c r="J72" s="46"/>
      <c r="K72" s="46"/>
      <c r="L72" s="46"/>
      <c r="M72" s="69"/>
      <c r="N72" s="47"/>
      <c r="O72" s="47"/>
      <c r="P72" s="47"/>
      <c r="Q72" s="24"/>
      <c r="R72" s="47"/>
      <c r="S72" s="24"/>
      <c r="T72" s="24"/>
      <c r="U72" s="25"/>
      <c r="V72" s="25"/>
      <c r="W72" s="25"/>
      <c r="X72" s="24"/>
      <c r="Y72" s="2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4"/>
      <c r="AW72" s="26"/>
      <c r="AX72" s="26"/>
      <c r="AY72" s="26"/>
      <c r="AZ72" s="26"/>
      <c r="BA72" s="26"/>
      <c r="BB72" s="1"/>
      <c r="BC72" s="1"/>
      <c r="BD72" s="1"/>
      <c r="BE72" s="1"/>
      <c r="BF72" s="1"/>
      <c r="BG72" s="26"/>
      <c r="BH72" s="24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47"/>
      <c r="BU72" s="47"/>
      <c r="BV72" s="47"/>
      <c r="BW72" s="47"/>
      <c r="BX72" s="47"/>
      <c r="BY72" s="47"/>
      <c r="BZ72" s="47"/>
      <c r="CA72" s="47"/>
      <c r="CB72" s="47"/>
      <c r="CC72" s="24"/>
      <c r="CD72" s="24"/>
      <c r="CE72" s="24"/>
      <c r="CF72" s="24"/>
      <c r="CG72" s="24"/>
      <c r="CH72" s="53"/>
      <c r="CI72" s="53"/>
      <c r="CJ72" s="53"/>
      <c r="CK72" s="24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4"/>
      <c r="CX72" s="24"/>
      <c r="CY72" s="24"/>
      <c r="CZ72" s="24"/>
      <c r="DA72" s="24"/>
      <c r="DB72" s="24"/>
      <c r="DC72" s="48"/>
      <c r="DD72" s="48"/>
      <c r="DE72" s="48"/>
      <c r="DF72" s="71"/>
      <c r="DG72" s="24"/>
      <c r="DH72" s="48"/>
      <c r="DI72" s="48"/>
      <c r="DJ72" s="24"/>
      <c r="DK72" s="24"/>
      <c r="DL72" s="24"/>
      <c r="DM72" s="27"/>
      <c r="DN72" s="27"/>
      <c r="DO72" s="24"/>
      <c r="DP72" s="27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53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47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47"/>
      <c r="FU72" s="71"/>
      <c r="FV72" s="53"/>
      <c r="FW72" s="53"/>
      <c r="FX72" s="53"/>
      <c r="FY72" s="71"/>
      <c r="GF72" s="71"/>
      <c r="GG72" s="72"/>
      <c r="GH72" s="72"/>
      <c r="GI72" s="72"/>
      <c r="GJ72" s="71"/>
      <c r="GK72" s="72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IH72" s="47"/>
      <c r="II72" s="47"/>
    </row>
    <row r="73" spans="1:243" ht="15.75">
      <c r="A73" s="49" t="s">
        <v>66</v>
      </c>
      <c r="B73" s="50">
        <f aca="true" t="shared" si="59" ref="B73:O73">SUM(B75)</f>
        <v>6.4</v>
      </c>
      <c r="C73" s="50">
        <f t="shared" si="59"/>
        <v>2</v>
      </c>
      <c r="D73" s="50">
        <f t="shared" si="59"/>
        <v>27.3</v>
      </c>
      <c r="E73" s="50">
        <f t="shared" si="59"/>
        <v>18.2</v>
      </c>
      <c r="F73" s="50">
        <f t="shared" si="59"/>
        <v>2.2</v>
      </c>
      <c r="G73" s="50">
        <f t="shared" si="59"/>
        <v>11.3</v>
      </c>
      <c r="H73" s="50">
        <f t="shared" si="59"/>
        <v>5.3</v>
      </c>
      <c r="I73" s="51">
        <f t="shared" si="59"/>
        <v>84.2</v>
      </c>
      <c r="J73" s="50">
        <f t="shared" si="59"/>
        <v>46.5</v>
      </c>
      <c r="K73" s="50">
        <f t="shared" si="59"/>
        <v>57.6</v>
      </c>
      <c r="L73" s="50">
        <f t="shared" si="59"/>
        <v>31.4</v>
      </c>
      <c r="M73" s="52">
        <f t="shared" si="59"/>
        <v>22.4</v>
      </c>
      <c r="N73" s="53">
        <f t="shared" si="59"/>
        <v>24.9</v>
      </c>
      <c r="O73" s="53">
        <f t="shared" si="59"/>
        <v>160.1</v>
      </c>
      <c r="P73" s="58">
        <f>SUM(P75:P75)</f>
        <v>103.8</v>
      </c>
      <c r="Q73" s="58">
        <f>SUM(Q75:Q75)</f>
        <v>75.4</v>
      </c>
      <c r="R73" s="58">
        <f>SUM(R75:R75)</f>
        <v>141.6</v>
      </c>
      <c r="S73" s="58">
        <f>SUM(S75:S76)</f>
        <v>23.6</v>
      </c>
      <c r="T73" s="58" t="s">
        <v>29</v>
      </c>
      <c r="U73" s="58">
        <f>SUM(U75:U76)</f>
        <v>99.9</v>
      </c>
      <c r="V73" s="58">
        <f>SUM(V75:V76)</f>
        <v>426.3</v>
      </c>
      <c r="W73" s="58">
        <f>SUM(W75:W76)</f>
        <v>771.5</v>
      </c>
      <c r="X73" s="58">
        <f aca="true" t="shared" si="60" ref="X73:BV73">SUM(X75:X76)</f>
        <v>0</v>
      </c>
      <c r="Y73" s="58">
        <f t="shared" si="60"/>
        <v>0</v>
      </c>
      <c r="Z73" s="58">
        <f t="shared" si="60"/>
        <v>0</v>
      </c>
      <c r="AA73" s="58">
        <f t="shared" si="60"/>
        <v>0</v>
      </c>
      <c r="AB73" s="58">
        <f t="shared" si="60"/>
        <v>0</v>
      </c>
      <c r="AC73" s="58">
        <f t="shared" si="60"/>
        <v>0</v>
      </c>
      <c r="AD73" s="58">
        <f t="shared" si="60"/>
        <v>0</v>
      </c>
      <c r="AE73" s="58">
        <f t="shared" si="60"/>
        <v>0</v>
      </c>
      <c r="AF73" s="58">
        <f t="shared" si="60"/>
        <v>0</v>
      </c>
      <c r="AG73" s="58">
        <f t="shared" si="60"/>
        <v>0</v>
      </c>
      <c r="AH73" s="58">
        <f t="shared" si="60"/>
        <v>0</v>
      </c>
      <c r="AI73" s="58">
        <f t="shared" si="60"/>
        <v>0</v>
      </c>
      <c r="AJ73" s="58">
        <f t="shared" si="60"/>
        <v>0</v>
      </c>
      <c r="AK73" s="58">
        <f t="shared" si="60"/>
        <v>0</v>
      </c>
      <c r="AL73" s="58">
        <f t="shared" si="60"/>
        <v>2.6</v>
      </c>
      <c r="AM73" s="58">
        <f t="shared" si="60"/>
        <v>0</v>
      </c>
      <c r="AN73" s="58">
        <f t="shared" si="60"/>
        <v>9.4</v>
      </c>
      <c r="AO73" s="58">
        <f t="shared" si="60"/>
        <v>75</v>
      </c>
      <c r="AP73" s="58">
        <f t="shared" si="60"/>
        <v>0</v>
      </c>
      <c r="AQ73" s="58">
        <f t="shared" si="60"/>
        <v>0</v>
      </c>
      <c r="AR73" s="58">
        <f t="shared" si="60"/>
        <v>0</v>
      </c>
      <c r="AS73" s="58">
        <f t="shared" si="60"/>
        <v>0</v>
      </c>
      <c r="AT73" s="58">
        <f t="shared" si="60"/>
        <v>12.9</v>
      </c>
      <c r="AU73" s="58">
        <f t="shared" si="60"/>
        <v>0</v>
      </c>
      <c r="AV73" s="58">
        <f t="shared" si="60"/>
        <v>0</v>
      </c>
      <c r="AW73" s="58">
        <f t="shared" si="60"/>
        <v>0</v>
      </c>
      <c r="AX73" s="58">
        <f t="shared" si="60"/>
        <v>32.8</v>
      </c>
      <c r="AY73" s="58">
        <f t="shared" si="60"/>
        <v>0</v>
      </c>
      <c r="AZ73" s="58">
        <f t="shared" si="60"/>
        <v>0</v>
      </c>
      <c r="BA73" s="58">
        <f t="shared" si="60"/>
        <v>0</v>
      </c>
      <c r="BB73" s="58">
        <f t="shared" si="60"/>
        <v>15.6</v>
      </c>
      <c r="BC73" s="58">
        <f t="shared" si="60"/>
        <v>0</v>
      </c>
      <c r="BD73" s="58">
        <f t="shared" si="60"/>
        <v>161</v>
      </c>
      <c r="BE73" s="58">
        <f t="shared" si="60"/>
        <v>0.39999999999997726</v>
      </c>
      <c r="BF73" s="58">
        <f t="shared" si="60"/>
        <v>41.5</v>
      </c>
      <c r="BG73" s="58">
        <f t="shared" si="60"/>
        <v>175</v>
      </c>
      <c r="BH73" s="58">
        <f t="shared" si="60"/>
        <v>2.7</v>
      </c>
      <c r="BI73" s="58">
        <f t="shared" si="60"/>
        <v>30.4</v>
      </c>
      <c r="BJ73" s="58">
        <f t="shared" si="60"/>
        <v>0</v>
      </c>
      <c r="BK73" s="58">
        <f t="shared" si="60"/>
        <v>181.2</v>
      </c>
      <c r="BL73" s="58">
        <f t="shared" si="60"/>
        <v>153</v>
      </c>
      <c r="BM73" s="58">
        <f t="shared" si="60"/>
        <v>97.09999999999998</v>
      </c>
      <c r="BN73" s="58">
        <f t="shared" si="60"/>
        <v>0.09999999999996856</v>
      </c>
      <c r="BO73" s="58">
        <f t="shared" si="60"/>
        <v>69.60000000000001</v>
      </c>
      <c r="BP73" s="58">
        <f t="shared" si="60"/>
        <v>96.70000000000002</v>
      </c>
      <c r="BQ73" s="58">
        <f t="shared" si="60"/>
        <v>3.108624468950438E-14</v>
      </c>
      <c r="BR73" s="58">
        <f t="shared" si="60"/>
        <v>18.600000000000016</v>
      </c>
      <c r="BS73" s="58">
        <f t="shared" si="60"/>
        <v>122.1</v>
      </c>
      <c r="BT73" s="58">
        <f t="shared" si="60"/>
        <v>33.1</v>
      </c>
      <c r="BU73" s="58">
        <f t="shared" si="60"/>
        <v>33.1</v>
      </c>
      <c r="BV73" s="58">
        <f t="shared" si="60"/>
        <v>214.3</v>
      </c>
      <c r="BW73" s="58">
        <f aca="true" t="shared" si="61" ref="BW73:CD73">SUM(BW75:BW76)</f>
        <v>367.29999999999995</v>
      </c>
      <c r="BX73" s="58">
        <f t="shared" si="61"/>
        <v>464.4</v>
      </c>
      <c r="BY73" s="58">
        <f t="shared" si="61"/>
        <v>464.5</v>
      </c>
      <c r="BZ73" s="58">
        <f t="shared" si="61"/>
        <v>534.0999999999999</v>
      </c>
      <c r="CA73" s="58">
        <f t="shared" si="61"/>
        <v>630.8</v>
      </c>
      <c r="CB73" s="58">
        <f t="shared" si="61"/>
        <v>630.8</v>
      </c>
      <c r="CC73" s="58">
        <f t="shared" si="61"/>
        <v>649.4</v>
      </c>
      <c r="CD73" s="58">
        <f t="shared" si="61"/>
        <v>771.5</v>
      </c>
      <c r="CE73" s="58">
        <v>209.8</v>
      </c>
      <c r="CF73" s="53">
        <f>SUM(CF75:CF76)</f>
        <v>398.2</v>
      </c>
      <c r="CG73" s="53">
        <f>SUM(CG75:CG76)</f>
        <v>733.9</v>
      </c>
      <c r="CH73" s="53">
        <f aca="true" t="shared" si="62" ref="CH73:ES73">SUM(CH75:CH76)</f>
        <v>2630.3070159999997</v>
      </c>
      <c r="CI73" s="53">
        <f t="shared" si="62"/>
        <v>4534.575161000001</v>
      </c>
      <c r="CJ73" s="53">
        <f t="shared" si="62"/>
        <v>3089.569163</v>
      </c>
      <c r="CK73" s="53">
        <f t="shared" si="62"/>
        <v>27.1</v>
      </c>
      <c r="CL73" s="53">
        <f t="shared" si="62"/>
        <v>0.09999999999999787</v>
      </c>
      <c r="CM73" s="53">
        <f t="shared" si="62"/>
        <v>0</v>
      </c>
      <c r="CN73" s="53">
        <f t="shared" si="62"/>
        <v>0</v>
      </c>
      <c r="CO73" s="53">
        <f t="shared" si="62"/>
        <v>86.30000000000001</v>
      </c>
      <c r="CP73" s="53">
        <f t="shared" si="62"/>
        <v>13.6</v>
      </c>
      <c r="CQ73" s="53">
        <f t="shared" si="62"/>
        <v>37.89999999999999</v>
      </c>
      <c r="CR73" s="53">
        <f t="shared" si="62"/>
        <v>0</v>
      </c>
      <c r="CS73" s="53">
        <f t="shared" si="62"/>
        <v>0.5999999999999943</v>
      </c>
      <c r="CT73" s="53">
        <f t="shared" si="62"/>
        <v>0.5</v>
      </c>
      <c r="CU73" s="53">
        <f t="shared" si="62"/>
        <v>0</v>
      </c>
      <c r="CV73" s="53">
        <f t="shared" si="62"/>
        <v>43.7</v>
      </c>
      <c r="CW73" s="53">
        <f t="shared" si="62"/>
        <v>27.2</v>
      </c>
      <c r="CX73" s="53">
        <f t="shared" si="62"/>
        <v>27.2</v>
      </c>
      <c r="CY73" s="53">
        <f t="shared" si="62"/>
        <v>27.2</v>
      </c>
      <c r="CZ73" s="53">
        <f t="shared" si="62"/>
        <v>113.5</v>
      </c>
      <c r="DA73" s="53">
        <f t="shared" si="62"/>
        <v>127.10000000000001</v>
      </c>
      <c r="DB73" s="53">
        <f t="shared" si="62"/>
        <v>165</v>
      </c>
      <c r="DC73" s="53">
        <f t="shared" si="62"/>
        <v>165</v>
      </c>
      <c r="DD73" s="53">
        <f t="shared" si="62"/>
        <v>165.6</v>
      </c>
      <c r="DE73" s="53">
        <f t="shared" si="62"/>
        <v>166.1</v>
      </c>
      <c r="DF73" s="53">
        <f t="shared" si="62"/>
        <v>166.1</v>
      </c>
      <c r="DG73" s="53">
        <f t="shared" si="62"/>
        <v>209.8</v>
      </c>
      <c r="DH73" s="53">
        <f t="shared" si="62"/>
        <v>35.3</v>
      </c>
      <c r="DI73" s="53">
        <f t="shared" si="62"/>
        <v>35.3</v>
      </c>
      <c r="DJ73" s="53">
        <f t="shared" si="62"/>
        <v>35.05</v>
      </c>
      <c r="DK73" s="53">
        <f t="shared" si="62"/>
        <v>39.5</v>
      </c>
      <c r="DL73" s="53">
        <f t="shared" si="62"/>
        <v>40.699999999999996</v>
      </c>
      <c r="DM73" s="53">
        <f t="shared" si="62"/>
        <v>79.69999999999999</v>
      </c>
      <c r="DN73" s="53">
        <f t="shared" si="62"/>
        <v>79.69999999999999</v>
      </c>
      <c r="DO73" s="53">
        <f t="shared" si="62"/>
        <v>280</v>
      </c>
      <c r="DP73" s="53">
        <f t="shared" si="62"/>
        <v>325.1</v>
      </c>
      <c r="DQ73" s="53">
        <f t="shared" si="62"/>
        <v>372.29999999999995</v>
      </c>
      <c r="DR73" s="53">
        <f t="shared" si="62"/>
        <v>398.2</v>
      </c>
      <c r="DS73" s="53">
        <f t="shared" si="62"/>
        <v>398.2</v>
      </c>
      <c r="DT73" s="53">
        <f t="shared" si="62"/>
        <v>10.7</v>
      </c>
      <c r="DU73" s="53">
        <f t="shared" si="62"/>
        <v>102.7</v>
      </c>
      <c r="DV73" s="53">
        <f t="shared" si="62"/>
        <v>155.7</v>
      </c>
      <c r="DW73" s="53">
        <f t="shared" si="62"/>
        <v>168.4</v>
      </c>
      <c r="DX73" s="53">
        <f t="shared" si="62"/>
        <v>179</v>
      </c>
      <c r="DY73" s="53">
        <f t="shared" si="62"/>
        <v>219.10000000000002</v>
      </c>
      <c r="DZ73" s="53">
        <f t="shared" si="62"/>
        <v>219.10000000000002</v>
      </c>
      <c r="EA73" s="53">
        <f t="shared" si="62"/>
        <v>219.10000000000002</v>
      </c>
      <c r="EB73" s="53">
        <f t="shared" si="62"/>
        <v>219.10000000000002</v>
      </c>
      <c r="EC73" s="53">
        <f t="shared" si="62"/>
        <v>468.4</v>
      </c>
      <c r="ED73" s="53">
        <f t="shared" si="62"/>
        <v>482.3</v>
      </c>
      <c r="EE73" s="53">
        <f t="shared" si="62"/>
        <v>251.6</v>
      </c>
      <c r="EF73" s="53">
        <f t="shared" si="62"/>
        <v>733.9</v>
      </c>
      <c r="EG73" s="53">
        <f t="shared" si="62"/>
        <v>16.9</v>
      </c>
      <c r="EH73" s="53">
        <f t="shared" si="62"/>
        <v>2.4</v>
      </c>
      <c r="EI73" s="53">
        <f t="shared" si="62"/>
        <v>295.90000000000003</v>
      </c>
      <c r="EJ73" s="53">
        <f t="shared" si="62"/>
        <v>94.9</v>
      </c>
      <c r="EK73" s="53">
        <f t="shared" si="62"/>
        <v>0</v>
      </c>
      <c r="EL73" s="53">
        <f t="shared" si="62"/>
        <v>181.924115</v>
      </c>
      <c r="EM73" s="53">
        <f t="shared" si="62"/>
        <v>304.9</v>
      </c>
      <c r="EN73" s="53">
        <f t="shared" si="62"/>
        <v>132.70000000000002</v>
      </c>
      <c r="EO73" s="53">
        <f t="shared" si="62"/>
        <v>105.227632</v>
      </c>
      <c r="EP73" s="53">
        <f t="shared" si="62"/>
        <v>1134.145269</v>
      </c>
      <c r="EQ73" s="53">
        <f t="shared" si="62"/>
        <v>102.80000000000001</v>
      </c>
      <c r="ER73" s="53">
        <f t="shared" si="62"/>
        <v>258.51</v>
      </c>
      <c r="ES73" s="53">
        <f t="shared" si="62"/>
        <v>2630.3070159999997</v>
      </c>
      <c r="ET73" s="53">
        <f aca="true" t="shared" si="63" ref="ET73:HU73">SUM(ET75:ET76)</f>
        <v>152.9</v>
      </c>
      <c r="EU73" s="53">
        <f t="shared" si="63"/>
        <v>123.8</v>
      </c>
      <c r="EV73" s="53">
        <f t="shared" si="63"/>
        <v>214.20000000000002</v>
      </c>
      <c r="EW73" s="53">
        <f t="shared" si="63"/>
        <v>26.694176</v>
      </c>
      <c r="EX73" s="53">
        <f t="shared" si="63"/>
        <v>184.9</v>
      </c>
      <c r="EY73" s="53">
        <f t="shared" si="63"/>
        <v>558.5</v>
      </c>
      <c r="EZ73" s="53">
        <f t="shared" si="63"/>
        <v>107.9</v>
      </c>
      <c r="FA73" s="53">
        <f t="shared" si="63"/>
        <v>337.924998</v>
      </c>
      <c r="FB73" s="53">
        <f t="shared" si="63"/>
        <v>144.399975</v>
      </c>
      <c r="FC73" s="53">
        <f t="shared" si="63"/>
        <v>149.456012</v>
      </c>
      <c r="FD73" s="53">
        <f t="shared" si="63"/>
        <v>632</v>
      </c>
      <c r="FE73" s="53">
        <f t="shared" si="63"/>
        <v>1901.9</v>
      </c>
      <c r="FF73" s="53">
        <f t="shared" si="63"/>
        <v>4534.575161000001</v>
      </c>
      <c r="FG73" s="53">
        <f t="shared" si="63"/>
        <v>152.086851</v>
      </c>
      <c r="FH73" s="53">
        <f t="shared" si="63"/>
        <v>40.280346</v>
      </c>
      <c r="FI73" s="53">
        <f t="shared" si="63"/>
        <v>214.160855</v>
      </c>
      <c r="FJ73" s="53">
        <f t="shared" si="63"/>
        <v>184.77</v>
      </c>
      <c r="FK73" s="53">
        <f t="shared" si="63"/>
        <v>140.39</v>
      </c>
      <c r="FL73" s="53">
        <f t="shared" si="63"/>
        <v>304.5</v>
      </c>
      <c r="FM73" s="53">
        <f t="shared" si="63"/>
        <v>175.83186999999998</v>
      </c>
      <c r="FN73" s="53">
        <f t="shared" si="63"/>
        <v>305.807417</v>
      </c>
      <c r="FO73" s="53">
        <f t="shared" si="63"/>
        <v>246.5</v>
      </c>
      <c r="FP73" s="53">
        <f t="shared" si="63"/>
        <v>509.69516400000003</v>
      </c>
      <c r="FQ73" s="53">
        <f t="shared" si="63"/>
        <v>293.24666</v>
      </c>
      <c r="FR73" s="53">
        <f t="shared" si="63"/>
        <v>522.3</v>
      </c>
      <c r="FS73" s="53">
        <f t="shared" si="63"/>
        <v>3089.569163</v>
      </c>
      <c r="FT73" s="53">
        <f t="shared" si="63"/>
        <v>2274.022503</v>
      </c>
      <c r="FU73" s="53">
        <f t="shared" si="63"/>
        <v>10475.947769266313</v>
      </c>
      <c r="FV73" s="53">
        <f t="shared" si="63"/>
        <v>2545.0822426430627</v>
      </c>
      <c r="FW73" s="53">
        <f t="shared" si="63"/>
        <v>1713.9346424799999</v>
      </c>
      <c r="FX73" s="53">
        <f t="shared" si="63"/>
        <v>993.979562</v>
      </c>
      <c r="FY73" s="53">
        <f t="shared" si="63"/>
        <v>1223.283295</v>
      </c>
      <c r="FZ73" s="53">
        <f t="shared" si="63"/>
        <v>37.888562</v>
      </c>
      <c r="GA73" s="53">
        <f t="shared" si="63"/>
        <v>22.104046</v>
      </c>
      <c r="GB73" s="53">
        <f t="shared" si="63"/>
        <v>273.05728899999997</v>
      </c>
      <c r="GC73" s="53">
        <f t="shared" si="63"/>
        <v>2286.32993197</v>
      </c>
      <c r="GD73" s="53">
        <f t="shared" si="63"/>
        <v>650.8</v>
      </c>
      <c r="GE73" s="53">
        <f t="shared" si="63"/>
        <v>2693.0444812779333</v>
      </c>
      <c r="GF73" s="53">
        <f t="shared" si="63"/>
        <v>2341.11168841993</v>
      </c>
      <c r="GG73" s="53">
        <f t="shared" si="63"/>
        <v>391.83741022661</v>
      </c>
      <c r="GH73" s="53">
        <f t="shared" si="63"/>
        <v>193.4</v>
      </c>
      <c r="GI73" s="53">
        <f t="shared" si="63"/>
        <v>217.92929055561302</v>
      </c>
      <c r="GJ73" s="53">
        <f t="shared" si="63"/>
        <v>145.161774816227</v>
      </c>
      <c r="GK73" s="53">
        <f t="shared" si="63"/>
        <v>1.8356305539000002</v>
      </c>
      <c r="GL73" s="53">
        <f t="shared" si="63"/>
        <v>23.101728870246</v>
      </c>
      <c r="GM73" s="53">
        <f t="shared" si="63"/>
        <v>488.2005023289162</v>
      </c>
      <c r="GN73" s="53">
        <f t="shared" si="63"/>
        <v>614.8392539100003</v>
      </c>
      <c r="GO73" s="53">
        <f t="shared" si="63"/>
        <v>89.50343141</v>
      </c>
      <c r="GP73" s="53">
        <f t="shared" si="63"/>
        <v>244.29722961</v>
      </c>
      <c r="GQ73" s="53">
        <f t="shared" si="63"/>
        <v>411.47134301000006</v>
      </c>
      <c r="GR73" s="53">
        <f t="shared" si="63"/>
        <v>0</v>
      </c>
      <c r="GS73" s="53">
        <f t="shared" si="63"/>
        <v>419.62872995000004</v>
      </c>
      <c r="GT73" s="53">
        <f t="shared" si="63"/>
        <v>216.86184500000002</v>
      </c>
      <c r="GU73" s="53">
        <f t="shared" si="63"/>
        <v>21.985734</v>
      </c>
      <c r="GV73" s="53">
        <f t="shared" si="63"/>
        <v>13.356814</v>
      </c>
      <c r="GW73" s="53">
        <f t="shared" si="63"/>
        <v>2545.0822426430627</v>
      </c>
      <c r="GX73" s="53">
        <f t="shared" si="63"/>
        <v>24.862143</v>
      </c>
      <c r="GY73" s="53">
        <f t="shared" si="63"/>
        <v>75.652751</v>
      </c>
      <c r="GZ73" s="53">
        <f t="shared" si="63"/>
        <v>37.7786</v>
      </c>
      <c r="HA73" s="53">
        <f t="shared" si="63"/>
        <v>36.129041</v>
      </c>
      <c r="HB73" s="53">
        <f t="shared" si="63"/>
        <v>8.274053</v>
      </c>
      <c r="HC73" s="53">
        <f t="shared" si="63"/>
        <v>1371.177984</v>
      </c>
      <c r="HD73" s="53">
        <f t="shared" si="63"/>
        <v>0.659196</v>
      </c>
      <c r="HE73" s="53">
        <f t="shared" si="63"/>
        <v>1423.2964570000001</v>
      </c>
      <c r="HF73" s="53">
        <f t="shared" si="63"/>
        <v>28.76052448</v>
      </c>
      <c r="HG73" s="53">
        <f t="shared" si="63"/>
        <v>0.612433</v>
      </c>
      <c r="HH73" s="53">
        <f t="shared" si="63"/>
        <v>9.115221</v>
      </c>
      <c r="HI73" s="53">
        <f t="shared" si="63"/>
        <v>0</v>
      </c>
      <c r="HJ73" s="53">
        <f t="shared" si="63"/>
        <v>81.41559699999999</v>
      </c>
      <c r="HK73" s="53">
        <f t="shared" si="63"/>
        <v>45.32149400000001</v>
      </c>
      <c r="HL73" s="53">
        <f t="shared" si="63"/>
        <v>0</v>
      </c>
      <c r="HM73" s="53">
        <f t="shared" si="63"/>
        <v>93.540743</v>
      </c>
      <c r="HN73" s="53">
        <f t="shared" si="63"/>
        <v>625.856756</v>
      </c>
      <c r="HO73" s="53">
        <f t="shared" si="63"/>
        <v>0</v>
      </c>
      <c r="HP73" s="53">
        <f t="shared" si="63"/>
        <v>59.655221</v>
      </c>
      <c r="HQ73" s="53">
        <f t="shared" si="63"/>
        <v>2.843469</v>
      </c>
      <c r="HR73" s="53">
        <f t="shared" si="63"/>
        <v>1.619814</v>
      </c>
      <c r="HS73" s="53">
        <f t="shared" si="63"/>
        <v>52.409186</v>
      </c>
      <c r="HT73" s="53">
        <f t="shared" si="63"/>
        <v>0</v>
      </c>
      <c r="HU73" s="53">
        <f t="shared" si="63"/>
        <v>31.317282</v>
      </c>
      <c r="HV73" s="53">
        <f aca="true" t="shared" si="64" ref="HV73:II73">SUM(HV75:HV76)</f>
        <v>2.155501</v>
      </c>
      <c r="HW73" s="53">
        <f t="shared" si="64"/>
        <v>35.372918</v>
      </c>
      <c r="HX73" s="53">
        <f t="shared" si="64"/>
        <v>12.867899</v>
      </c>
      <c r="HY73" s="53">
        <f t="shared" si="64"/>
        <v>146.37361</v>
      </c>
      <c r="HZ73" s="53">
        <f t="shared" si="64"/>
        <v>56.482406</v>
      </c>
      <c r="IA73" s="53">
        <f t="shared" si="64"/>
        <v>0</v>
      </c>
      <c r="IB73" s="53">
        <f t="shared" si="64"/>
        <v>0</v>
      </c>
      <c r="IC73" s="53">
        <f t="shared" si="64"/>
        <v>0</v>
      </c>
      <c r="ID73" s="53">
        <f t="shared" si="64"/>
        <v>0</v>
      </c>
      <c r="IE73" s="53">
        <f t="shared" si="64"/>
        <v>0</v>
      </c>
      <c r="IF73" s="53">
        <f t="shared" si="64"/>
        <v>0</v>
      </c>
      <c r="IG73" s="53">
        <f t="shared" si="64"/>
        <v>0</v>
      </c>
      <c r="IH73" s="53">
        <f t="shared" si="64"/>
        <v>846.13459</v>
      </c>
      <c r="II73" s="53">
        <f t="shared" si="64"/>
        <v>253.25233400000002</v>
      </c>
    </row>
    <row r="74" spans="1:243" ht="15.75">
      <c r="A74" s="22"/>
      <c r="B74" s="46"/>
      <c r="C74" s="46"/>
      <c r="D74" s="46"/>
      <c r="E74" s="46"/>
      <c r="F74" s="66" t="s">
        <v>0</v>
      </c>
      <c r="G74" s="46"/>
      <c r="H74" s="46"/>
      <c r="I74" s="45"/>
      <c r="J74" s="46"/>
      <c r="K74" s="46"/>
      <c r="L74" s="46"/>
      <c r="M74" s="69"/>
      <c r="N74" s="47"/>
      <c r="O74" s="47"/>
      <c r="P74" s="47"/>
      <c r="Q74" s="24"/>
      <c r="R74" s="47"/>
      <c r="S74" s="24"/>
      <c r="T74" s="24"/>
      <c r="U74" s="25"/>
      <c r="V74" s="25"/>
      <c r="W74" s="25"/>
      <c r="X74" s="24" t="s">
        <v>29</v>
      </c>
      <c r="Y74" s="24" t="s">
        <v>29</v>
      </c>
      <c r="Z74" s="24" t="s">
        <v>29</v>
      </c>
      <c r="AA74" s="24" t="s">
        <v>29</v>
      </c>
      <c r="AB74" s="24" t="s">
        <v>29</v>
      </c>
      <c r="AC74" s="24"/>
      <c r="AD74" s="24" t="s">
        <v>29</v>
      </c>
      <c r="AE74" s="24" t="s">
        <v>29</v>
      </c>
      <c r="AF74" s="24"/>
      <c r="AG74" s="24" t="s">
        <v>29</v>
      </c>
      <c r="AH74" s="24"/>
      <c r="AI74" s="25" t="s">
        <v>29</v>
      </c>
      <c r="AJ74" s="24" t="s">
        <v>29</v>
      </c>
      <c r="AK74" s="26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4"/>
      <c r="AW74" s="26"/>
      <c r="AX74" s="25"/>
      <c r="AY74" s="25"/>
      <c r="AZ74" s="25"/>
      <c r="BA74" s="25"/>
      <c r="BB74" s="1"/>
      <c r="BC74" s="1"/>
      <c r="BD74" s="1"/>
      <c r="BE74" s="1"/>
      <c r="BF74" s="1"/>
      <c r="BG74" s="25"/>
      <c r="BH74" s="24"/>
      <c r="BI74" s="26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47"/>
      <c r="BU74" s="47"/>
      <c r="BV74" s="47"/>
      <c r="BW74" s="47"/>
      <c r="BX74" s="47"/>
      <c r="BY74" s="47"/>
      <c r="BZ74" s="47"/>
      <c r="CA74" s="47"/>
      <c r="CB74" s="47"/>
      <c r="CC74" s="24"/>
      <c r="CD74" s="24"/>
      <c r="CE74" s="24"/>
      <c r="CF74" s="24"/>
      <c r="CG74" s="24"/>
      <c r="CH74" s="47"/>
      <c r="CI74" s="47"/>
      <c r="CJ74" s="47"/>
      <c r="CK74" s="24"/>
      <c r="CL74" s="26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4"/>
      <c r="CX74" s="24"/>
      <c r="CY74" s="24"/>
      <c r="CZ74" s="24"/>
      <c r="DA74" s="24"/>
      <c r="DB74" s="24"/>
      <c r="DC74" s="48"/>
      <c r="DD74" s="48"/>
      <c r="DE74" s="48"/>
      <c r="DF74" s="48"/>
      <c r="DG74" s="48"/>
      <c r="DH74" s="48"/>
      <c r="DI74" s="48"/>
      <c r="DJ74" s="24"/>
      <c r="DK74" s="24"/>
      <c r="DL74" s="24"/>
      <c r="DM74" s="27"/>
      <c r="DN74" s="27"/>
      <c r="DO74" s="24"/>
      <c r="DP74" s="27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47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47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47"/>
      <c r="FU74" s="71"/>
      <c r="FV74" s="47"/>
      <c r="FW74" s="47"/>
      <c r="FX74" s="47"/>
      <c r="FY74" s="71"/>
      <c r="GF74" s="71"/>
      <c r="GG74" s="72"/>
      <c r="GH74" s="72"/>
      <c r="GI74" s="72"/>
      <c r="GJ74" s="71"/>
      <c r="GK74" s="72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47"/>
      <c r="II74" s="142"/>
    </row>
    <row r="75" spans="1:243" ht="15.75">
      <c r="A75" s="32" t="s">
        <v>67</v>
      </c>
      <c r="B75" s="46">
        <v>6.4</v>
      </c>
      <c r="C75" s="46">
        <v>2</v>
      </c>
      <c r="D75" s="46">
        <v>27.3</v>
      </c>
      <c r="E75" s="46">
        <v>18.2</v>
      </c>
      <c r="F75" s="46">
        <v>2.2</v>
      </c>
      <c r="G75" s="46">
        <v>11.3</v>
      </c>
      <c r="H75" s="46">
        <v>5.3</v>
      </c>
      <c r="I75" s="45">
        <v>84.2</v>
      </c>
      <c r="J75" s="46">
        <v>46.5</v>
      </c>
      <c r="K75" s="46">
        <v>57.6</v>
      </c>
      <c r="L75" s="46">
        <v>31.4</v>
      </c>
      <c r="M75" s="69">
        <v>22.4</v>
      </c>
      <c r="N75" s="47">
        <v>24.9</v>
      </c>
      <c r="O75" s="47">
        <v>160.1</v>
      </c>
      <c r="P75" s="47">
        <v>103.8</v>
      </c>
      <c r="Q75" s="24">
        <v>75.4</v>
      </c>
      <c r="R75" s="47">
        <v>141.6</v>
      </c>
      <c r="S75" s="24">
        <v>23.6</v>
      </c>
      <c r="T75" s="24" t="s">
        <v>29</v>
      </c>
      <c r="U75" s="25">
        <v>99.9</v>
      </c>
      <c r="V75" s="25">
        <v>291.1</v>
      </c>
      <c r="W75" s="25">
        <v>380.5</v>
      </c>
      <c r="X75" s="24" t="s">
        <v>29</v>
      </c>
      <c r="Y75" s="24" t="s">
        <v>29</v>
      </c>
      <c r="Z75" s="24" t="s">
        <v>29</v>
      </c>
      <c r="AA75" s="24" t="s">
        <v>29</v>
      </c>
      <c r="AB75" s="24" t="s">
        <v>29</v>
      </c>
      <c r="AC75" s="24" t="s">
        <v>29</v>
      </c>
      <c r="AD75" s="24" t="s">
        <v>29</v>
      </c>
      <c r="AE75" s="24" t="s">
        <v>29</v>
      </c>
      <c r="AF75" s="24" t="s">
        <v>29</v>
      </c>
      <c r="AG75" s="24" t="s">
        <v>29</v>
      </c>
      <c r="AH75" s="24" t="s">
        <v>29</v>
      </c>
      <c r="AI75" s="25" t="s">
        <v>29</v>
      </c>
      <c r="AJ75" s="24" t="s">
        <v>29</v>
      </c>
      <c r="AK75" s="26">
        <v>0</v>
      </c>
      <c r="AL75" s="25">
        <v>2.6</v>
      </c>
      <c r="AM75" s="25"/>
      <c r="AN75" s="25">
        <v>9.4</v>
      </c>
      <c r="AO75" s="25">
        <v>75</v>
      </c>
      <c r="AP75" s="25" t="s">
        <v>29</v>
      </c>
      <c r="AQ75" s="25" t="s">
        <v>80</v>
      </c>
      <c r="AR75" s="25" t="s">
        <v>29</v>
      </c>
      <c r="AS75" s="25" t="s">
        <v>29</v>
      </c>
      <c r="AT75" s="25">
        <v>12.9</v>
      </c>
      <c r="AU75" s="25" t="s">
        <v>29</v>
      </c>
      <c r="AV75" s="24" t="s">
        <v>29</v>
      </c>
      <c r="AW75" s="26" t="s">
        <v>29</v>
      </c>
      <c r="AX75" s="25">
        <v>32.8</v>
      </c>
      <c r="AY75" s="25"/>
      <c r="AZ75" s="25" t="s">
        <v>29</v>
      </c>
      <c r="BA75" s="25"/>
      <c r="BB75" s="1">
        <v>15.6</v>
      </c>
      <c r="BC75" s="1">
        <v>0</v>
      </c>
      <c r="BD75" s="1">
        <v>26.2</v>
      </c>
      <c r="BE75" s="1">
        <v>0</v>
      </c>
      <c r="BF75" s="1">
        <v>41.5</v>
      </c>
      <c r="BG75" s="25">
        <v>175</v>
      </c>
      <c r="BH75" s="24">
        <v>2.7</v>
      </c>
      <c r="BI75" s="26">
        <v>0</v>
      </c>
      <c r="BJ75" s="26">
        <v>0</v>
      </c>
      <c r="BK75" s="26">
        <v>136.4</v>
      </c>
      <c r="BL75" s="26">
        <v>-1.1546319456101628E-14</v>
      </c>
      <c r="BM75" s="26">
        <v>-1.1546319456101628E-14</v>
      </c>
      <c r="BN75" s="26">
        <v>-1.1546319456101628E-14</v>
      </c>
      <c r="BO75" s="26">
        <v>69.6</v>
      </c>
      <c r="BP75" s="26">
        <v>96.7</v>
      </c>
      <c r="BQ75" s="26">
        <v>1.687538997430238E-14</v>
      </c>
      <c r="BR75" s="26">
        <v>18.6</v>
      </c>
      <c r="BS75" s="26">
        <v>56.5</v>
      </c>
      <c r="BT75" s="47">
        <v>2.7</v>
      </c>
      <c r="BU75" s="47">
        <v>2.7</v>
      </c>
      <c r="BV75" s="47">
        <v>139.1</v>
      </c>
      <c r="BW75" s="47">
        <v>139.1</v>
      </c>
      <c r="BX75" s="47">
        <v>139.1</v>
      </c>
      <c r="BY75" s="47">
        <v>139.1</v>
      </c>
      <c r="BZ75" s="47">
        <v>208.7</v>
      </c>
      <c r="CA75" s="24">
        <v>305.4</v>
      </c>
      <c r="CB75" s="24">
        <v>305.4</v>
      </c>
      <c r="CC75" s="24">
        <v>324</v>
      </c>
      <c r="CD75" s="71">
        <v>380.5</v>
      </c>
      <c r="CE75" s="24">
        <v>64.5</v>
      </c>
      <c r="CF75" s="71">
        <v>286.9</v>
      </c>
      <c r="CG75" s="71">
        <v>389.5</v>
      </c>
      <c r="CH75" s="47">
        <v>58.709999999999994</v>
      </c>
      <c r="CI75" s="47">
        <v>401.838369</v>
      </c>
      <c r="CJ75" s="47">
        <v>487.811009</v>
      </c>
      <c r="CK75" s="24" t="s">
        <v>29</v>
      </c>
      <c r="CL75" s="26">
        <v>0</v>
      </c>
      <c r="CM75" s="26">
        <v>0</v>
      </c>
      <c r="CN75" s="26">
        <v>0</v>
      </c>
      <c r="CO75" s="26">
        <v>45.6</v>
      </c>
      <c r="CP75" s="26">
        <v>13.6</v>
      </c>
      <c r="CQ75" s="26">
        <v>4.8999999999999915</v>
      </c>
      <c r="CR75" s="26">
        <v>0</v>
      </c>
      <c r="CS75" s="26">
        <v>0</v>
      </c>
      <c r="CT75" s="26">
        <v>0.4000000000000057</v>
      </c>
      <c r="CU75" s="26">
        <v>0</v>
      </c>
      <c r="CV75" s="26">
        <v>0</v>
      </c>
      <c r="CW75" s="24" t="s">
        <v>29</v>
      </c>
      <c r="CX75" s="27" t="s">
        <v>29</v>
      </c>
      <c r="CY75" s="24" t="s">
        <v>29</v>
      </c>
      <c r="CZ75" s="24">
        <v>45.6</v>
      </c>
      <c r="DA75" s="24">
        <v>59.2</v>
      </c>
      <c r="DB75" s="71">
        <v>64.1</v>
      </c>
      <c r="DC75" s="24">
        <v>64.1</v>
      </c>
      <c r="DD75" s="24">
        <v>64.1</v>
      </c>
      <c r="DE75" s="71">
        <v>64.5</v>
      </c>
      <c r="DF75" s="71">
        <v>64.5</v>
      </c>
      <c r="DG75" s="27">
        <v>64.5</v>
      </c>
      <c r="DH75" s="24" t="s">
        <v>29</v>
      </c>
      <c r="DI75" s="27" t="s">
        <v>29</v>
      </c>
      <c r="DJ75" s="24" t="s">
        <v>29</v>
      </c>
      <c r="DK75" s="71">
        <v>3.8</v>
      </c>
      <c r="DL75" s="71">
        <v>3.8</v>
      </c>
      <c r="DM75" s="72">
        <v>42.8</v>
      </c>
      <c r="DN75" s="72">
        <v>42.8</v>
      </c>
      <c r="DO75" s="71">
        <v>243.1</v>
      </c>
      <c r="DP75" s="73">
        <v>244.8</v>
      </c>
      <c r="DQ75" s="71">
        <v>286.9</v>
      </c>
      <c r="DR75" s="71">
        <v>286.9</v>
      </c>
      <c r="DS75" s="71">
        <v>286.9</v>
      </c>
      <c r="DT75" s="93" t="s">
        <v>29</v>
      </c>
      <c r="DU75" s="24">
        <v>81.4</v>
      </c>
      <c r="DV75" s="24">
        <v>123.7</v>
      </c>
      <c r="DW75" s="24">
        <v>125.8</v>
      </c>
      <c r="DX75" s="24">
        <v>125.8</v>
      </c>
      <c r="DY75" s="27">
        <v>136.9</v>
      </c>
      <c r="DZ75" s="71">
        <v>136.9</v>
      </c>
      <c r="EA75" s="71">
        <v>136.9</v>
      </c>
      <c r="EB75" s="71">
        <v>136.9</v>
      </c>
      <c r="EC75" s="71">
        <v>386.2</v>
      </c>
      <c r="ED75" s="71">
        <v>386.5</v>
      </c>
      <c r="EE75" s="71">
        <v>3</v>
      </c>
      <c r="EF75" s="71">
        <f>ED75+EE75</f>
        <v>389.5</v>
      </c>
      <c r="EG75" s="24" t="s">
        <v>29</v>
      </c>
      <c r="EH75" s="24"/>
      <c r="EI75" s="24">
        <v>1.7</v>
      </c>
      <c r="EJ75" s="24">
        <v>5.7</v>
      </c>
      <c r="EK75" s="24">
        <v>0</v>
      </c>
      <c r="EL75" s="24">
        <v>0</v>
      </c>
      <c r="EM75" s="24">
        <v>6.8</v>
      </c>
      <c r="EN75" s="24">
        <v>19.9</v>
      </c>
      <c r="EO75" s="24">
        <v>0</v>
      </c>
      <c r="EP75" s="24">
        <v>0</v>
      </c>
      <c r="EQ75" s="24">
        <v>16.6</v>
      </c>
      <c r="ER75" s="24">
        <v>8.01</v>
      </c>
      <c r="ES75" s="47">
        <f>SUM(EG75:ER75)</f>
        <v>58.709999999999994</v>
      </c>
      <c r="ET75" s="24">
        <v>8.8</v>
      </c>
      <c r="EU75" s="24">
        <v>82.1</v>
      </c>
      <c r="EV75" s="24">
        <v>18.4</v>
      </c>
      <c r="EW75" s="24">
        <v>0</v>
      </c>
      <c r="EX75" s="24">
        <v>21.3</v>
      </c>
      <c r="EY75" s="24">
        <v>1.4</v>
      </c>
      <c r="EZ75" s="24">
        <v>46.5</v>
      </c>
      <c r="FA75" s="24">
        <v>0</v>
      </c>
      <c r="FB75" s="24">
        <v>0</v>
      </c>
      <c r="FC75" s="24">
        <v>35.138369</v>
      </c>
      <c r="FD75" s="24">
        <v>28.6</v>
      </c>
      <c r="FE75" s="24">
        <v>159.6</v>
      </c>
      <c r="FF75" s="47">
        <f>SUM(ET75:FE75)</f>
        <v>401.838369</v>
      </c>
      <c r="FG75" s="99">
        <v>19.6</v>
      </c>
      <c r="FH75" s="24">
        <v>4.898071</v>
      </c>
      <c r="FI75" s="1">
        <v>18.379849</v>
      </c>
      <c r="FJ75" s="1"/>
      <c r="FK75" s="1">
        <v>0</v>
      </c>
      <c r="FL75" s="1">
        <v>0</v>
      </c>
      <c r="FM75" s="1"/>
      <c r="FN75" s="1">
        <v>305.807417</v>
      </c>
      <c r="FO75" s="1"/>
      <c r="FP75" s="1">
        <v>121.625672</v>
      </c>
      <c r="FQ75" s="1">
        <v>0</v>
      </c>
      <c r="FR75" s="1">
        <v>17.5</v>
      </c>
      <c r="FS75" s="1">
        <f>SUM(FG75:FR75)</f>
        <v>487.811009</v>
      </c>
      <c r="FT75" s="47">
        <f>SUM(FG75:FP75)</f>
        <v>470.311009</v>
      </c>
      <c r="FU75" s="71">
        <v>6402.722742499063</v>
      </c>
      <c r="FV75" s="47">
        <v>2497.180713757563</v>
      </c>
      <c r="FW75" s="47">
        <v>1601.854695</v>
      </c>
      <c r="FX75" s="47">
        <v>862.964447</v>
      </c>
      <c r="FY75" s="71">
        <v>173.504333</v>
      </c>
      <c r="FZ75" s="4">
        <v>14.528567</v>
      </c>
      <c r="GA75" s="4">
        <v>22.104046</v>
      </c>
      <c r="GB75" s="122">
        <v>32.351372</v>
      </c>
      <c r="GC75" s="124">
        <v>1999.7108412999999</v>
      </c>
      <c r="GD75" s="124">
        <v>42.3</v>
      </c>
      <c r="GE75" s="124">
        <v>1562.1509407090919</v>
      </c>
      <c r="GF75" s="79">
        <v>2154.843530769601</v>
      </c>
      <c r="GG75" s="112">
        <v>252.424235461208</v>
      </c>
      <c r="GH75" s="112">
        <v>41.5</v>
      </c>
      <c r="GI75" s="128">
        <v>22.1770352161</v>
      </c>
      <c r="GJ75" s="130">
        <v>85.12784104306199</v>
      </c>
      <c r="GK75" s="72">
        <v>0.2244476984</v>
      </c>
      <c r="GL75" s="71">
        <v>23.101728870246</v>
      </c>
      <c r="GM75" s="71">
        <v>488.2005023289162</v>
      </c>
      <c r="GN75" s="71">
        <v>614.8392539100003</v>
      </c>
      <c r="GO75" s="71">
        <v>88.65370737</v>
      </c>
      <c r="GP75" s="71">
        <v>205.05753561999998</v>
      </c>
      <c r="GQ75" s="71">
        <v>411.47134301000006</v>
      </c>
      <c r="GR75" s="71"/>
      <c r="GS75" s="71">
        <v>419.62872995000004</v>
      </c>
      <c r="GT75" s="71">
        <v>210.660917</v>
      </c>
      <c r="GU75" s="71">
        <v>21.985734</v>
      </c>
      <c r="GV75" s="71">
        <v>13.356814</v>
      </c>
      <c r="GW75" s="71">
        <f>SUM(GK75:GV75)</f>
        <v>2497.180713757563</v>
      </c>
      <c r="GX75" s="71">
        <v>24.862143</v>
      </c>
      <c r="GY75" s="71">
        <v>75.652751</v>
      </c>
      <c r="GZ75" s="71">
        <v>37.737424</v>
      </c>
      <c r="HA75" s="71">
        <v>36.129041</v>
      </c>
      <c r="HB75" s="71">
        <v>8.183203</v>
      </c>
      <c r="HC75" s="71">
        <v>1371.177984</v>
      </c>
      <c r="HD75" s="71">
        <v>0.659196</v>
      </c>
      <c r="HE75" s="71">
        <v>1406.806888</v>
      </c>
      <c r="HF75" s="71"/>
      <c r="HG75" s="71">
        <v>0.159933</v>
      </c>
      <c r="HH75" s="71">
        <v>9.115221</v>
      </c>
      <c r="HI75" s="71"/>
      <c r="HJ75" s="71">
        <v>35.164512</v>
      </c>
      <c r="HK75" s="71">
        <v>0.213751</v>
      </c>
      <c r="HL75" s="71"/>
      <c r="HM75" s="71">
        <v>93.540743</v>
      </c>
      <c r="HN75" s="71">
        <v>625.856756</v>
      </c>
      <c r="HO75" s="71"/>
      <c r="HP75" s="71">
        <v>21</v>
      </c>
      <c r="HQ75" s="71">
        <v>1.842403</v>
      </c>
      <c r="HR75" s="71">
        <v>1.619814</v>
      </c>
      <c r="HS75" s="71">
        <v>52.409186</v>
      </c>
      <c r="HT75" s="71"/>
      <c r="HU75" s="71">
        <v>31.317282</v>
      </c>
      <c r="HV75" s="71">
        <v>1.802046</v>
      </c>
      <c r="HW75" s="71">
        <v>29.209199</v>
      </c>
      <c r="HX75" s="71">
        <v>12.867899</v>
      </c>
      <c r="HY75" s="71">
        <v>144.454595</v>
      </c>
      <c r="HZ75" s="71">
        <v>28.221115</v>
      </c>
      <c r="IA75" s="71"/>
      <c r="IB75" s="71"/>
      <c r="IC75" s="71"/>
      <c r="ID75" s="71"/>
      <c r="IE75" s="71"/>
      <c r="IF75" s="71"/>
      <c r="IG75" s="71"/>
      <c r="IH75" s="47">
        <f>HJ75+HK75+HL75+HM75+HN75</f>
        <v>754.775762</v>
      </c>
      <c r="II75" s="47">
        <f>HV75+HW75+HX75+HY75+HZ75</f>
        <v>216.554854</v>
      </c>
    </row>
    <row r="76" spans="1:243" ht="15.75">
      <c r="A76" s="32" t="s">
        <v>94</v>
      </c>
      <c r="B76" s="46"/>
      <c r="C76" s="46"/>
      <c r="D76" s="46"/>
      <c r="E76" s="46"/>
      <c r="F76" s="46"/>
      <c r="G76" s="46"/>
      <c r="H76" s="46"/>
      <c r="I76" s="45"/>
      <c r="J76" s="46"/>
      <c r="K76" s="46"/>
      <c r="L76" s="46"/>
      <c r="M76" s="69"/>
      <c r="N76" s="47"/>
      <c r="O76" s="47"/>
      <c r="P76" s="47"/>
      <c r="Q76" s="24"/>
      <c r="R76" s="47"/>
      <c r="S76" s="24"/>
      <c r="T76" s="24"/>
      <c r="U76" s="25"/>
      <c r="V76" s="25">
        <v>135.2</v>
      </c>
      <c r="W76" s="25">
        <v>391</v>
      </c>
      <c r="X76" s="24"/>
      <c r="Y76" s="2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4"/>
      <c r="AW76" s="26"/>
      <c r="AX76" s="26"/>
      <c r="AY76" s="26"/>
      <c r="AZ76" s="26"/>
      <c r="BA76" s="26"/>
      <c r="BB76" s="1">
        <v>0</v>
      </c>
      <c r="BC76" s="1">
        <v>0</v>
      </c>
      <c r="BD76" s="1">
        <v>134.8</v>
      </c>
      <c r="BE76" s="1">
        <v>0.39999999999997726</v>
      </c>
      <c r="BF76" s="1">
        <v>0</v>
      </c>
      <c r="BG76" s="26"/>
      <c r="BH76" s="24" t="s">
        <v>29</v>
      </c>
      <c r="BI76" s="26">
        <v>30.4</v>
      </c>
      <c r="BJ76" s="26">
        <v>0</v>
      </c>
      <c r="BK76" s="26">
        <v>44.8</v>
      </c>
      <c r="BL76" s="26">
        <v>153</v>
      </c>
      <c r="BM76" s="26">
        <v>97.1</v>
      </c>
      <c r="BN76" s="26">
        <v>0.0999999999999801</v>
      </c>
      <c r="BO76" s="26">
        <v>1.4210854715202004E-14</v>
      </c>
      <c r="BP76" s="26">
        <v>1.4210854715202004E-14</v>
      </c>
      <c r="BQ76" s="26">
        <v>1.4210854715202004E-14</v>
      </c>
      <c r="BR76" s="26">
        <v>1.4210854715202004E-14</v>
      </c>
      <c r="BS76" s="26">
        <v>65.6</v>
      </c>
      <c r="BT76" s="47">
        <v>30.4</v>
      </c>
      <c r="BU76" s="47">
        <v>30.4</v>
      </c>
      <c r="BV76" s="47">
        <v>75.2</v>
      </c>
      <c r="BW76" s="47">
        <v>228.2</v>
      </c>
      <c r="BX76" s="47">
        <v>325.3</v>
      </c>
      <c r="BY76" s="47">
        <v>325.4</v>
      </c>
      <c r="BZ76" s="47">
        <v>325.4</v>
      </c>
      <c r="CA76" s="24">
        <v>325.4</v>
      </c>
      <c r="CB76" s="24">
        <v>325.4</v>
      </c>
      <c r="CC76" s="24">
        <v>325.4</v>
      </c>
      <c r="CD76" s="71">
        <v>391</v>
      </c>
      <c r="CE76" s="24">
        <v>145.3</v>
      </c>
      <c r="CF76" s="71">
        <v>111.3</v>
      </c>
      <c r="CG76" s="71">
        <v>344.4</v>
      </c>
      <c r="CH76" s="47">
        <v>2571.5970159999997</v>
      </c>
      <c r="CI76" s="47">
        <v>4132.736792000001</v>
      </c>
      <c r="CJ76" s="47">
        <v>2601.758154</v>
      </c>
      <c r="CK76" s="24">
        <v>27.1</v>
      </c>
      <c r="CL76" s="26">
        <v>0.09999999999999787</v>
      </c>
      <c r="CM76" s="26">
        <v>0</v>
      </c>
      <c r="CN76" s="26">
        <v>0</v>
      </c>
      <c r="CO76" s="26">
        <v>40.7</v>
      </c>
      <c r="CP76" s="26">
        <v>0</v>
      </c>
      <c r="CQ76" s="26">
        <v>33</v>
      </c>
      <c r="CR76" s="26">
        <v>0</v>
      </c>
      <c r="CS76" s="26">
        <v>0.5999999999999943</v>
      </c>
      <c r="CT76" s="26">
        <v>0.09999999999999432</v>
      </c>
      <c r="CU76" s="26">
        <v>0</v>
      </c>
      <c r="CV76" s="26">
        <v>43.7</v>
      </c>
      <c r="CW76" s="24">
        <v>27.2</v>
      </c>
      <c r="CX76" s="27">
        <v>27.2</v>
      </c>
      <c r="CY76" s="24">
        <v>27.2</v>
      </c>
      <c r="CZ76" s="24">
        <v>67.9</v>
      </c>
      <c r="DA76" s="24">
        <v>67.9</v>
      </c>
      <c r="DB76" s="71">
        <v>100.9</v>
      </c>
      <c r="DC76" s="24">
        <v>100.9</v>
      </c>
      <c r="DD76" s="24">
        <v>101.5</v>
      </c>
      <c r="DE76" s="71">
        <v>101.6</v>
      </c>
      <c r="DF76" s="71">
        <v>101.6</v>
      </c>
      <c r="DG76" s="27">
        <v>145.3</v>
      </c>
      <c r="DH76" s="24">
        <v>35.3</v>
      </c>
      <c r="DI76" s="27">
        <v>35.3</v>
      </c>
      <c r="DJ76" s="24">
        <v>35.05</v>
      </c>
      <c r="DK76" s="71">
        <v>35.7</v>
      </c>
      <c r="DL76" s="71">
        <v>36.9</v>
      </c>
      <c r="DM76" s="72">
        <v>36.9</v>
      </c>
      <c r="DN76" s="72">
        <v>36.9</v>
      </c>
      <c r="DO76" s="71">
        <v>36.9</v>
      </c>
      <c r="DP76" s="73">
        <v>80.3</v>
      </c>
      <c r="DQ76" s="71">
        <v>85.4</v>
      </c>
      <c r="DR76" s="71">
        <v>111.3</v>
      </c>
      <c r="DS76" s="71">
        <v>111.3</v>
      </c>
      <c r="DT76" s="71">
        <v>10.7</v>
      </c>
      <c r="DU76" s="71">
        <v>21.3</v>
      </c>
      <c r="DV76" s="71">
        <v>32</v>
      </c>
      <c r="DW76" s="71">
        <v>42.6</v>
      </c>
      <c r="DX76" s="71">
        <v>53.2</v>
      </c>
      <c r="DY76" s="27">
        <v>82.2</v>
      </c>
      <c r="DZ76" s="71">
        <v>82.2</v>
      </c>
      <c r="EA76" s="71">
        <v>82.2</v>
      </c>
      <c r="EB76" s="71">
        <v>82.2</v>
      </c>
      <c r="EC76" s="71">
        <v>82.2</v>
      </c>
      <c r="ED76" s="71">
        <v>95.8</v>
      </c>
      <c r="EE76" s="71">
        <f>248.6</f>
        <v>248.6</v>
      </c>
      <c r="EF76" s="71">
        <f>ED76+EE76</f>
        <v>344.4</v>
      </c>
      <c r="EG76" s="24">
        <v>16.9</v>
      </c>
      <c r="EH76" s="24">
        <v>2.4</v>
      </c>
      <c r="EI76" s="24">
        <f>143.8+150.4</f>
        <v>294.20000000000005</v>
      </c>
      <c r="EJ76" s="24">
        <f>89.2</f>
        <v>89.2</v>
      </c>
      <c r="EK76" s="24">
        <v>0</v>
      </c>
      <c r="EL76" s="24">
        <f>'[1]Feuil3'!$F$43</f>
        <v>181.924115</v>
      </c>
      <c r="EM76" s="24">
        <f>30.2+267.9</f>
        <v>298.09999999999997</v>
      </c>
      <c r="EN76" s="24">
        <f>18.1+94.7</f>
        <v>112.80000000000001</v>
      </c>
      <c r="EO76" s="24">
        <v>105.227632</v>
      </c>
      <c r="EP76" s="24">
        <v>1134.145269</v>
      </c>
      <c r="EQ76" s="24">
        <v>86.2</v>
      </c>
      <c r="ER76" s="24">
        <v>250.5</v>
      </c>
      <c r="ES76" s="47">
        <f>SUM(EG76:ER76)</f>
        <v>2571.5970159999997</v>
      </c>
      <c r="ET76" s="24">
        <v>144.1</v>
      </c>
      <c r="EU76" s="24">
        <v>41.7</v>
      </c>
      <c r="EV76" s="24">
        <v>195.8</v>
      </c>
      <c r="EW76" s="78">
        <v>26.694176</v>
      </c>
      <c r="EX76" s="78">
        <v>163.6</v>
      </c>
      <c r="EY76" s="24">
        <v>557.1</v>
      </c>
      <c r="EZ76" s="24">
        <v>61.4</v>
      </c>
      <c r="FA76" s="24">
        <v>337.924998</v>
      </c>
      <c r="FB76" s="24">
        <v>144.399975</v>
      </c>
      <c r="FC76" s="24">
        <v>114.317643</v>
      </c>
      <c r="FD76" s="24">
        <v>603.4</v>
      </c>
      <c r="FE76" s="24">
        <f>1330.9+411.4</f>
        <v>1742.3000000000002</v>
      </c>
      <c r="FF76" s="47">
        <f>SUM(ET76:FE76)</f>
        <v>4132.736792000001</v>
      </c>
      <c r="FG76" s="99">
        <v>132.486851</v>
      </c>
      <c r="FH76" s="24">
        <v>35.382275</v>
      </c>
      <c r="FI76" s="1">
        <v>195.781006</v>
      </c>
      <c r="FJ76" s="1">
        <v>184.77</v>
      </c>
      <c r="FK76" s="1">
        <v>140.39</v>
      </c>
      <c r="FL76" s="1">
        <v>304.5</v>
      </c>
      <c r="FM76" s="1">
        <v>175.83186999999998</v>
      </c>
      <c r="FN76" s="1">
        <v>0</v>
      </c>
      <c r="FO76" s="1">
        <v>246.5</v>
      </c>
      <c r="FP76" s="1">
        <v>388.069492</v>
      </c>
      <c r="FQ76" s="1">
        <v>293.24666</v>
      </c>
      <c r="FR76" s="1">
        <v>504.8</v>
      </c>
      <c r="FS76" s="1">
        <f>SUM(FG76:FR76)</f>
        <v>2601.758154</v>
      </c>
      <c r="FT76" s="47">
        <f>SUM(FG76:FP76)</f>
        <v>1803.7114940000001</v>
      </c>
      <c r="FU76" s="71">
        <v>4073.2250267672503</v>
      </c>
      <c r="FV76" s="47">
        <v>47.9015288855</v>
      </c>
      <c r="FW76" s="47">
        <v>112.07994747999987</v>
      </c>
      <c r="FX76" s="47">
        <v>131.015115</v>
      </c>
      <c r="FY76" s="71">
        <v>1049.7789619999999</v>
      </c>
      <c r="FZ76" s="4">
        <v>23.359995</v>
      </c>
      <c r="GA76" s="4">
        <v>0</v>
      </c>
      <c r="GB76" s="122">
        <v>240.705917</v>
      </c>
      <c r="GC76" s="124">
        <v>286.61909067</v>
      </c>
      <c r="GD76" s="124">
        <f>2.3+606.2</f>
        <v>608.5</v>
      </c>
      <c r="GE76" s="124">
        <v>1130.8935405688417</v>
      </c>
      <c r="GF76" s="79">
        <v>186.268157650329</v>
      </c>
      <c r="GG76" s="112">
        <v>139.41317476540198</v>
      </c>
      <c r="GH76" s="112">
        <v>151.9</v>
      </c>
      <c r="GI76" s="128">
        <v>195.75225533951303</v>
      </c>
      <c r="GJ76" s="130">
        <v>60.033933773165</v>
      </c>
      <c r="GK76" s="72">
        <v>1.6111828555</v>
      </c>
      <c r="GL76" s="71">
        <v>0</v>
      </c>
      <c r="GM76" s="71">
        <v>0</v>
      </c>
      <c r="GN76" s="71"/>
      <c r="GO76" s="71">
        <v>0.84972404</v>
      </c>
      <c r="GP76" s="71">
        <v>39.23969399</v>
      </c>
      <c r="GQ76" s="71">
        <v>0</v>
      </c>
      <c r="GR76" s="71"/>
      <c r="GS76" s="71"/>
      <c r="GT76" s="71">
        <v>6.200928</v>
      </c>
      <c r="GU76" s="71"/>
      <c r="GV76" s="71"/>
      <c r="GW76" s="71">
        <f>SUM(GK76:GV76)</f>
        <v>47.9015288855</v>
      </c>
      <c r="GX76" s="71"/>
      <c r="GY76" s="71">
        <v>0</v>
      </c>
      <c r="GZ76" s="71">
        <v>0.041176</v>
      </c>
      <c r="HA76" s="71">
        <v>0</v>
      </c>
      <c r="HB76" s="71">
        <v>0.09085</v>
      </c>
      <c r="HC76" s="71"/>
      <c r="HD76" s="71"/>
      <c r="HE76" s="71">
        <v>16.489569</v>
      </c>
      <c r="HF76" s="71">
        <v>28.76052448</v>
      </c>
      <c r="HG76" s="71">
        <v>0.4525</v>
      </c>
      <c r="HH76" s="71"/>
      <c r="HI76" s="71">
        <v>0</v>
      </c>
      <c r="HJ76" s="71">
        <v>46.251084999999996</v>
      </c>
      <c r="HK76" s="71">
        <v>45.107743000000006</v>
      </c>
      <c r="HL76" s="71"/>
      <c r="HM76" s="71"/>
      <c r="HN76" s="71"/>
      <c r="HO76" s="71"/>
      <c r="HP76" s="71">
        <v>38.655221</v>
      </c>
      <c r="HQ76" s="71">
        <v>1.001066</v>
      </c>
      <c r="HR76" s="71"/>
      <c r="HS76" s="71"/>
      <c r="HT76" s="71"/>
      <c r="HU76" s="71"/>
      <c r="HV76" s="71">
        <v>0.353455</v>
      </c>
      <c r="HW76" s="71">
        <v>6.163719</v>
      </c>
      <c r="HX76" s="71"/>
      <c r="HY76" s="71">
        <v>1.919015</v>
      </c>
      <c r="HZ76" s="71">
        <v>28.261291</v>
      </c>
      <c r="IA76" s="71"/>
      <c r="IB76" s="71"/>
      <c r="IC76" s="71"/>
      <c r="ID76" s="71"/>
      <c r="IE76" s="71"/>
      <c r="IF76" s="71"/>
      <c r="IG76" s="71"/>
      <c r="IH76" s="47">
        <f>HJ76+HK76+HL76+HM76+HN76</f>
        <v>91.358828</v>
      </c>
      <c r="II76" s="47">
        <f>HV76+HW76+HX76+HY76+HZ76</f>
        <v>36.69748</v>
      </c>
    </row>
    <row r="77" spans="1:243" ht="15.75">
      <c r="A77" s="22"/>
      <c r="B77" s="46"/>
      <c r="C77" s="46"/>
      <c r="D77" s="46"/>
      <c r="E77" s="46"/>
      <c r="F77" s="66" t="s">
        <v>0</v>
      </c>
      <c r="G77" s="46"/>
      <c r="H77" s="46"/>
      <c r="I77" s="67" t="s">
        <v>0</v>
      </c>
      <c r="J77" s="66" t="s">
        <v>0</v>
      </c>
      <c r="K77" s="46"/>
      <c r="L77" s="46"/>
      <c r="M77" s="69"/>
      <c r="N77" s="47"/>
      <c r="O77" s="47"/>
      <c r="P77" s="47"/>
      <c r="Q77" s="24"/>
      <c r="R77" s="47"/>
      <c r="S77" s="24"/>
      <c r="T77" s="24"/>
      <c r="U77" s="25"/>
      <c r="V77" s="25"/>
      <c r="W77" s="25"/>
      <c r="X77" s="24"/>
      <c r="Y77" s="80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6"/>
      <c r="AX77" s="26"/>
      <c r="AY77" s="26"/>
      <c r="AZ77" s="26"/>
      <c r="BA77" s="26"/>
      <c r="BB77" s="1"/>
      <c r="BC77" s="1"/>
      <c r="BD77" s="1"/>
      <c r="BE77" s="1"/>
      <c r="BF77" s="1"/>
      <c r="BG77" s="26"/>
      <c r="BH77" s="24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47"/>
      <c r="BU77" s="47"/>
      <c r="BV77" s="47"/>
      <c r="BW77" s="47"/>
      <c r="BX77" s="47"/>
      <c r="BY77" s="47"/>
      <c r="BZ77" s="47"/>
      <c r="CA77" s="47"/>
      <c r="CB77" s="47"/>
      <c r="CC77" s="24"/>
      <c r="CD77" s="24"/>
      <c r="CE77" s="24"/>
      <c r="CF77" s="24"/>
      <c r="CG77" s="24"/>
      <c r="CH77" s="47"/>
      <c r="CI77" s="47"/>
      <c r="CJ77" s="47"/>
      <c r="CK77" s="24"/>
      <c r="CL77" s="26"/>
      <c r="CM77" s="26"/>
      <c r="CN77" s="26"/>
      <c r="CO77" s="26"/>
      <c r="CP77" s="26"/>
      <c r="CQ77" s="26"/>
      <c r="CR77" s="26"/>
      <c r="CS77" s="26">
        <v>0</v>
      </c>
      <c r="CT77" s="26">
        <v>0</v>
      </c>
      <c r="CU77" s="26">
        <v>0</v>
      </c>
      <c r="CV77" s="26">
        <v>0</v>
      </c>
      <c r="CW77" s="24"/>
      <c r="CX77" s="24"/>
      <c r="CY77" s="24"/>
      <c r="CZ77" s="24"/>
      <c r="DA77" s="24"/>
      <c r="DB77" s="24"/>
      <c r="DC77" s="48"/>
      <c r="DD77" s="48"/>
      <c r="DE77" s="48"/>
      <c r="DF77" s="48"/>
      <c r="DG77" s="48"/>
      <c r="DH77" s="48"/>
      <c r="DI77" s="48"/>
      <c r="DJ77" s="24"/>
      <c r="DK77" s="24"/>
      <c r="DL77" s="24"/>
      <c r="DM77" s="27"/>
      <c r="DN77" s="27"/>
      <c r="DO77" s="24"/>
      <c r="DP77" s="27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71"/>
      <c r="EE77" s="24"/>
      <c r="EF77" s="71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47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47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47"/>
      <c r="FU77" s="71"/>
      <c r="FV77" s="47"/>
      <c r="FW77" s="47"/>
      <c r="FX77" s="47"/>
      <c r="FY77" s="71"/>
      <c r="GF77" s="71"/>
      <c r="GG77" s="72"/>
      <c r="GH77" s="72"/>
      <c r="GI77" s="72"/>
      <c r="GJ77" s="71"/>
      <c r="GK77" s="72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47"/>
      <c r="II77" s="47"/>
    </row>
    <row r="78" spans="1:243" ht="15.75">
      <c r="A78" s="49" t="s">
        <v>68</v>
      </c>
      <c r="B78" s="50">
        <v>874.3</v>
      </c>
      <c r="C78" s="50">
        <v>449.3</v>
      </c>
      <c r="D78" s="50">
        <v>519.4</v>
      </c>
      <c r="E78" s="50">
        <v>492.4</v>
      </c>
      <c r="F78" s="50">
        <v>664.2</v>
      </c>
      <c r="G78" s="50">
        <v>564.2</v>
      </c>
      <c r="H78" s="50">
        <v>2447.9</v>
      </c>
      <c r="I78" s="51">
        <v>2347.9</v>
      </c>
      <c r="J78" s="50">
        <v>9.5</v>
      </c>
      <c r="K78" s="50">
        <v>46.2</v>
      </c>
      <c r="L78" s="50">
        <v>85.8</v>
      </c>
      <c r="M78" s="52">
        <v>13.7</v>
      </c>
      <c r="N78" s="53">
        <v>4</v>
      </c>
      <c r="O78" s="53">
        <v>44.1</v>
      </c>
      <c r="P78" s="53">
        <v>1634</v>
      </c>
      <c r="Q78" s="58">
        <v>1060.3</v>
      </c>
      <c r="R78" s="53">
        <v>951.6</v>
      </c>
      <c r="S78" s="58">
        <v>1351.5</v>
      </c>
      <c r="T78" s="58">
        <v>806.3</v>
      </c>
      <c r="U78" s="59">
        <v>1767.1</v>
      </c>
      <c r="V78" s="59">
        <v>235.6</v>
      </c>
      <c r="W78" s="59">
        <v>17</v>
      </c>
      <c r="X78" s="53">
        <v>118.1</v>
      </c>
      <c r="Y78" s="81">
        <v>9.4</v>
      </c>
      <c r="Z78" s="60">
        <v>57.8</v>
      </c>
      <c r="AA78" s="60">
        <v>198.3</v>
      </c>
      <c r="AB78" s="60">
        <v>41.1</v>
      </c>
      <c r="AC78" s="60">
        <v>3.5</v>
      </c>
      <c r="AD78" s="60">
        <v>100.6</v>
      </c>
      <c r="AE78" s="60">
        <v>13.8</v>
      </c>
      <c r="AF78" s="60">
        <v>86.3</v>
      </c>
      <c r="AG78" s="60">
        <v>4.2</v>
      </c>
      <c r="AH78" s="60">
        <v>156</v>
      </c>
      <c r="AI78" s="60">
        <v>17.2</v>
      </c>
      <c r="AJ78" s="62">
        <v>411.8</v>
      </c>
      <c r="AK78" s="60">
        <v>2.6</v>
      </c>
      <c r="AL78" s="60">
        <v>42.9</v>
      </c>
      <c r="AM78" s="60">
        <v>263.5</v>
      </c>
      <c r="AN78" s="60">
        <v>242.4</v>
      </c>
      <c r="AO78" s="60">
        <v>21.8</v>
      </c>
      <c r="AP78" s="60">
        <v>418.2</v>
      </c>
      <c r="AQ78" s="60">
        <v>101.3</v>
      </c>
      <c r="AR78" s="60">
        <v>25.2</v>
      </c>
      <c r="AS78" s="60">
        <v>13.2</v>
      </c>
      <c r="AT78" s="60">
        <v>32.4</v>
      </c>
      <c r="AU78" s="60">
        <v>191.8</v>
      </c>
      <c r="AV78" s="58">
        <v>79.6</v>
      </c>
      <c r="AW78" s="60">
        <v>10.3</v>
      </c>
      <c r="AX78" s="60">
        <v>0.5</v>
      </c>
      <c r="AY78" s="60">
        <v>87.7</v>
      </c>
      <c r="AZ78" s="60">
        <v>5</v>
      </c>
      <c r="BA78" s="60">
        <v>34.8</v>
      </c>
      <c r="BB78" s="56">
        <v>0</v>
      </c>
      <c r="BC78" s="56">
        <v>0</v>
      </c>
      <c r="BD78" s="56">
        <v>0</v>
      </c>
      <c r="BE78" s="56">
        <v>0.1</v>
      </c>
      <c r="BF78" s="56">
        <v>0.6</v>
      </c>
      <c r="BG78" s="60">
        <v>17.1</v>
      </c>
      <c r="BH78" s="58" t="s">
        <v>29</v>
      </c>
      <c r="BI78" s="60" t="s">
        <v>29</v>
      </c>
      <c r="BJ78" s="60">
        <v>0.1</v>
      </c>
      <c r="BK78" s="60">
        <v>-0.1</v>
      </c>
      <c r="BL78" s="60">
        <v>0</v>
      </c>
      <c r="BM78" s="60">
        <v>0</v>
      </c>
      <c r="BN78" s="60">
        <v>0</v>
      </c>
      <c r="BO78" s="60">
        <v>1</v>
      </c>
      <c r="BP78" s="60">
        <v>11.9</v>
      </c>
      <c r="BQ78" s="60">
        <v>3.9</v>
      </c>
      <c r="BR78" s="60">
        <v>0.09999999999999787</v>
      </c>
      <c r="BS78" s="60">
        <v>0.10000000000000142</v>
      </c>
      <c r="BT78" s="53" t="s">
        <v>29</v>
      </c>
      <c r="BU78" s="53">
        <v>0.1</v>
      </c>
      <c r="BV78" s="53" t="s">
        <v>29</v>
      </c>
      <c r="BW78" s="53" t="s">
        <v>29</v>
      </c>
      <c r="BX78" s="53" t="s">
        <v>29</v>
      </c>
      <c r="BY78" s="53" t="s">
        <v>29</v>
      </c>
      <c r="BZ78" s="53">
        <v>1</v>
      </c>
      <c r="CA78" s="53">
        <v>12.9</v>
      </c>
      <c r="CB78" s="58">
        <v>16.8</v>
      </c>
      <c r="CC78" s="58">
        <v>16.9</v>
      </c>
      <c r="CD78" s="63">
        <v>17</v>
      </c>
      <c r="CE78" s="58">
        <v>0.3</v>
      </c>
      <c r="CF78" s="82">
        <v>0.2</v>
      </c>
      <c r="CG78" s="82" t="s">
        <v>29</v>
      </c>
      <c r="CH78" s="53">
        <v>9.2</v>
      </c>
      <c r="CI78" s="53">
        <v>1.9</v>
      </c>
      <c r="CJ78" s="53"/>
      <c r="CK78" s="53" t="s">
        <v>29</v>
      </c>
      <c r="CL78" s="53" t="s">
        <v>29</v>
      </c>
      <c r="CM78" s="53">
        <v>0</v>
      </c>
      <c r="CN78" s="53">
        <v>0</v>
      </c>
      <c r="CO78" s="53">
        <v>0</v>
      </c>
      <c r="CP78" s="53">
        <v>0.2</v>
      </c>
      <c r="CQ78" s="53">
        <v>0</v>
      </c>
      <c r="CR78" s="53">
        <v>0.1</v>
      </c>
      <c r="CS78" s="53">
        <v>0</v>
      </c>
      <c r="CT78" s="53">
        <v>0</v>
      </c>
      <c r="CU78" s="53">
        <v>0</v>
      </c>
      <c r="CV78" s="53">
        <v>0</v>
      </c>
      <c r="CW78" s="53" t="s">
        <v>29</v>
      </c>
      <c r="CX78" s="53" t="s">
        <v>29</v>
      </c>
      <c r="CY78" s="53" t="s">
        <v>29</v>
      </c>
      <c r="CZ78" s="53" t="s">
        <v>29</v>
      </c>
      <c r="DA78" s="53">
        <v>0.2</v>
      </c>
      <c r="DB78" s="53">
        <v>0.2</v>
      </c>
      <c r="DC78" s="53">
        <v>0.3</v>
      </c>
      <c r="DD78" s="53">
        <v>0.3</v>
      </c>
      <c r="DE78" s="53">
        <v>0.3</v>
      </c>
      <c r="DF78" s="53">
        <v>0.3</v>
      </c>
      <c r="DG78" s="53">
        <v>0.3</v>
      </c>
      <c r="DH78" s="53" t="s">
        <v>29</v>
      </c>
      <c r="DI78" s="53" t="s">
        <v>29</v>
      </c>
      <c r="DJ78" s="53" t="s">
        <v>29</v>
      </c>
      <c r="DK78" s="53">
        <v>0.2</v>
      </c>
      <c r="DL78" s="53">
        <v>0.2</v>
      </c>
      <c r="DM78" s="53">
        <v>0.2</v>
      </c>
      <c r="DN78" s="53">
        <v>0.2</v>
      </c>
      <c r="DO78" s="53">
        <v>0.2</v>
      </c>
      <c r="DP78" s="53">
        <v>0.2</v>
      </c>
      <c r="DQ78" s="53">
        <v>0.2</v>
      </c>
      <c r="DR78" s="53">
        <v>0.2</v>
      </c>
      <c r="DS78" s="53">
        <v>0.2</v>
      </c>
      <c r="DT78" s="53" t="s">
        <v>29</v>
      </c>
      <c r="DU78" s="53" t="s">
        <v>29</v>
      </c>
      <c r="DV78" s="53" t="s">
        <v>29</v>
      </c>
      <c r="DW78" s="53" t="s">
        <v>29</v>
      </c>
      <c r="DX78" s="53" t="s">
        <v>29</v>
      </c>
      <c r="DY78" s="53" t="s">
        <v>29</v>
      </c>
      <c r="DZ78" s="53" t="s">
        <v>29</v>
      </c>
      <c r="EA78" s="53" t="s">
        <v>29</v>
      </c>
      <c r="EB78" s="53" t="s">
        <v>29</v>
      </c>
      <c r="EC78" s="53" t="s">
        <v>29</v>
      </c>
      <c r="ED78" s="53" t="s">
        <v>29</v>
      </c>
      <c r="EE78" s="53"/>
      <c r="EF78" s="53" t="s">
        <v>29</v>
      </c>
      <c r="EG78" s="53">
        <v>9.2</v>
      </c>
      <c r="EH78" s="53">
        <v>0</v>
      </c>
      <c r="EI78" s="53">
        <v>0</v>
      </c>
      <c r="EJ78" s="53"/>
      <c r="EK78" s="53">
        <v>0</v>
      </c>
      <c r="EL78" s="53">
        <v>0</v>
      </c>
      <c r="EM78" s="53">
        <v>0</v>
      </c>
      <c r="EN78" s="53">
        <v>0</v>
      </c>
      <c r="EO78" s="53">
        <v>0</v>
      </c>
      <c r="EP78" s="53">
        <v>0</v>
      </c>
      <c r="EQ78" s="53"/>
      <c r="ER78" s="53"/>
      <c r="ES78" s="53">
        <f>SUM(EG78:ER78)</f>
        <v>9.2</v>
      </c>
      <c r="ET78" s="53" t="s">
        <v>29</v>
      </c>
      <c r="EU78" s="53" t="s">
        <v>29</v>
      </c>
      <c r="EV78" s="53">
        <v>0</v>
      </c>
      <c r="EW78" s="53"/>
      <c r="EX78" s="53"/>
      <c r="EY78" s="53"/>
      <c r="EZ78" s="53"/>
      <c r="FA78" s="53"/>
      <c r="FB78" s="53"/>
      <c r="FC78" s="53">
        <v>0</v>
      </c>
      <c r="FD78" s="53">
        <v>1.9</v>
      </c>
      <c r="FE78" s="53">
        <v>0</v>
      </c>
      <c r="FF78" s="53">
        <f>SUM(ET78:FE78)</f>
        <v>1.9</v>
      </c>
      <c r="FG78" s="53" t="s">
        <v>29</v>
      </c>
      <c r="FH78" s="53" t="s">
        <v>29</v>
      </c>
      <c r="FI78" s="53"/>
      <c r="FJ78" s="53"/>
      <c r="FK78" s="53">
        <v>0</v>
      </c>
      <c r="FL78" s="53"/>
      <c r="FM78" s="53"/>
      <c r="FN78" s="53">
        <v>0</v>
      </c>
      <c r="FO78" s="53"/>
      <c r="FP78" s="53">
        <v>0</v>
      </c>
      <c r="FQ78" s="53">
        <v>0</v>
      </c>
      <c r="FR78" s="53" t="s">
        <v>29</v>
      </c>
      <c r="FS78" s="53"/>
      <c r="FT78" s="53" t="s">
        <v>29</v>
      </c>
      <c r="FU78" s="53">
        <v>7.064620377309</v>
      </c>
      <c r="FV78" s="53">
        <v>0.42290402</v>
      </c>
      <c r="FW78" s="53">
        <v>0</v>
      </c>
      <c r="FX78" s="53">
        <v>3.789492</v>
      </c>
      <c r="FY78" s="53" t="s">
        <v>29</v>
      </c>
      <c r="FZ78" s="53" t="s">
        <v>29</v>
      </c>
      <c r="GA78" s="53"/>
      <c r="GB78" s="53"/>
      <c r="GC78" s="53"/>
      <c r="GD78" s="53"/>
      <c r="GE78" s="53">
        <v>7.064620377309</v>
      </c>
      <c r="GF78" s="53">
        <v>0</v>
      </c>
      <c r="GG78" s="53"/>
      <c r="GH78" s="53"/>
      <c r="GI78" s="53"/>
      <c r="GJ78" s="53"/>
      <c r="GK78" s="53"/>
      <c r="GL78" s="53">
        <v>0</v>
      </c>
      <c r="GM78" s="53">
        <v>0</v>
      </c>
      <c r="GN78" s="53">
        <v>0.42290402</v>
      </c>
      <c r="GO78" s="53">
        <v>0</v>
      </c>
      <c r="GP78" s="53">
        <v>0</v>
      </c>
      <c r="GQ78" s="53">
        <v>0</v>
      </c>
      <c r="GR78" s="53">
        <v>0</v>
      </c>
      <c r="GS78" s="53">
        <v>0</v>
      </c>
      <c r="GT78" s="53">
        <v>0</v>
      </c>
      <c r="GU78" s="53">
        <v>0</v>
      </c>
      <c r="GV78" s="53">
        <v>0</v>
      </c>
      <c r="GW78" s="53">
        <f>SUM(GK78:GV78)</f>
        <v>0.42290402</v>
      </c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>
        <v>0</v>
      </c>
      <c r="HJ78" s="53">
        <v>0</v>
      </c>
      <c r="HK78" s="53">
        <v>0</v>
      </c>
      <c r="HL78" s="53">
        <v>0</v>
      </c>
      <c r="HM78" s="53"/>
      <c r="HN78" s="53">
        <v>0</v>
      </c>
      <c r="HO78" s="53">
        <v>0</v>
      </c>
      <c r="HP78" s="53">
        <v>0</v>
      </c>
      <c r="HQ78" s="53">
        <v>0</v>
      </c>
      <c r="HR78" s="53">
        <v>0</v>
      </c>
      <c r="HS78" s="53">
        <v>0</v>
      </c>
      <c r="HT78" s="53">
        <v>3.789492</v>
      </c>
      <c r="HU78" s="53"/>
      <c r="HV78" s="143">
        <v>0</v>
      </c>
      <c r="HW78" s="143">
        <v>0</v>
      </c>
      <c r="HX78" s="143">
        <v>0</v>
      </c>
      <c r="HY78" s="53">
        <v>0.110272</v>
      </c>
      <c r="HZ78" s="53"/>
      <c r="IA78" s="53"/>
      <c r="IB78" s="53"/>
      <c r="IC78" s="53"/>
      <c r="ID78" s="53"/>
      <c r="IE78" s="53"/>
      <c r="IF78" s="53"/>
      <c r="IG78" s="53"/>
      <c r="IH78" s="53">
        <f>HJ78+HK78+HL78+HM78+HN78</f>
        <v>0</v>
      </c>
      <c r="II78" s="53">
        <f>HV78+HW78+HX78+HY78+HZ78</f>
        <v>0.110272</v>
      </c>
    </row>
    <row r="79" spans="1:243" ht="15.75">
      <c r="A79" s="20"/>
      <c r="B79" s="21"/>
      <c r="C79" s="21"/>
      <c r="D79" s="21"/>
      <c r="E79" s="21"/>
      <c r="F79" s="21"/>
      <c r="G79" s="83"/>
      <c r="H79" s="83"/>
      <c r="I79" s="84"/>
      <c r="J79" s="83"/>
      <c r="K79" s="83"/>
      <c r="L79" s="83"/>
      <c r="M79" s="85"/>
      <c r="N79" s="40"/>
      <c r="O79" s="40"/>
      <c r="P79" s="40"/>
      <c r="Q79" s="40"/>
      <c r="R79" s="40"/>
      <c r="S79" s="40"/>
      <c r="T79" s="40"/>
      <c r="U79" s="41"/>
      <c r="V79" s="41"/>
      <c r="W79" s="41"/>
      <c r="X79" s="40"/>
      <c r="Y79" s="43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43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40"/>
      <c r="AW79" s="11"/>
      <c r="AX79" s="11"/>
      <c r="AY79" s="11"/>
      <c r="AZ79" s="11"/>
      <c r="BA79" s="11"/>
      <c r="BB79" s="1"/>
      <c r="BC79" s="1"/>
      <c r="BD79" s="1"/>
      <c r="BE79" s="1"/>
      <c r="BF79" s="1"/>
      <c r="BG79" s="11"/>
      <c r="BH79" s="40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40"/>
      <c r="BU79" s="86"/>
      <c r="BV79" s="86"/>
      <c r="BW79" s="86"/>
      <c r="BX79" s="86"/>
      <c r="BY79" s="86"/>
      <c r="BZ79" s="86"/>
      <c r="CA79" s="86"/>
      <c r="CB79" s="86"/>
      <c r="CC79" s="40"/>
      <c r="CD79" s="40"/>
      <c r="CE79" s="40"/>
      <c r="CF79" s="40"/>
      <c r="CG79" s="40"/>
      <c r="CH79" s="88"/>
      <c r="CI79" s="53"/>
      <c r="CJ79" s="53"/>
      <c r="CK79" s="24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4"/>
      <c r="CX79" s="24"/>
      <c r="CY79" s="24"/>
      <c r="CZ79" s="71"/>
      <c r="DA79" s="24"/>
      <c r="DB79" s="24"/>
      <c r="DC79" s="48"/>
      <c r="DD79" s="48"/>
      <c r="DE79" s="48"/>
      <c r="DF79" s="48"/>
      <c r="DG79" s="48"/>
      <c r="DH79" s="48"/>
      <c r="DI79" s="48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53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53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47"/>
      <c r="FU79" s="72"/>
      <c r="FV79" s="53"/>
      <c r="FW79" s="53"/>
      <c r="FX79" s="53"/>
      <c r="FY79" s="71"/>
      <c r="GF79" s="71"/>
      <c r="GG79" s="72"/>
      <c r="GH79" s="72"/>
      <c r="GI79" s="72"/>
      <c r="GJ79" s="71"/>
      <c r="GK79" s="72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53"/>
      <c r="II79" s="53"/>
    </row>
    <row r="80" spans="1:243" ht="15.75">
      <c r="A80" s="22"/>
      <c r="B80" s="1"/>
      <c r="C80" s="1"/>
      <c r="D80" s="1"/>
      <c r="E80" s="1"/>
      <c r="F80" s="1"/>
      <c r="G80" s="46"/>
      <c r="H80" s="66" t="s">
        <v>0</v>
      </c>
      <c r="I80" s="67" t="s">
        <v>0</v>
      </c>
      <c r="J80" s="66" t="s">
        <v>0</v>
      </c>
      <c r="K80" s="46"/>
      <c r="L80" s="46"/>
      <c r="M80" s="69"/>
      <c r="N80" s="47"/>
      <c r="O80" s="47"/>
      <c r="P80" s="47"/>
      <c r="Q80" s="23"/>
      <c r="R80" s="23"/>
      <c r="S80" s="47"/>
      <c r="T80" s="47"/>
      <c r="U80" s="68"/>
      <c r="V80" s="68"/>
      <c r="W80" s="68"/>
      <c r="X80" s="24"/>
      <c r="Y80" s="27"/>
      <c r="Z80" s="26"/>
      <c r="AA80" s="26"/>
      <c r="AB80" s="26"/>
      <c r="AC80" s="26"/>
      <c r="AD80" s="26"/>
      <c r="AE80" s="26"/>
      <c r="AF80" s="26"/>
      <c r="AG80" s="76"/>
      <c r="AH80" s="76"/>
      <c r="AI80" s="76"/>
      <c r="AJ80" s="70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47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24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47"/>
      <c r="BU80" s="47"/>
      <c r="BV80" s="47"/>
      <c r="BW80" s="28"/>
      <c r="BX80" s="47"/>
      <c r="BY80" s="47"/>
      <c r="BZ80" s="47"/>
      <c r="CA80" s="47"/>
      <c r="CB80" s="47"/>
      <c r="CC80" s="24"/>
      <c r="CD80" s="24"/>
      <c r="CE80" s="24"/>
      <c r="CF80" s="24"/>
      <c r="CG80" s="24"/>
      <c r="CH80" s="53"/>
      <c r="CI80" s="135"/>
      <c r="CJ80" s="135"/>
      <c r="CK80" s="23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3"/>
      <c r="CX80" s="23"/>
      <c r="CY80" s="23"/>
      <c r="CZ80" s="23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135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135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28"/>
      <c r="FU80" s="115"/>
      <c r="FV80" s="135"/>
      <c r="FW80" s="135"/>
      <c r="FX80" s="13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35"/>
      <c r="II80" s="135"/>
    </row>
    <row r="81" spans="1:243" ht="15.75">
      <c r="A81" s="49" t="s">
        <v>69</v>
      </c>
      <c r="B81" s="50">
        <f aca="true" t="shared" si="65" ref="B81:W81">SUM(B12,B38,B54,B67,B73,B78)</f>
        <v>16962.2</v>
      </c>
      <c r="C81" s="50">
        <f t="shared" si="65"/>
        <v>22212.699999999997</v>
      </c>
      <c r="D81" s="50">
        <f t="shared" si="65"/>
        <v>22578.300000000003</v>
      </c>
      <c r="E81" s="50">
        <f t="shared" si="65"/>
        <v>23064.000000000004</v>
      </c>
      <c r="F81" s="50">
        <f t="shared" si="65"/>
        <v>25152.8</v>
      </c>
      <c r="G81" s="50">
        <f t="shared" si="65"/>
        <v>28761.999999999996</v>
      </c>
      <c r="H81" s="50">
        <f t="shared" si="65"/>
        <v>45616.200000000004</v>
      </c>
      <c r="I81" s="51">
        <f t="shared" si="65"/>
        <v>46104.5</v>
      </c>
      <c r="J81" s="50">
        <f t="shared" si="65"/>
        <v>47434.3</v>
      </c>
      <c r="K81" s="50">
        <f t="shared" si="65"/>
        <v>56510.09999999999</v>
      </c>
      <c r="L81" s="50">
        <f t="shared" si="65"/>
        <v>58186.100000000006</v>
      </c>
      <c r="M81" s="52">
        <f t="shared" si="65"/>
        <v>37331.7</v>
      </c>
      <c r="N81" s="53">
        <f t="shared" si="65"/>
        <v>43249.299999999996</v>
      </c>
      <c r="O81" s="53">
        <f t="shared" si="65"/>
        <v>70274.6</v>
      </c>
      <c r="P81" s="53">
        <f t="shared" si="65"/>
        <v>66307.30000000002</v>
      </c>
      <c r="Q81" s="53">
        <f t="shared" si="65"/>
        <v>106059.3</v>
      </c>
      <c r="R81" s="53">
        <f t="shared" si="65"/>
        <v>115254.30000000002</v>
      </c>
      <c r="S81" s="53">
        <f t="shared" si="65"/>
        <v>121050.20000000001</v>
      </c>
      <c r="T81" s="53">
        <f t="shared" si="65"/>
        <v>169742.8</v>
      </c>
      <c r="U81" s="61">
        <f t="shared" si="65"/>
        <v>193605.23999999996</v>
      </c>
      <c r="V81" s="61">
        <f t="shared" si="65"/>
        <v>289123.8599999999</v>
      </c>
      <c r="W81" s="53">
        <f t="shared" si="65"/>
        <v>442511.1</v>
      </c>
      <c r="X81" s="53">
        <f aca="true" t="shared" si="66" ref="X81:AZ81">SUM(X12,X38,X54,X67,X73,X78)</f>
        <v>11879.4</v>
      </c>
      <c r="Y81" s="53">
        <f t="shared" si="66"/>
        <v>11535.2</v>
      </c>
      <c r="Z81" s="53">
        <f t="shared" si="66"/>
        <v>13949.6</v>
      </c>
      <c r="AA81" s="53">
        <f t="shared" si="66"/>
        <v>13286.5</v>
      </c>
      <c r="AB81" s="53">
        <f t="shared" si="66"/>
        <v>11248.300000000001</v>
      </c>
      <c r="AC81" s="53">
        <f t="shared" si="66"/>
        <v>13319.8</v>
      </c>
      <c r="AD81" s="53">
        <f t="shared" si="66"/>
        <v>16760.6</v>
      </c>
      <c r="AE81" s="53">
        <f t="shared" si="66"/>
        <v>12398.699999999997</v>
      </c>
      <c r="AF81" s="53">
        <f t="shared" si="66"/>
        <v>19226</v>
      </c>
      <c r="AG81" s="53">
        <f t="shared" si="66"/>
        <v>13939.900000000001</v>
      </c>
      <c r="AH81" s="53">
        <f t="shared" si="66"/>
        <v>14663</v>
      </c>
      <c r="AI81" s="53">
        <f t="shared" si="66"/>
        <v>16406.700000000004</v>
      </c>
      <c r="AJ81" s="53">
        <f t="shared" si="66"/>
        <v>14082.999999999998</v>
      </c>
      <c r="AK81" s="53">
        <f t="shared" si="66"/>
        <v>13217.100000000002</v>
      </c>
      <c r="AL81" s="53">
        <f t="shared" si="66"/>
        <v>18991.100000000002</v>
      </c>
      <c r="AM81" s="53">
        <f t="shared" si="66"/>
        <v>13190.099999999999</v>
      </c>
      <c r="AN81" s="53">
        <f t="shared" si="66"/>
        <v>11912.5</v>
      </c>
      <c r="AO81" s="53">
        <f t="shared" si="66"/>
        <v>17637</v>
      </c>
      <c r="AP81" s="53">
        <f t="shared" si="66"/>
        <v>16252</v>
      </c>
      <c r="AQ81" s="53">
        <f t="shared" si="66"/>
        <v>15385.000000000002</v>
      </c>
      <c r="AR81" s="53">
        <f t="shared" si="66"/>
        <v>18279.4</v>
      </c>
      <c r="AS81" s="53">
        <f t="shared" si="66"/>
        <v>19119</v>
      </c>
      <c r="AT81" s="53">
        <f t="shared" si="66"/>
        <v>15663.739999999998</v>
      </c>
      <c r="AU81" s="53">
        <f t="shared" si="66"/>
        <v>19875.300000000003</v>
      </c>
      <c r="AV81" s="53">
        <f t="shared" si="66"/>
        <v>18879.699999999997</v>
      </c>
      <c r="AW81" s="53">
        <f t="shared" si="66"/>
        <v>16368.999999999998</v>
      </c>
      <c r="AX81" s="53">
        <f t="shared" si="66"/>
        <v>22349.7</v>
      </c>
      <c r="AY81" s="53">
        <f t="shared" si="66"/>
        <v>28508.100000000006</v>
      </c>
      <c r="AZ81" s="53">
        <f t="shared" si="66"/>
        <v>19900.559999999998</v>
      </c>
      <c r="BA81" s="53">
        <f aca="true" t="shared" si="67" ref="BA81:CD81">SUM(BA12,BA38,BA54,BA67,BA73,BA78)</f>
        <v>22484.5</v>
      </c>
      <c r="BB81" s="53">
        <f t="shared" si="67"/>
        <v>16556</v>
      </c>
      <c r="BC81" s="53">
        <f t="shared" si="67"/>
        <v>27442.100000000002</v>
      </c>
      <c r="BD81" s="53">
        <f t="shared" si="67"/>
        <v>36292.700000000004</v>
      </c>
      <c r="BE81" s="53">
        <f t="shared" si="67"/>
        <v>27464.100000000002</v>
      </c>
      <c r="BF81" s="53">
        <f t="shared" si="67"/>
        <v>32335.999999999996</v>
      </c>
      <c r="BG81" s="53">
        <f t="shared" si="67"/>
        <v>20541.499999999996</v>
      </c>
      <c r="BH81" s="53">
        <f t="shared" si="67"/>
        <v>30956.9</v>
      </c>
      <c r="BI81" s="53">
        <f t="shared" si="67"/>
        <v>38595.299999999996</v>
      </c>
      <c r="BJ81" s="53">
        <f t="shared" si="67"/>
        <v>58056.25</v>
      </c>
      <c r="BK81" s="53">
        <f t="shared" si="67"/>
        <v>36505.7</v>
      </c>
      <c r="BL81" s="53">
        <f t="shared" si="67"/>
        <v>34120.3</v>
      </c>
      <c r="BM81" s="53">
        <f t="shared" si="67"/>
        <v>29867.899999999998</v>
      </c>
      <c r="BN81" s="53">
        <f t="shared" si="67"/>
        <v>27419.74</v>
      </c>
      <c r="BO81" s="53">
        <f t="shared" si="67"/>
        <v>30646.800000000003</v>
      </c>
      <c r="BP81" s="53">
        <f t="shared" si="67"/>
        <v>35264.799999999996</v>
      </c>
      <c r="BQ81" s="53">
        <f t="shared" si="67"/>
        <v>27645.5</v>
      </c>
      <c r="BR81" s="53">
        <f t="shared" si="67"/>
        <v>47558.100000000006</v>
      </c>
      <c r="BS81" s="53">
        <f t="shared" si="67"/>
        <v>45873.8</v>
      </c>
      <c r="BT81" s="53">
        <f t="shared" si="67"/>
        <v>69207.8</v>
      </c>
      <c r="BU81" s="53">
        <f t="shared" si="67"/>
        <v>127608.5</v>
      </c>
      <c r="BV81" s="53">
        <f t="shared" si="67"/>
        <v>164114.19999999998</v>
      </c>
      <c r="BW81" s="53">
        <f t="shared" si="67"/>
        <v>198234</v>
      </c>
      <c r="BX81" s="53">
        <f t="shared" si="67"/>
        <v>228102.39999999994</v>
      </c>
      <c r="BY81" s="53">
        <f t="shared" si="67"/>
        <v>255522.1</v>
      </c>
      <c r="BZ81" s="53">
        <f t="shared" si="67"/>
        <v>286168.89999999997</v>
      </c>
      <c r="CA81" s="53">
        <f t="shared" si="67"/>
        <v>321097.4</v>
      </c>
      <c r="CB81" s="53">
        <f t="shared" si="67"/>
        <v>349079.19999999995</v>
      </c>
      <c r="CC81" s="53">
        <f t="shared" si="67"/>
        <v>396637.30000000005</v>
      </c>
      <c r="CD81" s="53">
        <f t="shared" si="67"/>
        <v>442511.1</v>
      </c>
      <c r="CE81" s="53">
        <v>346100.2</v>
      </c>
      <c r="CF81" s="53">
        <f aca="true" t="shared" si="68" ref="CF81:DK81">SUM(CF12,CF38,CF54,CF67,CF73,CF78)</f>
        <v>477781.30000000005</v>
      </c>
      <c r="CG81" s="53">
        <f t="shared" si="68"/>
        <v>494828.64600000007</v>
      </c>
      <c r="CH81" s="53">
        <f t="shared" si="68"/>
        <v>626271.276631</v>
      </c>
      <c r="CI81" s="53">
        <f t="shared" si="68"/>
        <v>952852.442438</v>
      </c>
      <c r="CJ81" s="53">
        <f t="shared" si="68"/>
        <v>1084053.64084072</v>
      </c>
      <c r="CK81" s="53">
        <f t="shared" si="68"/>
        <v>302652.963014</v>
      </c>
      <c r="CL81" s="53">
        <f t="shared" si="68"/>
        <v>301618.663014</v>
      </c>
      <c r="CM81" s="53">
        <f t="shared" si="68"/>
        <v>301513.16301400005</v>
      </c>
      <c r="CN81" s="53">
        <f t="shared" si="68"/>
        <v>300029.663014</v>
      </c>
      <c r="CO81" s="53">
        <f t="shared" si="68"/>
        <v>301664.26301399997</v>
      </c>
      <c r="CP81" s="53">
        <f t="shared" si="68"/>
        <v>305672.86301399994</v>
      </c>
      <c r="CQ81" s="53">
        <f t="shared" si="68"/>
        <v>306803.063014</v>
      </c>
      <c r="CR81" s="53">
        <f t="shared" si="68"/>
        <v>326988.463014</v>
      </c>
      <c r="CS81" s="53">
        <f t="shared" si="68"/>
        <v>304278.36301399994</v>
      </c>
      <c r="CT81" s="53">
        <f t="shared" si="68"/>
        <v>303660.26301399997</v>
      </c>
      <c r="CU81" s="53">
        <f t="shared" si="68"/>
        <v>309453.863014</v>
      </c>
      <c r="CV81" s="53">
        <f t="shared" si="68"/>
        <v>298085.763014</v>
      </c>
      <c r="CW81" s="53">
        <f t="shared" si="68"/>
        <v>320197.563014</v>
      </c>
      <c r="CX81" s="53">
        <f t="shared" si="68"/>
        <v>337575.36301400006</v>
      </c>
      <c r="CY81" s="53">
        <f t="shared" si="68"/>
        <v>353469.66301400005</v>
      </c>
      <c r="CZ81" s="53">
        <f t="shared" si="68"/>
        <v>370998.563014</v>
      </c>
      <c r="DA81" s="53">
        <f t="shared" si="68"/>
        <v>392536.063014</v>
      </c>
      <c r="DB81" s="53">
        <f t="shared" si="68"/>
        <v>415203.763014</v>
      </c>
      <c r="DC81" s="53">
        <f t="shared" si="68"/>
        <v>458056.863014</v>
      </c>
      <c r="DD81" s="53">
        <f t="shared" si="68"/>
        <v>478199.8630139999</v>
      </c>
      <c r="DE81" s="53">
        <f t="shared" si="68"/>
        <v>497724.76301399997</v>
      </c>
      <c r="DF81" s="53">
        <f t="shared" si="68"/>
        <v>523043.2630139999</v>
      </c>
      <c r="DG81" s="53">
        <f t="shared" si="68"/>
        <v>536993.6630140002</v>
      </c>
      <c r="DH81" s="53">
        <f t="shared" si="68"/>
        <v>302653.363014</v>
      </c>
      <c r="DI81" s="53">
        <f t="shared" si="68"/>
        <v>324439.46301400004</v>
      </c>
      <c r="DJ81" s="53">
        <f t="shared" si="68"/>
        <v>349439.913014</v>
      </c>
      <c r="DK81" s="53">
        <f t="shared" si="68"/>
        <v>378728.16301400005</v>
      </c>
      <c r="DL81" s="53">
        <f aca="true" t="shared" si="69" ref="DL81:EQ81">SUM(DL12,DL38,DL54,DL67,DL73,DL78)</f>
        <v>404335.16301400005</v>
      </c>
      <c r="DM81" s="53">
        <f t="shared" si="69"/>
        <v>429628.863014</v>
      </c>
      <c r="DN81" s="53">
        <f t="shared" si="69"/>
        <v>465519.763014</v>
      </c>
      <c r="DO81" s="53">
        <f t="shared" si="69"/>
        <v>493943.963014</v>
      </c>
      <c r="DP81" s="53">
        <f t="shared" si="69"/>
        <v>523308.1630140001</v>
      </c>
      <c r="DQ81" s="53">
        <f t="shared" si="69"/>
        <v>564789.063014</v>
      </c>
      <c r="DR81" s="53">
        <f t="shared" si="69"/>
        <v>588896.7630139999</v>
      </c>
      <c r="DS81" s="53">
        <f t="shared" si="69"/>
        <v>620898.7630139999</v>
      </c>
      <c r="DT81" s="53">
        <f t="shared" si="69"/>
        <v>312722.063014</v>
      </c>
      <c r="DU81" s="53">
        <f t="shared" si="69"/>
        <v>359473.063014</v>
      </c>
      <c r="DV81" s="53">
        <f t="shared" si="69"/>
        <v>401754.463014</v>
      </c>
      <c r="DW81" s="53">
        <f t="shared" si="69"/>
        <v>432420.76301399997</v>
      </c>
      <c r="DX81" s="53">
        <f t="shared" si="69"/>
        <v>459332.163014</v>
      </c>
      <c r="DY81" s="53">
        <f t="shared" si="69"/>
        <v>490335.363014</v>
      </c>
      <c r="DZ81" s="53">
        <f t="shared" si="69"/>
        <v>515795.26301399997</v>
      </c>
      <c r="EA81" s="53">
        <f t="shared" si="69"/>
        <v>545181.463014</v>
      </c>
      <c r="EB81" s="53">
        <f t="shared" si="69"/>
        <v>573730.9630139999</v>
      </c>
      <c r="EC81" s="53">
        <f t="shared" si="69"/>
        <v>597752.163014</v>
      </c>
      <c r="ED81" s="53">
        <f t="shared" si="69"/>
        <v>619920.163014</v>
      </c>
      <c r="EE81" s="53">
        <f t="shared" si="69"/>
        <v>305727.61301399994</v>
      </c>
      <c r="EF81" s="53">
        <f t="shared" si="69"/>
        <v>641512.4130140002</v>
      </c>
      <c r="EG81" s="53">
        <f t="shared" si="69"/>
        <v>322310.4630140001</v>
      </c>
      <c r="EH81" s="53">
        <f t="shared" si="69"/>
        <v>313394.603014</v>
      </c>
      <c r="EI81" s="53">
        <f t="shared" si="69"/>
        <v>323656.263014</v>
      </c>
      <c r="EJ81" s="53">
        <f t="shared" si="69"/>
        <v>319032.66301400005</v>
      </c>
      <c r="EK81" s="53">
        <f t="shared" si="69"/>
        <v>314510.80097599997</v>
      </c>
      <c r="EL81" s="53">
        <f t="shared" si="69"/>
        <v>321695.891338</v>
      </c>
      <c r="EM81" s="53">
        <f t="shared" si="69"/>
        <v>318903.27301400003</v>
      </c>
      <c r="EN81" s="53">
        <f t="shared" si="69"/>
        <v>326818.04301400005</v>
      </c>
      <c r="EO81" s="53">
        <f t="shared" si="69"/>
        <v>328325.594328</v>
      </c>
      <c r="EP81" s="53">
        <f t="shared" si="69"/>
        <v>341210.00516899995</v>
      </c>
      <c r="EQ81" s="53">
        <f t="shared" si="69"/>
        <v>326770.73001400003</v>
      </c>
      <c r="ER81" s="53">
        <f aca="true" t="shared" si="70" ref="ER81:FX81">SUM(ER12,ER38,ER54,ER67,ER73,ER78)</f>
        <v>341173.7130140001</v>
      </c>
      <c r="ES81" s="53">
        <f t="shared" si="70"/>
        <v>772313.049769</v>
      </c>
      <c r="ET81" s="53">
        <f t="shared" si="70"/>
        <v>328721.663014</v>
      </c>
      <c r="EU81" s="53">
        <f t="shared" si="70"/>
        <v>328850.863014</v>
      </c>
      <c r="EV81" s="53">
        <f t="shared" si="70"/>
        <v>327825.463014</v>
      </c>
      <c r="EW81" s="53">
        <f t="shared" si="70"/>
        <v>325378.119184</v>
      </c>
      <c r="EX81" s="53">
        <f t="shared" si="70"/>
        <v>347676.30301400006</v>
      </c>
      <c r="EY81" s="53">
        <f t="shared" si="70"/>
        <v>339102.863014</v>
      </c>
      <c r="EZ81" s="53">
        <f t="shared" si="70"/>
        <v>336073.86301400006</v>
      </c>
      <c r="FA81" s="53">
        <f t="shared" si="70"/>
        <v>343791.626902</v>
      </c>
      <c r="FB81" s="53">
        <f t="shared" si="70"/>
        <v>345100.337776</v>
      </c>
      <c r="FC81" s="53">
        <f t="shared" si="70"/>
        <v>366100.93586599996</v>
      </c>
      <c r="FD81" s="53">
        <f t="shared" si="70"/>
        <v>344607.96301400004</v>
      </c>
      <c r="FE81" s="53">
        <f t="shared" si="70"/>
        <v>382862.77301400003</v>
      </c>
      <c r="FF81" s="53">
        <f t="shared" si="70"/>
        <v>990603.780686</v>
      </c>
      <c r="FG81" s="53">
        <f t="shared" si="70"/>
        <v>354151.12728300004</v>
      </c>
      <c r="FH81" s="53">
        <f t="shared" si="70"/>
        <v>349906.934288</v>
      </c>
      <c r="FI81" s="53">
        <f t="shared" si="70"/>
        <v>328000.61337200005</v>
      </c>
      <c r="FJ81" s="53">
        <f t="shared" si="70"/>
        <v>353460.313014</v>
      </c>
      <c r="FK81" s="53">
        <f t="shared" si="70"/>
        <v>342558.569014</v>
      </c>
      <c r="FL81" s="53">
        <f t="shared" si="70"/>
        <v>356222.293014</v>
      </c>
      <c r="FM81" s="53">
        <f t="shared" si="70"/>
        <v>348982.73882372</v>
      </c>
      <c r="FN81" s="53">
        <f t="shared" si="70"/>
        <v>353419.258409</v>
      </c>
      <c r="FO81" s="53">
        <f t="shared" si="70"/>
        <v>354285.96301400004</v>
      </c>
      <c r="FP81" s="53">
        <f t="shared" si="70"/>
        <v>353470.406371</v>
      </c>
      <c r="FQ81" s="53">
        <f t="shared" si="70"/>
        <v>352292.754378</v>
      </c>
      <c r="FR81" s="53">
        <f t="shared" si="70"/>
        <v>362791.663014</v>
      </c>
      <c r="FS81" s="53">
        <f t="shared" si="70"/>
        <v>1084053.64084072</v>
      </c>
      <c r="FT81" s="53">
        <f t="shared" si="70"/>
        <v>937239.9494767201</v>
      </c>
      <c r="FU81" s="53">
        <f t="shared" si="70"/>
        <v>1261315.2632784385</v>
      </c>
      <c r="FV81" s="53">
        <f t="shared" si="70"/>
        <v>1189005.696976762</v>
      </c>
      <c r="FW81" s="53">
        <f t="shared" si="70"/>
        <v>1133893.1343549744</v>
      </c>
      <c r="FX81" s="53">
        <f t="shared" si="70"/>
        <v>1019595.6462905303</v>
      </c>
      <c r="FY81" s="53">
        <f aca="true" t="shared" si="71" ref="FY81:HD81">SUM(FY12,FY38,FY54,FY67,FY73,FY78)</f>
        <v>120042.7</v>
      </c>
      <c r="FZ81" s="53">
        <f t="shared" si="71"/>
        <v>89659.27296599997</v>
      </c>
      <c r="GA81" s="53">
        <f t="shared" si="71"/>
        <v>128412.72094599999</v>
      </c>
      <c r="GB81" s="53">
        <f t="shared" si="71"/>
        <v>112122.55563146804</v>
      </c>
      <c r="GC81" s="53">
        <f t="shared" si="71"/>
        <v>103052.73409953002</v>
      </c>
      <c r="GD81" s="53">
        <f t="shared" si="71"/>
        <v>105596.35</v>
      </c>
      <c r="GE81" s="53">
        <f t="shared" si="71"/>
        <v>89435.37686304319</v>
      </c>
      <c r="GF81" s="53">
        <f t="shared" si="71"/>
        <v>114917.7936693903</v>
      </c>
      <c r="GG81" s="53">
        <f t="shared" si="71"/>
        <v>91967.63138588007</v>
      </c>
      <c r="GH81" s="53">
        <f t="shared" si="71"/>
        <v>101882.4</v>
      </c>
      <c r="GI81" s="53">
        <f t="shared" si="71"/>
        <v>93025.55522112534</v>
      </c>
      <c r="GJ81" s="53">
        <f t="shared" si="71"/>
        <v>110948.7449129901</v>
      </c>
      <c r="GK81" s="53">
        <f t="shared" si="71"/>
        <v>105160.2223720562</v>
      </c>
      <c r="GL81" s="136">
        <f t="shared" si="71"/>
        <v>91532.42115469732</v>
      </c>
      <c r="GM81" s="53">
        <f t="shared" si="71"/>
        <v>89076.13543727077</v>
      </c>
      <c r="GN81" s="53">
        <f t="shared" si="71"/>
        <v>81249.74014079</v>
      </c>
      <c r="GO81" s="53">
        <f t="shared" si="71"/>
        <v>94549.71132621997</v>
      </c>
      <c r="GP81" s="53">
        <f t="shared" si="71"/>
        <v>105305.26832452</v>
      </c>
      <c r="GQ81" s="53">
        <f t="shared" si="71"/>
        <v>98655.16707879004</v>
      </c>
      <c r="GR81" s="53">
        <f t="shared" si="71"/>
        <v>101098.51189647002</v>
      </c>
      <c r="GS81" s="53">
        <f t="shared" si="71"/>
        <v>109438.59445947995</v>
      </c>
      <c r="GT81" s="53">
        <f t="shared" si="71"/>
        <v>98873.550241</v>
      </c>
      <c r="GU81" s="53">
        <f t="shared" si="71"/>
        <v>98862.354716</v>
      </c>
      <c r="GV81" s="53">
        <f t="shared" si="71"/>
        <v>115164.53687899999</v>
      </c>
      <c r="GW81" s="53">
        <f t="shared" si="71"/>
        <v>1188966.214026294</v>
      </c>
      <c r="GX81" s="53">
        <f t="shared" si="71"/>
        <v>184191.52002400003</v>
      </c>
      <c r="GY81" s="53">
        <f t="shared" si="71"/>
        <v>120183.22066700002</v>
      </c>
      <c r="GZ81" s="53">
        <f t="shared" si="71"/>
        <v>139572.15786099999</v>
      </c>
      <c r="HA81" s="53">
        <f t="shared" si="71"/>
        <v>96920.71908899998</v>
      </c>
      <c r="HB81" s="53">
        <f t="shared" si="71"/>
        <v>74929.67535191137</v>
      </c>
      <c r="HC81" s="53">
        <f t="shared" si="71"/>
        <v>118510.52540999999</v>
      </c>
      <c r="HD81" s="53">
        <f t="shared" si="71"/>
        <v>106086.006612</v>
      </c>
      <c r="HE81" s="53">
        <f aca="true" t="shared" si="72" ref="HE81:II81">SUM(HE12,HE38,HE54,HE67,HE73,HE78)</f>
        <v>112660.990169</v>
      </c>
      <c r="HF81" s="53">
        <f t="shared" si="72"/>
        <v>101233.49208403376</v>
      </c>
      <c r="HG81" s="53">
        <f t="shared" si="72"/>
        <v>102847.82495072173</v>
      </c>
      <c r="HH81" s="53">
        <f t="shared" si="72"/>
        <v>97831.0528241473</v>
      </c>
      <c r="HI81" s="53">
        <f t="shared" si="72"/>
        <v>90239.42232900002</v>
      </c>
      <c r="HJ81" s="53">
        <f t="shared" si="72"/>
        <v>73582.67337399999</v>
      </c>
      <c r="HK81" s="53">
        <f t="shared" si="72"/>
        <v>79679.512814</v>
      </c>
      <c r="HL81" s="53">
        <f t="shared" si="72"/>
        <v>74350.72987000001</v>
      </c>
      <c r="HM81" s="53">
        <f t="shared" si="72"/>
        <v>78619.224202</v>
      </c>
      <c r="HN81" s="53">
        <f t="shared" si="72"/>
        <v>83918.006905</v>
      </c>
      <c r="HO81" s="53">
        <f t="shared" si="72"/>
        <v>82495.8050375303</v>
      </c>
      <c r="HP81" s="53">
        <f t="shared" si="72"/>
        <v>82028.540845</v>
      </c>
      <c r="HQ81" s="53">
        <f t="shared" si="72"/>
        <v>121257.298425</v>
      </c>
      <c r="HR81" s="53">
        <f t="shared" si="72"/>
        <v>108979.02150200002</v>
      </c>
      <c r="HS81" s="53">
        <f t="shared" si="72"/>
        <v>75584.85811100001</v>
      </c>
      <c r="HT81" s="53">
        <f t="shared" si="72"/>
        <v>81863.02415</v>
      </c>
      <c r="HU81" s="53">
        <f t="shared" si="72"/>
        <v>77236.95105500001</v>
      </c>
      <c r="HV81" s="53">
        <f t="shared" si="72"/>
        <v>88837.19869300001</v>
      </c>
      <c r="HW81" s="53">
        <f t="shared" si="72"/>
        <v>92777.795646</v>
      </c>
      <c r="HX81" s="53">
        <f t="shared" si="72"/>
        <v>121946.01935800002</v>
      </c>
      <c r="HY81" s="53">
        <f t="shared" si="72"/>
        <v>93963.596576</v>
      </c>
      <c r="HZ81" s="53">
        <f t="shared" si="72"/>
        <v>99159.922425</v>
      </c>
      <c r="IA81" s="53">
        <f t="shared" si="72"/>
        <v>0</v>
      </c>
      <c r="IB81" s="53">
        <f t="shared" si="72"/>
        <v>0</v>
      </c>
      <c r="IC81" s="53">
        <f t="shared" si="72"/>
        <v>0</v>
      </c>
      <c r="ID81" s="53">
        <f t="shared" si="72"/>
        <v>0</v>
      </c>
      <c r="IE81" s="53">
        <f t="shared" si="72"/>
        <v>0</v>
      </c>
      <c r="IF81" s="53">
        <f t="shared" si="72"/>
        <v>0</v>
      </c>
      <c r="IG81" s="53">
        <f t="shared" si="72"/>
        <v>0</v>
      </c>
      <c r="IH81" s="53">
        <f t="shared" si="72"/>
        <v>390150.147165</v>
      </c>
      <c r="II81" s="53">
        <f t="shared" si="72"/>
        <v>496684.532698</v>
      </c>
    </row>
    <row r="82" spans="1:243" ht="15.75">
      <c r="A82" s="89"/>
      <c r="B82" s="2"/>
      <c r="C82" s="2"/>
      <c r="D82" s="2"/>
      <c r="E82" s="2"/>
      <c r="F82" s="2"/>
      <c r="G82" s="90"/>
      <c r="H82" s="90"/>
      <c r="I82" s="91"/>
      <c r="J82" s="90"/>
      <c r="K82" s="2"/>
      <c r="L82" s="2"/>
      <c r="M82" s="33"/>
      <c r="N82" s="24"/>
      <c r="O82" s="24"/>
      <c r="P82" s="24"/>
      <c r="Q82" s="24"/>
      <c r="R82" s="24"/>
      <c r="S82" s="24"/>
      <c r="T82" s="40"/>
      <c r="U82" s="24"/>
      <c r="V82" s="24"/>
      <c r="W82" s="24"/>
      <c r="X82" s="24"/>
      <c r="Y82" s="2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4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47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7"/>
      <c r="BU82" s="47"/>
      <c r="BV82" s="70"/>
      <c r="BW82" s="24"/>
      <c r="BX82" s="27"/>
      <c r="BY82" s="27"/>
      <c r="BZ82" s="27"/>
      <c r="CA82" s="27"/>
      <c r="CB82" s="27"/>
      <c r="CC82" s="24"/>
      <c r="CD82" s="24"/>
      <c r="CE82" s="24"/>
      <c r="CF82" s="40"/>
      <c r="CG82" s="40"/>
      <c r="CH82" s="24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53"/>
      <c r="II82" s="53"/>
    </row>
    <row r="83" spans="1:244" ht="15.75">
      <c r="A83" s="92"/>
      <c r="B83" s="13"/>
      <c r="C83" s="13"/>
      <c r="D83" s="13"/>
      <c r="E83" s="13"/>
      <c r="F83" s="13"/>
      <c r="G83" s="13"/>
      <c r="H83" s="14"/>
      <c r="I83" s="14"/>
      <c r="J83" s="14"/>
      <c r="K83" s="13"/>
      <c r="L83" s="13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7"/>
      <c r="CG83" s="17"/>
      <c r="CH83" s="17"/>
      <c r="CI83" s="17"/>
      <c r="CJ83" s="17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7"/>
      <c r="DA83" s="17"/>
      <c r="DB83" s="17"/>
      <c r="DC83" s="17"/>
      <c r="DD83" s="17"/>
      <c r="DE83" s="17"/>
      <c r="DF83" s="17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16"/>
      <c r="IJ83" s="138"/>
    </row>
    <row r="84" spans="1:243" ht="15.75">
      <c r="A84" s="49" t="s">
        <v>140</v>
      </c>
      <c r="B84" s="46"/>
      <c r="C84" s="46"/>
      <c r="D84" s="66" t="s">
        <v>0</v>
      </c>
      <c r="E84" s="46"/>
      <c r="F84" s="46"/>
      <c r="G84" s="1"/>
      <c r="H84" s="46"/>
      <c r="I84" s="46"/>
      <c r="J84" s="46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26"/>
      <c r="CG84" s="26"/>
      <c r="CH84" s="26"/>
      <c r="CI84" s="26"/>
      <c r="CJ84" s="26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26"/>
      <c r="DA84" s="26"/>
      <c r="DB84" s="26"/>
      <c r="DC84" s="26"/>
      <c r="DD84" s="26"/>
      <c r="DE84" s="26"/>
      <c r="DF84" s="26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V84" s="101"/>
      <c r="FW84" s="101"/>
      <c r="FX84" s="10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72"/>
    </row>
    <row r="85" spans="1:243" ht="15.75">
      <c r="A85" s="94" t="s">
        <v>108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26"/>
      <c r="CG85" s="26"/>
      <c r="CH85" s="26"/>
      <c r="CI85" s="26"/>
      <c r="CJ85" s="26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26"/>
      <c r="DA85" s="26"/>
      <c r="DB85" s="26"/>
      <c r="DC85" s="26"/>
      <c r="DD85" s="26"/>
      <c r="DE85" s="26"/>
      <c r="DF85" s="26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"/>
      <c r="II85" s="72"/>
    </row>
    <row r="86" spans="1:243" ht="15.75">
      <c r="A86" s="20"/>
      <c r="B86" s="21"/>
      <c r="C86" s="21"/>
      <c r="D86" s="21"/>
      <c r="E86" s="21"/>
      <c r="F86" s="21"/>
      <c r="G86" s="21"/>
      <c r="H86" s="83"/>
      <c r="I86" s="83"/>
      <c r="J86" s="83"/>
      <c r="K86" s="21"/>
      <c r="L86" s="2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11"/>
      <c r="CG86" s="11"/>
      <c r="CH86" s="11"/>
      <c r="CI86" s="11"/>
      <c r="CJ86" s="11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11"/>
      <c r="DA86" s="11"/>
      <c r="DB86" s="11"/>
      <c r="DC86" s="11"/>
      <c r="DD86" s="11"/>
      <c r="DE86" s="11"/>
      <c r="DF86" s="11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1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117"/>
    </row>
    <row r="87" ht="15.75">
      <c r="H87" s="95"/>
    </row>
    <row r="88" spans="8:241" ht="15.75">
      <c r="H88" s="95"/>
      <c r="FM88" s="106"/>
      <c r="FN88" s="106"/>
      <c r="FO88" s="106"/>
      <c r="FP88" s="106"/>
      <c r="FQ88" s="106"/>
      <c r="FR88" s="106"/>
      <c r="FS88" s="106"/>
      <c r="GX88" s="113"/>
      <c r="GY88" s="113"/>
      <c r="GZ88" s="113"/>
      <c r="HA88" s="113"/>
      <c r="HB88" s="113"/>
      <c r="HC88" s="113"/>
      <c r="HD88" s="113"/>
      <c r="HE88" s="113"/>
      <c r="HF88" s="113"/>
      <c r="HG88" s="113"/>
      <c r="HH88" s="113"/>
      <c r="HI88" s="113"/>
      <c r="HJ88" s="113"/>
      <c r="HK88" s="113"/>
      <c r="HL88" s="113"/>
      <c r="HM88" s="113"/>
      <c r="HN88" s="113"/>
      <c r="HO88" s="113"/>
      <c r="HP88" s="113"/>
      <c r="HQ88" s="113"/>
      <c r="HR88" s="113"/>
      <c r="HS88" s="113"/>
      <c r="HT88" s="113"/>
      <c r="HU88" s="113"/>
      <c r="HV88" s="113"/>
      <c r="HW88" s="113"/>
      <c r="HX88" s="113"/>
      <c r="HY88" s="113"/>
      <c r="HZ88" s="113"/>
      <c r="IA88" s="113"/>
      <c r="IB88" s="113"/>
      <c r="IC88" s="113"/>
      <c r="ID88" s="113"/>
      <c r="IE88" s="113"/>
      <c r="IF88" s="113"/>
      <c r="IG88" s="113"/>
    </row>
    <row r="89" spans="8:185" ht="15.75">
      <c r="H89" s="95"/>
      <c r="FN89" s="105"/>
      <c r="FO89" s="105"/>
      <c r="FP89" s="105"/>
      <c r="FQ89" s="105"/>
      <c r="FR89" s="105"/>
      <c r="FS89" s="105"/>
      <c r="GA89" s="118"/>
      <c r="GB89" s="118"/>
      <c r="GC89" s="118"/>
    </row>
    <row r="90" spans="8:175" ht="15.75">
      <c r="H90" s="95"/>
      <c r="AK90" s="26"/>
      <c r="AW90" s="26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</row>
    <row r="91" spans="8:192" ht="15.75">
      <c r="H91" s="95"/>
      <c r="AK91" s="26"/>
      <c r="AW91" s="26"/>
      <c r="ET91" s="104"/>
      <c r="EU91" s="104"/>
      <c r="EV91" s="10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113"/>
      <c r="FR91" s="113"/>
      <c r="FS91" s="113"/>
      <c r="GF91" s="127"/>
      <c r="GG91" s="127"/>
      <c r="GH91" s="129"/>
      <c r="GI91" s="129"/>
      <c r="GJ91" s="129"/>
    </row>
    <row r="92" spans="8:192" ht="15.75">
      <c r="H92" s="95"/>
      <c r="AK92" s="26"/>
      <c r="AW92" s="26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FF92" s="4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4"/>
      <c r="FR92" s="4"/>
      <c r="FS92" s="4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</row>
    <row r="93" spans="37:175" ht="15.75">
      <c r="AK93" s="26"/>
      <c r="AW93" s="26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</row>
    <row r="94" spans="37:175" ht="15.75">
      <c r="AK94" s="26"/>
      <c r="AW94" s="26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.75">
      <c r="AK95" s="26"/>
      <c r="AW95" s="26"/>
      <c r="FF95" s="4"/>
      <c r="FG95" s="121"/>
      <c r="FH95" s="121"/>
      <c r="FI95" s="121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49" ht="15.75">
      <c r="AK96" s="27"/>
      <c r="AW96" s="27"/>
    </row>
    <row r="97" spans="37:49" ht="15.75">
      <c r="AK97" s="26"/>
      <c r="AW97" s="26"/>
    </row>
    <row r="98" spans="37:49" ht="15.75">
      <c r="AK98" s="26"/>
      <c r="AW98" s="26"/>
    </row>
    <row r="99" spans="37:49" ht="15.75">
      <c r="AK99" s="26"/>
      <c r="AW99" s="26"/>
    </row>
    <row r="100" spans="37:49" ht="15.75">
      <c r="AK100" s="26"/>
      <c r="AW100" s="26"/>
    </row>
    <row r="101" spans="37:49" ht="15.75">
      <c r="AK101" s="26"/>
      <c r="AW101" s="26"/>
    </row>
  </sheetData>
  <sheetProtection/>
  <mergeCells count="2">
    <mergeCell ref="A4:GJ4"/>
    <mergeCell ref="A5:GJ5"/>
  </mergeCells>
  <printOptions/>
  <pageMargins left="1.07" right="0.17" top="0.2" bottom="0.21" header="0.17" footer="0.17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2017-07-18T14:28:44Z</cp:lastPrinted>
  <dcterms:created xsi:type="dcterms:W3CDTF">2000-07-13T07:13:43Z</dcterms:created>
  <dcterms:modified xsi:type="dcterms:W3CDTF">2017-08-09T07:57:36Z</dcterms:modified>
  <cp:category/>
  <cp:version/>
  <cp:contentType/>
  <cp:contentStatus/>
</cp:coreProperties>
</file>