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095" activeTab="0"/>
  </bookViews>
  <sheets>
    <sheet name="A" sheetId="1" r:id="rId1"/>
  </sheets>
  <externalReferences>
    <externalReference r:id="rId4"/>
    <externalReference r:id="rId5"/>
  </externalReferences>
  <definedNames>
    <definedName name="\N">'A'!#REF!</definedName>
    <definedName name="__123Graph_B" hidden="1">'A'!#REF!</definedName>
    <definedName name="__123Graph_D" hidden="1">'A'!#REF!</definedName>
    <definedName name="__123Graph_F" hidden="1">'A'!#REF!</definedName>
    <definedName name="CE">'A'!#REF!</definedName>
    <definedName name="R">'A'!#REF!</definedName>
    <definedName name="_xlnm.Print_Area" localSheetId="0">'A'!$A$7:$HS$88</definedName>
    <definedName name="Zone_impres_MI" localSheetId="0">'A'!#REF!</definedName>
  </definedNames>
  <calcPr fullCalcOnLoad="1"/>
</workbook>
</file>

<file path=xl/sharedStrings.xml><?xml version="1.0" encoding="utf-8"?>
<sst xmlns="http://schemas.openxmlformats.org/spreadsheetml/2006/main" count="921" uniqueCount="149">
  <si>
    <t>Févr.</t>
  </si>
  <si>
    <t>Mars</t>
  </si>
  <si>
    <t>Avril</t>
  </si>
  <si>
    <t>Mai</t>
  </si>
  <si>
    <t>Juin</t>
  </si>
  <si>
    <t>Août</t>
  </si>
  <si>
    <t>Déc.</t>
  </si>
  <si>
    <t>Janv.</t>
  </si>
  <si>
    <t>-</t>
  </si>
  <si>
    <t>TOTAL</t>
  </si>
  <si>
    <t>juillet</t>
  </si>
  <si>
    <t>sept</t>
  </si>
  <si>
    <t>Oct</t>
  </si>
  <si>
    <t>Nov.</t>
  </si>
  <si>
    <t>…</t>
  </si>
  <si>
    <t>;;;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</si>
  <si>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</si>
  <si>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</si>
  <si>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</si>
  <si>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</si>
  <si>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</si>
  <si>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</si>
  <si>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</si>
  <si>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</si>
  <si>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</si>
  <si>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</si>
  <si>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Janvier</t>
  </si>
  <si>
    <t>Janvier-mai</t>
  </si>
  <si>
    <t>Janvier-juin</t>
  </si>
  <si>
    <t>Janv-septembre</t>
  </si>
  <si>
    <t>Janv-octobre</t>
  </si>
  <si>
    <t>Janv-décembre</t>
  </si>
  <si>
    <t>Février</t>
  </si>
  <si>
    <t>Juillet</t>
  </si>
  <si>
    <t>Septembre</t>
  </si>
  <si>
    <t>Octobre</t>
  </si>
  <si>
    <t>Novembre</t>
  </si>
  <si>
    <t>Décembre</t>
  </si>
  <si>
    <t>Janvier-avril</t>
  </si>
  <si>
    <t>Janvier-août</t>
  </si>
  <si>
    <t>Janv-février</t>
  </si>
  <si>
    <t>Janv-mars</t>
  </si>
  <si>
    <t>Janv-avril</t>
  </si>
  <si>
    <t>Janv-mai</t>
  </si>
  <si>
    <t>Janv-juin</t>
  </si>
  <si>
    <t>Janv-juillet</t>
  </si>
  <si>
    <t>Janv-août</t>
  </si>
  <si>
    <t>janvier-février</t>
  </si>
  <si>
    <t>Janvier-mars</t>
  </si>
  <si>
    <t>Janvier-juillett</t>
  </si>
  <si>
    <t>Janvier-septembre</t>
  </si>
  <si>
    <t>Jan-novembre</t>
  </si>
  <si>
    <t>IV.5</t>
  </si>
  <si>
    <t>Jan-octobre</t>
  </si>
  <si>
    <t>Jan-décembre</t>
  </si>
  <si>
    <t>Jan-septembre</t>
  </si>
  <si>
    <t>Jan-juillet</t>
  </si>
  <si>
    <t>Jan-juin</t>
  </si>
  <si>
    <t>Jan-février</t>
  </si>
  <si>
    <t>janvier</t>
  </si>
  <si>
    <t>jan-décembre</t>
  </si>
  <si>
    <t xml:space="preserve"> I. EUROPE</t>
  </si>
  <si>
    <t>Germany</t>
  </si>
  <si>
    <t>Belgium</t>
  </si>
  <si>
    <t>Denmark</t>
  </si>
  <si>
    <t>Spain</t>
  </si>
  <si>
    <t>France</t>
  </si>
  <si>
    <t>Greece</t>
  </si>
  <si>
    <t>Ireland</t>
  </si>
  <si>
    <t>Italy</t>
  </si>
  <si>
    <t>Netherlands</t>
  </si>
  <si>
    <t>Portugal</t>
  </si>
  <si>
    <t>United Kingdom</t>
  </si>
  <si>
    <t>Other EU countries</t>
  </si>
  <si>
    <t>Switzerland</t>
  </si>
  <si>
    <t>Chek Republic</t>
  </si>
  <si>
    <t>Russia</t>
  </si>
  <si>
    <t>Romania</t>
  </si>
  <si>
    <t>Other European Countries</t>
  </si>
  <si>
    <t>II. ASIA</t>
  </si>
  <si>
    <t>Saudi Arabia</t>
  </si>
  <si>
    <t>North Korea</t>
  </si>
  <si>
    <t>South Korea</t>
  </si>
  <si>
    <t>Hong Kong</t>
  </si>
  <si>
    <t>Japan</t>
  </si>
  <si>
    <t>People's Republic of China</t>
  </si>
  <si>
    <t>Taiwan</t>
  </si>
  <si>
    <t>India</t>
  </si>
  <si>
    <t>Other Asian Countries</t>
  </si>
  <si>
    <t>III. AFRICA</t>
  </si>
  <si>
    <t>South Africa</t>
  </si>
  <si>
    <t>Djibouti</t>
  </si>
  <si>
    <t>Kenya</t>
  </si>
  <si>
    <t>Uganda</t>
  </si>
  <si>
    <t>D.R.C. (1)</t>
  </si>
  <si>
    <t>Tanzania</t>
  </si>
  <si>
    <t>Zambia</t>
  </si>
  <si>
    <t>Zimbabwe</t>
  </si>
  <si>
    <t>Other African Countries</t>
  </si>
  <si>
    <t>IV. AMERICA</t>
  </si>
  <si>
    <t>United States</t>
  </si>
  <si>
    <t>Canada</t>
  </si>
  <si>
    <t>Other American Countries</t>
  </si>
  <si>
    <t>V. OCEANIA</t>
  </si>
  <si>
    <t>Australia</t>
  </si>
  <si>
    <t>Other countries of Oceania</t>
  </si>
  <si>
    <t>(1)        : Democratic Republic of Congo</t>
  </si>
  <si>
    <t xml:space="preserve">                                          Period</t>
  </si>
  <si>
    <t>IMPORTS BY COUNTRY OF ORIGIN</t>
  </si>
  <si>
    <t>in MBIF</t>
  </si>
  <si>
    <t>(in BIF million)</t>
  </si>
  <si>
    <t>may</t>
  </si>
  <si>
    <t>april</t>
  </si>
  <si>
    <t>march</t>
  </si>
  <si>
    <t>fefruary</t>
  </si>
  <si>
    <t>january</t>
  </si>
  <si>
    <t>june</t>
  </si>
  <si>
    <t>1. European Union</t>
  </si>
  <si>
    <t>2. Other european countries</t>
  </si>
  <si>
    <t>Bangladesh</t>
  </si>
  <si>
    <t>Iran</t>
  </si>
  <si>
    <t>Pakistan</t>
  </si>
  <si>
    <t>Rwanda</t>
  </si>
  <si>
    <t>july</t>
  </si>
  <si>
    <t>august</t>
  </si>
  <si>
    <t>september</t>
  </si>
  <si>
    <t>october</t>
  </si>
  <si>
    <t>november</t>
  </si>
  <si>
    <t>december</t>
  </si>
  <si>
    <t>Jan-december</t>
  </si>
  <si>
    <t>January</t>
  </si>
  <si>
    <t>february</t>
  </si>
  <si>
    <t>Jan-déc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</si>
  <si>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</si>
  <si>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</si>
  <si>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</si>
  <si>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</si>
  <si>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</si>
  <si>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</si>
  <si>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</si>
  <si>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</si>
  <si>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</si>
  <si>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</si>
  <si>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</si>
  <si>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United Arab Emirates</t>
  </si>
  <si>
    <t>Jan-August</t>
  </si>
  <si>
    <t>Source : OBR</t>
  </si>
  <si>
    <t>Country</t>
  </si>
  <si>
    <t>VI.Other unspecified countries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</si>
</sst>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* #,##0_ ;_ * \-#,##0_ ;_ * &quot;-&quot;_ ;_ @_ "/>
    <numFmt numFmtId="186" formatCode="_ &quot;kr&quot;\ * #,##0.00_ ;_ &quot;kr&quot;\ * \-#,##0.00_ ;_ &quot;kr&quot;\ * &quot;-&quot;??_ ;_ @_ "/>
    <numFmt numFmtId="187" formatCode="_ * #,##0.00_ ;_ * \-#,##0.00_ ;_ * &quot;-&quot;??_ ;_ @_ "/>
    <numFmt numFmtId="188" formatCode="#,##0.0_);\(#,##0.0\)"/>
    <numFmt numFmtId="189" formatCode="0.0_)"/>
    <numFmt numFmtId="190" formatCode="_-* #,##0.000\ _F_-;\-* #,##0.000\ _F_-;_-* &quot;-&quot;??\ _F_-;_-@_-"/>
    <numFmt numFmtId="191" formatCode="_-* #,##0.0\ _F_-;\-* #,##0.0\ _F_-;_-* &quot;-&quot;??\ _F_-;_-@_-"/>
    <numFmt numFmtId="192" formatCode="_-* #,##0\ _F_-;\-* #,##0\ _F_-;_-* &quot;-&quot;??\ _F_-;_-@_-"/>
    <numFmt numFmtId="193" formatCode="0.00_)"/>
    <numFmt numFmtId="194" formatCode="0_)"/>
    <numFmt numFmtId="195" formatCode="0.0"/>
    <numFmt numFmtId="196" formatCode="#,##0.0"/>
    <numFmt numFmtId="197" formatCode="General_)"/>
    <numFmt numFmtId="198" formatCode="0.000_)"/>
    <numFmt numFmtId="199" formatCode="#,##0.000"/>
    <numFmt numFmtId="200" formatCode="0.0000_)"/>
    <numFmt numFmtId="201" formatCode="_-* #,##0.0\ _€_-;\-* #,##0.0\ _€_-;_-* &quot;-&quot;?\ _€_-;_-@_-"/>
    <numFmt numFmtId="202" formatCode="#,##0.0000"/>
    <numFmt numFmtId="203" formatCode="_-* #,##0.0\ _€_-;\-* #,##0.0\ _€_-;_-* &quot;-&quot;??\ _€_-;_-@_-"/>
    <numFmt numFmtId="204" formatCode="#,##0.00000"/>
    <numFmt numFmtId="205" formatCode="[$-40C]dddd\ d\ mmmm\ yyyy"/>
    <numFmt numFmtId="206" formatCode="#,##0_ ;\-#,##0\ 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6">
    <xf numFmtId="189" fontId="0" fillId="0" borderId="0" xfId="0" applyAlignment="1">
      <alignment/>
    </xf>
    <xf numFmtId="196" fontId="7" fillId="0" borderId="0" xfId="0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 horizontal="center"/>
    </xf>
    <xf numFmtId="196" fontId="7" fillId="0" borderId="0" xfId="0" applyNumberFormat="1" applyFont="1" applyFill="1" applyAlignment="1">
      <alignment/>
    </xf>
    <xf numFmtId="196" fontId="7" fillId="0" borderId="0" xfId="0" applyNumberFormat="1" applyFont="1" applyFill="1" applyAlignment="1">
      <alignment horizontal="right"/>
    </xf>
    <xf numFmtId="189" fontId="7" fillId="0" borderId="0" xfId="0" applyFont="1" applyFill="1" applyAlignment="1">
      <alignment horizontal="right"/>
    </xf>
    <xf numFmtId="189" fontId="7" fillId="0" borderId="0" xfId="0" applyFont="1" applyAlignment="1">
      <alignment/>
    </xf>
    <xf numFmtId="196" fontId="7" fillId="0" borderId="10" xfId="0" applyNumberFormat="1" applyFont="1" applyFill="1" applyBorder="1" applyAlignment="1">
      <alignment/>
    </xf>
    <xf numFmtId="196" fontId="7" fillId="0" borderId="10" xfId="0" applyNumberFormat="1" applyFont="1" applyFill="1" applyBorder="1" applyAlignment="1">
      <alignment horizontal="center"/>
    </xf>
    <xf numFmtId="189" fontId="7" fillId="0" borderId="10" xfId="0" applyFont="1" applyFill="1" applyBorder="1" applyAlignment="1">
      <alignment horizontal="right"/>
    </xf>
    <xf numFmtId="196" fontId="7" fillId="0" borderId="10" xfId="0" applyNumberFormat="1" applyFont="1" applyFill="1" applyBorder="1" applyAlignment="1">
      <alignment horizontal="right"/>
    </xf>
    <xf numFmtId="196" fontId="7" fillId="0" borderId="11" xfId="0" applyNumberFormat="1" applyFont="1" applyFill="1" applyBorder="1" applyAlignment="1">
      <alignment/>
    </xf>
    <xf numFmtId="196" fontId="7" fillId="0" borderId="11" xfId="0" applyNumberFormat="1" applyFont="1" applyFill="1" applyBorder="1" applyAlignment="1">
      <alignment horizontal="center"/>
    </xf>
    <xf numFmtId="196" fontId="7" fillId="0" borderId="11" xfId="0" applyNumberFormat="1" applyFont="1" applyFill="1" applyBorder="1" applyAlignment="1">
      <alignment horizontal="right"/>
    </xf>
    <xf numFmtId="189" fontId="7" fillId="0" borderId="11" xfId="0" applyFont="1" applyFill="1" applyBorder="1" applyAlignment="1">
      <alignment horizontal="right"/>
    </xf>
    <xf numFmtId="196" fontId="7" fillId="0" borderId="12" xfId="0" applyNumberFormat="1" applyFont="1" applyFill="1" applyBorder="1" applyAlignment="1">
      <alignment/>
    </xf>
    <xf numFmtId="196" fontId="7" fillId="0" borderId="13" xfId="0" applyNumberFormat="1" applyFont="1" applyFill="1" applyBorder="1" applyAlignment="1">
      <alignment/>
    </xf>
    <xf numFmtId="196" fontId="7" fillId="0" borderId="14" xfId="0" applyNumberFormat="1" applyFont="1" applyFill="1" applyBorder="1" applyAlignment="1">
      <alignment horizontal="right"/>
    </xf>
    <xf numFmtId="196" fontId="7" fillId="0" borderId="15" xfId="0" applyNumberFormat="1" applyFont="1" applyFill="1" applyBorder="1" applyAlignment="1">
      <alignment horizontal="right"/>
    </xf>
    <xf numFmtId="196" fontId="7" fillId="0" borderId="12" xfId="0" applyNumberFormat="1" applyFont="1" applyFill="1" applyBorder="1" applyAlignment="1">
      <alignment horizontal="right"/>
    </xf>
    <xf numFmtId="196" fontId="7" fillId="0" borderId="0" xfId="0" applyNumberFormat="1" applyFont="1" applyFill="1" applyBorder="1" applyAlignment="1">
      <alignment horizontal="right"/>
    </xf>
    <xf numFmtId="196" fontId="7" fillId="0" borderId="16" xfId="0" applyNumberFormat="1" applyFont="1" applyFill="1" applyBorder="1" applyAlignment="1">
      <alignment horizontal="right"/>
    </xf>
    <xf numFmtId="196" fontId="7" fillId="0" borderId="14" xfId="0" applyNumberFormat="1" applyFont="1" applyFill="1" applyBorder="1" applyAlignment="1" applyProtection="1">
      <alignment horizontal="right"/>
      <protection/>
    </xf>
    <xf numFmtId="189" fontId="7" fillId="0" borderId="14" xfId="0" applyFont="1" applyFill="1" applyBorder="1" applyAlignment="1">
      <alignment horizontal="right"/>
    </xf>
    <xf numFmtId="196" fontId="7" fillId="0" borderId="15" xfId="0" applyNumberFormat="1" applyFont="1" applyFill="1" applyBorder="1" applyAlignment="1">
      <alignment horizontal="center"/>
    </xf>
    <xf numFmtId="1" fontId="7" fillId="0" borderId="15" xfId="47" applyNumberFormat="1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/>
    </xf>
    <xf numFmtId="1" fontId="7" fillId="0" borderId="15" xfId="0" applyNumberFormat="1" applyFont="1" applyFill="1" applyBorder="1" applyAlignment="1" applyProtection="1">
      <alignment horizontal="right"/>
      <protection/>
    </xf>
    <xf numFmtId="196" fontId="7" fillId="0" borderId="17" xfId="0" applyNumberFormat="1" applyFont="1" applyFill="1" applyBorder="1" applyAlignment="1">
      <alignment horizontal="center"/>
    </xf>
    <xf numFmtId="196" fontId="7" fillId="0" borderId="17" xfId="0" applyNumberFormat="1" applyFont="1" applyFill="1" applyBorder="1" applyAlignment="1">
      <alignment horizontal="right"/>
    </xf>
    <xf numFmtId="196" fontId="7" fillId="0" borderId="18" xfId="0" applyNumberFormat="1" applyFont="1" applyFill="1" applyBorder="1" applyAlignment="1">
      <alignment horizontal="right"/>
    </xf>
    <xf numFmtId="189" fontId="7" fillId="0" borderId="17" xfId="0" applyFont="1" applyFill="1" applyBorder="1" applyAlignment="1">
      <alignment horizontal="right"/>
    </xf>
    <xf numFmtId="196" fontId="7" fillId="0" borderId="15" xfId="0" applyNumberFormat="1" applyFont="1" applyFill="1" applyBorder="1" applyAlignment="1" applyProtection="1">
      <alignment horizontal="right"/>
      <protection/>
    </xf>
    <xf numFmtId="189" fontId="7" fillId="0" borderId="15" xfId="0" applyFont="1" applyFill="1" applyBorder="1" applyAlignment="1">
      <alignment horizontal="right"/>
    </xf>
    <xf numFmtId="196" fontId="8" fillId="0" borderId="12" xfId="0" applyNumberFormat="1" applyFont="1" applyFill="1" applyBorder="1" applyAlignment="1">
      <alignment horizontal="left"/>
    </xf>
    <xf numFmtId="196" fontId="8" fillId="0" borderId="0" xfId="0" applyNumberFormat="1" applyFont="1" applyFill="1" applyBorder="1" applyAlignment="1" applyProtection="1">
      <alignment/>
      <protection/>
    </xf>
    <xf numFmtId="196" fontId="8" fillId="0" borderId="15" xfId="0" applyNumberFormat="1" applyFont="1" applyFill="1" applyBorder="1" applyAlignment="1" applyProtection="1">
      <alignment horizontal="right"/>
      <protection/>
    </xf>
    <xf numFmtId="196" fontId="8" fillId="0" borderId="12" xfId="0" applyNumberFormat="1" applyFont="1" applyFill="1" applyBorder="1" applyAlignment="1">
      <alignment/>
    </xf>
    <xf numFmtId="196" fontId="8" fillId="0" borderId="15" xfId="0" applyNumberFormat="1" applyFont="1" applyFill="1" applyBorder="1" applyAlignment="1">
      <alignment horizontal="right"/>
    </xf>
    <xf numFmtId="196" fontId="8" fillId="0" borderId="12" xfId="0" applyNumberFormat="1" applyFont="1" applyFill="1" applyBorder="1" applyAlignment="1">
      <alignment horizontal="right"/>
    </xf>
    <xf numFmtId="196" fontId="8" fillId="0" borderId="15" xfId="0" applyNumberFormat="1" applyFont="1" applyFill="1" applyBorder="1" applyAlignment="1">
      <alignment/>
    </xf>
    <xf numFmtId="196" fontId="8" fillId="0" borderId="0" xfId="0" applyNumberFormat="1" applyFont="1" applyFill="1" applyAlignment="1">
      <alignment/>
    </xf>
    <xf numFmtId="196" fontId="7" fillId="0" borderId="15" xfId="0" applyNumberFormat="1" applyFont="1" applyFill="1" applyBorder="1" applyAlignment="1">
      <alignment/>
    </xf>
    <xf numFmtId="196" fontId="7" fillId="0" borderId="16" xfId="0" applyNumberFormat="1" applyFont="1" applyFill="1" applyBorder="1" applyAlignment="1">
      <alignment/>
    </xf>
    <xf numFmtId="189" fontId="8" fillId="0" borderId="15" xfId="0" applyFont="1" applyFill="1" applyBorder="1" applyAlignment="1">
      <alignment horizontal="right"/>
    </xf>
    <xf numFmtId="196" fontId="7" fillId="0" borderId="17" xfId="0" applyNumberFormat="1" applyFont="1" applyFill="1" applyBorder="1" applyAlignment="1" applyProtection="1">
      <alignment horizontal="right"/>
      <protection/>
    </xf>
    <xf numFmtId="196" fontId="7" fillId="0" borderId="17" xfId="0" applyNumberFormat="1" applyFont="1" applyFill="1" applyBorder="1" applyAlignment="1">
      <alignment/>
    </xf>
    <xf numFmtId="196" fontId="7" fillId="0" borderId="12" xfId="0" applyNumberFormat="1" applyFont="1" applyFill="1" applyBorder="1" applyAlignment="1">
      <alignment horizontal="fill"/>
    </xf>
    <xf numFmtId="189" fontId="7" fillId="0" borderId="0" xfId="0" applyFont="1" applyFill="1" applyBorder="1" applyAlignment="1">
      <alignment horizontal="right"/>
    </xf>
    <xf numFmtId="196" fontId="7" fillId="0" borderId="0" xfId="0" applyNumberFormat="1" applyFont="1" applyFill="1" applyAlignment="1">
      <alignment horizontal="center"/>
    </xf>
    <xf numFmtId="193" fontId="7" fillId="0" borderId="0" xfId="0" applyNumberFormat="1" applyFont="1" applyFill="1" applyAlignment="1">
      <alignment horizontal="right"/>
    </xf>
    <xf numFmtId="189" fontId="7" fillId="0" borderId="14" xfId="0" applyFont="1" applyBorder="1" applyAlignment="1">
      <alignment/>
    </xf>
    <xf numFmtId="189" fontId="7" fillId="0" borderId="15" xfId="0" applyFont="1" applyBorder="1" applyAlignment="1">
      <alignment/>
    </xf>
    <xf numFmtId="189" fontId="7" fillId="0" borderId="17" xfId="0" applyFont="1" applyBorder="1" applyAlignment="1">
      <alignment/>
    </xf>
    <xf numFmtId="189" fontId="7" fillId="0" borderId="0" xfId="0" applyFont="1" applyBorder="1" applyAlignment="1">
      <alignment/>
    </xf>
    <xf numFmtId="189" fontId="7" fillId="0" borderId="10" xfId="0" applyFont="1" applyBorder="1" applyAlignment="1">
      <alignment/>
    </xf>
    <xf numFmtId="189" fontId="7" fillId="0" borderId="11" xfId="0" applyFont="1" applyBorder="1" applyAlignment="1">
      <alignment/>
    </xf>
    <xf numFmtId="200" fontId="7" fillId="0" borderId="0" xfId="0" applyNumberFormat="1" applyFont="1" applyFill="1" applyAlignment="1">
      <alignment horizontal="right"/>
    </xf>
    <xf numFmtId="191" fontId="7" fillId="0" borderId="0" xfId="47" applyNumberFormat="1" applyFont="1" applyAlignment="1">
      <alignment/>
    </xf>
    <xf numFmtId="200" fontId="7" fillId="0" borderId="0" xfId="0" applyNumberFormat="1" applyFont="1" applyAlignment="1">
      <alignment/>
    </xf>
    <xf numFmtId="196" fontId="7" fillId="0" borderId="15" xfId="53" applyNumberFormat="1" applyFont="1" applyFill="1" applyBorder="1" applyAlignment="1">
      <alignment horizontal="right"/>
      <protection/>
    </xf>
    <xf numFmtId="196" fontId="7" fillId="0" borderId="14" xfId="0" applyNumberFormat="1" applyFont="1" applyFill="1" applyBorder="1" applyAlignment="1">
      <alignment/>
    </xf>
    <xf numFmtId="196" fontId="7" fillId="0" borderId="19" xfId="0" applyNumberFormat="1" applyFont="1" applyFill="1" applyBorder="1" applyAlignment="1">
      <alignment/>
    </xf>
    <xf numFmtId="196" fontId="7" fillId="0" borderId="2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8" fillId="0" borderId="15" xfId="52" applyFont="1" applyBorder="1">
      <alignment/>
      <protection/>
    </xf>
    <xf numFmtId="0" fontId="7" fillId="0" borderId="15" xfId="52" applyFont="1" applyBorder="1">
      <alignment/>
      <protection/>
    </xf>
    <xf numFmtId="196" fontId="7" fillId="0" borderId="12" xfId="0" applyNumberFormat="1" applyFont="1" applyFill="1" applyBorder="1" applyAlignment="1">
      <alignment/>
    </xf>
    <xf numFmtId="196" fontId="8" fillId="0" borderId="15" xfId="0" applyNumberFormat="1" applyFont="1" applyFill="1" applyBorder="1" applyAlignment="1">
      <alignment horizontal="left"/>
    </xf>
    <xf numFmtId="196" fontId="7" fillId="0" borderId="17" xfId="0" applyNumberFormat="1" applyFont="1" applyFill="1" applyBorder="1" applyAlignment="1">
      <alignment horizontal="fill"/>
    </xf>
    <xf numFmtId="196" fontId="7" fillId="0" borderId="17" xfId="0" applyNumberFormat="1" applyFont="1" applyFill="1" applyBorder="1" applyAlignment="1">
      <alignment horizontal="left"/>
    </xf>
    <xf numFmtId="196" fontId="7" fillId="0" borderId="18" xfId="0" applyNumberFormat="1" applyFont="1" applyFill="1" applyBorder="1" applyAlignment="1">
      <alignment/>
    </xf>
    <xf numFmtId="196" fontId="8" fillId="0" borderId="19" xfId="0" applyNumberFormat="1" applyFont="1" applyFill="1" applyBorder="1" applyAlignment="1">
      <alignment horizontal="center"/>
    </xf>
    <xf numFmtId="196" fontId="7" fillId="0" borderId="13" xfId="0" applyNumberFormat="1" applyFont="1" applyFill="1" applyBorder="1" applyAlignment="1" quotePrefix="1">
      <alignment horizontal="left"/>
    </xf>
    <xf numFmtId="196" fontId="8" fillId="0" borderId="11" xfId="0" applyNumberFormat="1" applyFont="1" applyFill="1" applyBorder="1" applyAlignment="1">
      <alignment horizontal="center"/>
    </xf>
    <xf numFmtId="196" fontId="7" fillId="0" borderId="11" xfId="0" applyNumberFormat="1" applyFont="1" applyFill="1" applyBorder="1" applyAlignment="1" applyProtection="1">
      <alignment horizontal="right"/>
      <protection/>
    </xf>
    <xf numFmtId="199" fontId="7" fillId="0" borderId="0" xfId="0" applyNumberFormat="1" applyFont="1" applyFill="1" applyAlignment="1">
      <alignment/>
    </xf>
    <xf numFmtId="202" fontId="7" fillId="0" borderId="0" xfId="0" applyNumberFormat="1" applyFont="1" applyFill="1" applyAlignment="1">
      <alignment/>
    </xf>
    <xf numFmtId="0" fontId="8" fillId="0" borderId="15" xfId="52" applyFont="1" applyBorder="1" quotePrefix="1">
      <alignment/>
      <protection/>
    </xf>
    <xf numFmtId="191" fontId="7" fillId="0" borderId="15" xfId="47" applyNumberFormat="1" applyFont="1" applyFill="1" applyBorder="1" applyAlignment="1">
      <alignment/>
    </xf>
    <xf numFmtId="193" fontId="7" fillId="0" borderId="0" xfId="0" applyNumberFormat="1" applyFont="1" applyAlignment="1">
      <alignment/>
    </xf>
    <xf numFmtId="191" fontId="7" fillId="0" borderId="15" xfId="47" applyNumberFormat="1" applyFont="1" applyFill="1" applyBorder="1" applyAlignment="1">
      <alignment horizontal="right"/>
    </xf>
    <xf numFmtId="195" fontId="0" fillId="0" borderId="0" xfId="0" applyNumberFormat="1" applyFont="1" applyAlignment="1">
      <alignment/>
    </xf>
    <xf numFmtId="196" fontId="8" fillId="0" borderId="15" xfId="0" applyNumberFormat="1" applyFont="1" applyFill="1" applyBorder="1" applyAlignment="1" applyProtection="1">
      <alignment/>
      <protection/>
    </xf>
    <xf numFmtId="191" fontId="0" fillId="0" borderId="15" xfId="47" applyNumberFormat="1" applyFont="1" applyBorder="1" applyAlignment="1">
      <alignment/>
    </xf>
    <xf numFmtId="196" fontId="8" fillId="0" borderId="14" xfId="0" applyNumberFormat="1" applyFont="1" applyFill="1" applyBorder="1" applyAlignment="1" applyProtection="1">
      <alignment horizontal="right"/>
      <protection/>
    </xf>
    <xf numFmtId="196" fontId="8" fillId="0" borderId="0" xfId="0" applyNumberFormat="1" applyFont="1" applyFill="1" applyBorder="1" applyAlignment="1">
      <alignment horizontal="center"/>
    </xf>
    <xf numFmtId="196" fontId="7" fillId="0" borderId="12" xfId="53" applyNumberFormat="1" applyFont="1" applyFill="1" applyBorder="1" applyAlignment="1">
      <alignment horizontal="right"/>
      <protection/>
    </xf>
    <xf numFmtId="189" fontId="8" fillId="0" borderId="12" xfId="0" applyFont="1" applyFill="1" applyBorder="1" applyAlignment="1">
      <alignment horizontal="right"/>
    </xf>
    <xf numFmtId="196" fontId="7" fillId="0" borderId="13" xfId="0" applyNumberFormat="1" applyFont="1" applyFill="1" applyBorder="1" applyAlignment="1" applyProtection="1">
      <alignment horizontal="right"/>
      <protection/>
    </xf>
    <xf numFmtId="196" fontId="7" fillId="0" borderId="13" xfId="0" applyNumberFormat="1" applyFont="1" applyFill="1" applyBorder="1" applyAlignment="1">
      <alignment horizontal="right"/>
    </xf>
    <xf numFmtId="196" fontId="7" fillId="0" borderId="19" xfId="0" applyNumberFormat="1" applyFont="1" applyFill="1" applyBorder="1" applyAlignment="1">
      <alignment horizontal="right"/>
    </xf>
    <xf numFmtId="191" fontId="8" fillId="0" borderId="15" xfId="47" applyNumberFormat="1" applyFont="1" applyFill="1" applyBorder="1" applyAlignment="1" applyProtection="1">
      <alignment horizontal="right"/>
      <protection/>
    </xf>
    <xf numFmtId="191" fontId="7" fillId="0" borderId="0" xfId="47" applyNumberFormat="1" applyFont="1" applyFill="1" applyAlignment="1">
      <alignment/>
    </xf>
    <xf numFmtId="192" fontId="7" fillId="0" borderId="0" xfId="47" applyNumberFormat="1" applyFont="1" applyFill="1" applyAlignment="1">
      <alignment/>
    </xf>
    <xf numFmtId="191" fontId="8" fillId="0" borderId="15" xfId="47" applyNumberFormat="1" applyFont="1" applyFill="1" applyBorder="1" applyAlignment="1" applyProtection="1">
      <alignment/>
      <protection/>
    </xf>
    <xf numFmtId="191" fontId="8" fillId="0" borderId="15" xfId="47" applyNumberFormat="1" applyFont="1" applyFill="1" applyBorder="1" applyAlignment="1">
      <alignment horizontal="right"/>
    </xf>
    <xf numFmtId="191" fontId="8" fillId="0" borderId="15" xfId="47" applyNumberFormat="1" applyFont="1" applyFill="1" applyBorder="1" applyAlignment="1">
      <alignment/>
    </xf>
    <xf numFmtId="191" fontId="7" fillId="0" borderId="15" xfId="47" applyNumberFormat="1" applyFont="1" applyFill="1" applyBorder="1" applyAlignment="1" applyProtection="1">
      <alignment horizontal="right"/>
      <protection/>
    </xf>
    <xf numFmtId="191" fontId="7" fillId="0" borderId="15" xfId="47" applyNumberFormat="1" applyFont="1" applyBorder="1" applyAlignment="1">
      <alignment/>
    </xf>
    <xf numFmtId="191" fontId="7" fillId="0" borderId="15" xfId="47" applyNumberFormat="1" applyFont="1" applyFill="1" applyBorder="1" applyAlignment="1" quotePrefix="1">
      <alignment horizontal="right"/>
    </xf>
    <xf numFmtId="191" fontId="7" fillId="0" borderId="12" xfId="47" applyNumberFormat="1" applyFont="1" applyFill="1" applyBorder="1" applyAlignment="1">
      <alignment/>
    </xf>
    <xf numFmtId="191" fontId="8" fillId="0" borderId="17" xfId="47" applyNumberFormat="1" applyFont="1" applyFill="1" applyBorder="1" applyAlignment="1" applyProtection="1">
      <alignment horizontal="right"/>
      <protection/>
    </xf>
    <xf numFmtId="191" fontId="7" fillId="0" borderId="16" xfId="47" applyNumberFormat="1" applyFont="1" applyFill="1" applyBorder="1" applyAlignment="1">
      <alignment/>
    </xf>
    <xf numFmtId="191" fontId="8" fillId="0" borderId="14" xfId="47" applyNumberFormat="1" applyFont="1" applyFill="1" applyBorder="1" applyAlignment="1" applyProtection="1">
      <alignment horizontal="right"/>
      <protection/>
    </xf>
    <xf numFmtId="191" fontId="7" fillId="0" borderId="14" xfId="47" applyNumberFormat="1" applyFont="1" applyFill="1" applyBorder="1" applyAlignment="1">
      <alignment horizontal="right"/>
    </xf>
    <xf numFmtId="191" fontId="7" fillId="0" borderId="14" xfId="47" applyNumberFormat="1" applyFont="1" applyFill="1" applyBorder="1" applyAlignment="1" applyProtection="1">
      <alignment horizontal="right"/>
      <protection/>
    </xf>
    <xf numFmtId="191" fontId="7" fillId="0" borderId="14" xfId="47" applyNumberFormat="1" applyFont="1" applyBorder="1" applyAlignment="1">
      <alignment/>
    </xf>
    <xf numFmtId="191" fontId="7" fillId="0" borderId="14" xfId="47" applyNumberFormat="1" applyFont="1" applyFill="1" applyBorder="1" applyAlignment="1">
      <alignment/>
    </xf>
    <xf numFmtId="196" fontId="7" fillId="0" borderId="12" xfId="0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196" fontId="7" fillId="0" borderId="16" xfId="0" applyNumberFormat="1" applyFont="1" applyFill="1" applyBorder="1" applyAlignment="1">
      <alignment horizontal="center"/>
    </xf>
    <xf numFmtId="196" fontId="8" fillId="0" borderId="12" xfId="0" applyNumberFormat="1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 horizontal="center"/>
    </xf>
    <xf numFmtId="196" fontId="8" fillId="0" borderId="12" xfId="0" applyNumberFormat="1" applyFont="1" applyFill="1" applyBorder="1" applyAlignment="1" quotePrefix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4" xfId="52"/>
    <cellStyle name="Normal_A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14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1028700"/>
          <a:ext cx="23145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B\Desktop\Fulgence%202014\commerce%20exterieur\JANVIER%202014%20TABLEAU\Version_anglaise\Francais\Imports%20pays%20juin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F4">
            <v>300.61043</v>
          </cell>
        </row>
        <row r="5">
          <cell r="F5">
            <v>174.556428</v>
          </cell>
        </row>
        <row r="7">
          <cell r="F7">
            <v>4846.850665</v>
          </cell>
        </row>
        <row r="8">
          <cell r="F8">
            <v>58.256454</v>
          </cell>
        </row>
        <row r="9">
          <cell r="F9">
            <v>2978.82683</v>
          </cell>
        </row>
        <row r="10">
          <cell r="F10">
            <v>60.880564</v>
          </cell>
        </row>
        <row r="11">
          <cell r="F11">
            <v>61.414132</v>
          </cell>
        </row>
        <row r="12">
          <cell r="F12">
            <v>163.649073</v>
          </cell>
        </row>
        <row r="13">
          <cell r="F13">
            <v>193.640118</v>
          </cell>
        </row>
        <row r="14">
          <cell r="F14">
            <v>2012.44619</v>
          </cell>
        </row>
        <row r="16">
          <cell r="F16">
            <v>141.648539</v>
          </cell>
        </row>
        <row r="17">
          <cell r="F17">
            <v>995.124038</v>
          </cell>
        </row>
        <row r="18">
          <cell r="F18">
            <v>866.457338</v>
          </cell>
        </row>
        <row r="19">
          <cell r="F19">
            <v>2.892324</v>
          </cell>
        </row>
        <row r="20">
          <cell r="F20">
            <v>3142.901726</v>
          </cell>
        </row>
        <row r="23">
          <cell r="F23">
            <v>408.370712</v>
          </cell>
        </row>
        <row r="24">
          <cell r="F24">
            <v>2059.091501</v>
          </cell>
        </row>
        <row r="26">
          <cell r="F26">
            <v>2362.12385</v>
          </cell>
        </row>
        <row r="28">
          <cell r="F28">
            <v>2.357805</v>
          </cell>
        </row>
        <row r="30">
          <cell r="F30">
            <v>0.611202</v>
          </cell>
        </row>
        <row r="31">
          <cell r="F31">
            <v>81.304698</v>
          </cell>
        </row>
        <row r="33">
          <cell r="F33">
            <v>1970.727742</v>
          </cell>
        </row>
        <row r="34">
          <cell r="F34">
            <v>108.52664</v>
          </cell>
        </row>
        <row r="35">
          <cell r="F35">
            <v>15.457437</v>
          </cell>
        </row>
        <row r="36">
          <cell r="F36">
            <v>162.580859</v>
          </cell>
        </row>
        <row r="37">
          <cell r="F37">
            <v>62.560805</v>
          </cell>
        </row>
        <row r="39">
          <cell r="F39">
            <v>16.236281</v>
          </cell>
        </row>
        <row r="40">
          <cell r="F40">
            <v>34.711955</v>
          </cell>
        </row>
        <row r="41">
          <cell r="F41">
            <v>10.84428</v>
          </cell>
        </row>
        <row r="42">
          <cell r="F42">
            <v>2874.799724</v>
          </cell>
        </row>
        <row r="43">
          <cell r="F43">
            <v>181.924115</v>
          </cell>
        </row>
        <row r="44">
          <cell r="F44">
            <v>204.612966</v>
          </cell>
        </row>
        <row r="45">
          <cell r="F45">
            <v>0.045772</v>
          </cell>
        </row>
        <row r="46">
          <cell r="F46">
            <v>3844.830976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8">
        <row r="7">
          <cell r="C7">
            <v>2287.639931</v>
          </cell>
        </row>
        <row r="10">
          <cell r="C10">
            <v>8922.273114</v>
          </cell>
        </row>
        <row r="17">
          <cell r="C17">
            <v>628.518469</v>
          </cell>
        </row>
        <row r="21">
          <cell r="C21">
            <v>1020.824158</v>
          </cell>
        </row>
        <row r="24">
          <cell r="C24">
            <v>3254.016436</v>
          </cell>
        </row>
        <row r="28">
          <cell r="C28">
            <v>541.068582</v>
          </cell>
        </row>
        <row r="31">
          <cell r="C31">
            <v>1055.21995</v>
          </cell>
        </row>
        <row r="42">
          <cell r="C42">
            <v>382.344141</v>
          </cell>
        </row>
        <row r="46">
          <cell r="C46">
            <v>4655.245419</v>
          </cell>
        </row>
        <row r="47">
          <cell r="C47">
            <v>222.771524</v>
          </cell>
        </row>
        <row r="48">
          <cell r="C48">
            <v>139.086793</v>
          </cell>
        </row>
        <row r="49">
          <cell r="C49">
            <v>72.203964</v>
          </cell>
        </row>
        <row r="53">
          <cell r="C53">
            <v>1363.583144</v>
          </cell>
        </row>
        <row r="56">
          <cell r="C56">
            <v>40.637599</v>
          </cell>
        </row>
        <row r="59">
          <cell r="C59">
            <v>2854.904182</v>
          </cell>
        </row>
        <row r="60">
          <cell r="C60">
            <v>891.884052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X103"/>
  <sheetViews>
    <sheetView showGridLines="0" tabSelected="1" view="pageBreakPreview" zoomScale="60" zoomScalePageLayoutView="0" workbookViewId="0" topLeftCell="A1">
      <pane xSplit="1" topLeftCell="M1" activePane="topRight" state="frozen"/>
      <selection pane="topLeft" activeCell="A1" sqref="A1"/>
      <selection pane="topRight" activeCell="O81" sqref="O81"/>
    </sheetView>
  </sheetViews>
  <sheetFormatPr defaultColWidth="9.77734375" defaultRowHeight="15.75"/>
  <cols>
    <col min="1" max="1" width="27.21484375" style="3" customWidth="1"/>
    <col min="2" max="2" width="7.88671875" style="50" hidden="1" customWidth="1"/>
    <col min="3" max="9" width="7.88671875" style="3" hidden="1" customWidth="1"/>
    <col min="10" max="10" width="8.99609375" style="3" hidden="1" customWidth="1"/>
    <col min="11" max="11" width="9.10546875" style="3" hidden="1" customWidth="1"/>
    <col min="12" max="12" width="9.5546875" style="3" hidden="1" customWidth="1"/>
    <col min="13" max="13" width="17.5546875" style="3" bestFit="1" customWidth="1"/>
    <col min="14" max="14" width="16.77734375" style="3" bestFit="1" customWidth="1"/>
    <col min="15" max="15" width="17.10546875" style="3" bestFit="1" customWidth="1"/>
    <col min="16" max="16" width="16.77734375" style="3" bestFit="1" customWidth="1"/>
    <col min="17" max="17" width="17.10546875" style="3" bestFit="1" customWidth="1"/>
    <col min="18" max="18" width="9.3359375" style="1" hidden="1" customWidth="1"/>
    <col min="19" max="65" width="9.3359375" style="3" hidden="1" customWidth="1"/>
    <col min="66" max="66" width="10.88671875" style="3" hidden="1" customWidth="1"/>
    <col min="67" max="70" width="10.21484375" style="3" hidden="1" customWidth="1"/>
    <col min="71" max="71" width="10.99609375" style="3" hidden="1" customWidth="1"/>
    <col min="72" max="72" width="10.21484375" style="3" hidden="1" customWidth="1"/>
    <col min="73" max="73" width="14.10546875" style="3" hidden="1" customWidth="1"/>
    <col min="74" max="74" width="10.21484375" style="3" hidden="1" customWidth="1"/>
    <col min="75" max="75" width="10.77734375" style="3" hidden="1" customWidth="1"/>
    <col min="76" max="76" width="11.5546875" style="3" hidden="1" customWidth="1"/>
    <col min="77" max="91" width="9.3359375" style="3" hidden="1" customWidth="1"/>
    <col min="92" max="95" width="10.21484375" style="4" hidden="1" customWidth="1"/>
    <col min="96" max="96" width="12.10546875" style="4" hidden="1" customWidth="1"/>
    <col min="97" max="97" width="10.21484375" style="4" hidden="1" customWidth="1"/>
    <col min="98" max="98" width="10.77734375" style="4" hidden="1" customWidth="1"/>
    <col min="99" max="99" width="10.77734375" style="5" hidden="1" customWidth="1"/>
    <col min="100" max="101" width="9.3359375" style="5" hidden="1" customWidth="1"/>
    <col min="102" max="102" width="9.88671875" style="5" hidden="1" customWidth="1"/>
    <col min="103" max="107" width="10.21484375" style="5" hidden="1" customWidth="1"/>
    <col min="108" max="108" width="11.3359375" style="5" hidden="1" customWidth="1"/>
    <col min="109" max="109" width="10.21484375" style="5" hidden="1" customWidth="1"/>
    <col min="110" max="111" width="10.77734375" style="5" hidden="1" customWidth="1"/>
    <col min="112" max="112" width="9.3359375" style="5" hidden="1" customWidth="1"/>
    <col min="113" max="119" width="10.21484375" style="5" hidden="1" customWidth="1"/>
    <col min="120" max="120" width="12.10546875" style="5" hidden="1" customWidth="1"/>
    <col min="121" max="121" width="10.21484375" style="5" hidden="1" customWidth="1"/>
    <col min="122" max="122" width="10.77734375" style="5" hidden="1" customWidth="1"/>
    <col min="123" max="123" width="9.3359375" style="5" hidden="1" customWidth="1"/>
    <col min="124" max="124" width="10.77734375" style="5" hidden="1" customWidth="1"/>
    <col min="125" max="136" width="9.3359375" style="5" hidden="1" customWidth="1"/>
    <col min="137" max="137" width="10.77734375" style="5" hidden="1" customWidth="1"/>
    <col min="138" max="146" width="9.3359375" style="5" hidden="1" customWidth="1"/>
    <col min="147" max="147" width="10.21484375" style="5" hidden="1" customWidth="1"/>
    <col min="148" max="148" width="9.3359375" style="5" hidden="1" customWidth="1"/>
    <col min="149" max="149" width="10.21484375" style="5" hidden="1" customWidth="1"/>
    <col min="150" max="150" width="10.6640625" style="4" hidden="1" customWidth="1"/>
    <col min="151" max="153" width="9.3359375" style="6" hidden="1" customWidth="1"/>
    <col min="154" max="154" width="10.21484375" style="6" hidden="1" customWidth="1"/>
    <col min="155" max="156" width="9.3359375" style="6" hidden="1" customWidth="1"/>
    <col min="157" max="157" width="10.21484375" style="6" hidden="1" customWidth="1"/>
    <col min="158" max="161" width="9.3359375" style="6" hidden="1" customWidth="1"/>
    <col min="162" max="162" width="10.21484375" style="6" hidden="1" customWidth="1"/>
    <col min="163" max="163" width="11.5546875" style="3" hidden="1" customWidth="1"/>
    <col min="164" max="164" width="10.21484375" style="3" hidden="1" customWidth="1"/>
    <col min="165" max="165" width="9.5546875" style="3" hidden="1" customWidth="1"/>
    <col min="166" max="166" width="10.5546875" style="3" hidden="1" customWidth="1"/>
    <col min="167" max="169" width="10.21484375" style="3" hidden="1" customWidth="1"/>
    <col min="170" max="170" width="9.3359375" style="3" hidden="1" customWidth="1"/>
    <col min="171" max="171" width="10.21484375" style="3" hidden="1" customWidth="1"/>
    <col min="172" max="172" width="9.3359375" style="3" hidden="1" customWidth="1"/>
    <col min="173" max="173" width="10.21484375" style="3" hidden="1" customWidth="1"/>
    <col min="174" max="174" width="9.3359375" style="3" hidden="1" customWidth="1"/>
    <col min="175" max="175" width="10.21484375" style="3" hidden="1" customWidth="1"/>
    <col min="176" max="176" width="11.5546875" style="3" hidden="1" customWidth="1"/>
    <col min="177" max="177" width="10.21484375" style="3" hidden="1" customWidth="1"/>
    <col min="178" max="181" width="9.3359375" style="3" hidden="1" customWidth="1"/>
    <col min="182" max="182" width="10.21484375" style="3" hidden="1" customWidth="1"/>
    <col min="183" max="183" width="9.3359375" style="3" hidden="1" customWidth="1"/>
    <col min="184" max="185" width="10.21484375" style="3" hidden="1" customWidth="1"/>
    <col min="186" max="187" width="9.3359375" style="3" hidden="1" customWidth="1"/>
    <col min="188" max="188" width="10.21484375" style="3" hidden="1" customWidth="1"/>
    <col min="189" max="189" width="11.5546875" style="3" hidden="1" customWidth="1"/>
    <col min="190" max="192" width="10.21484375" style="3" hidden="1" customWidth="1"/>
    <col min="193" max="194" width="9.3359375" style="3" hidden="1" customWidth="1"/>
    <col min="195" max="199" width="10.21484375" style="3" hidden="1" customWidth="1"/>
    <col min="200" max="208" width="9.3359375" style="3" hidden="1" customWidth="1"/>
    <col min="209" max="210" width="10.21484375" style="3" hidden="1" customWidth="1"/>
    <col min="211" max="215" width="9.3359375" style="3" hidden="1" customWidth="1"/>
    <col min="216" max="216" width="10.21484375" style="3" hidden="1" customWidth="1"/>
    <col min="217" max="218" width="9.3359375" style="3" hidden="1" customWidth="1"/>
    <col min="219" max="219" width="10.21484375" style="3" hidden="1" customWidth="1"/>
    <col min="220" max="220" width="9.3359375" style="3" hidden="1" customWidth="1"/>
    <col min="221" max="221" width="10.21484375" style="3" hidden="1" customWidth="1"/>
    <col min="222" max="222" width="8.4453125" style="3" hidden="1" customWidth="1"/>
    <col min="223" max="223" width="6.5546875" style="3" hidden="1" customWidth="1"/>
    <col min="224" max="225" width="8.10546875" style="3" hidden="1" customWidth="1"/>
    <col min="226" max="226" width="15.6640625" style="3" bestFit="1" customWidth="1"/>
    <col min="227" max="227" width="15.99609375" style="3" bestFit="1" customWidth="1"/>
    <col min="228" max="16384" width="9.77734375" style="3" customWidth="1"/>
  </cols>
  <sheetData>
    <row r="1" spans="9:176" ht="15.75"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10"/>
      <c r="CO1" s="10"/>
      <c r="CP1" s="10"/>
      <c r="CQ1" s="10"/>
      <c r="CR1" s="10"/>
      <c r="CS1" s="10"/>
      <c r="CT1" s="10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10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7"/>
      <c r="FH1" s="7"/>
      <c r="FI1" s="7"/>
      <c r="FJ1" s="7"/>
      <c r="FK1" s="7"/>
      <c r="FT1" s="7"/>
    </row>
    <row r="2" spans="1:176" ht="15.75" hidden="1">
      <c r="A2" s="16"/>
      <c r="B2" s="1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3"/>
      <c r="CO2" s="13"/>
      <c r="CP2" s="13"/>
      <c r="CQ2" s="13"/>
      <c r="CR2" s="13"/>
      <c r="CS2" s="13"/>
      <c r="CT2" s="13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3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11"/>
      <c r="FH2" s="11"/>
      <c r="FI2" s="11"/>
      <c r="FJ2" s="11"/>
      <c r="FK2" s="11"/>
      <c r="FL2" s="7"/>
      <c r="FM2" s="1"/>
      <c r="FN2" s="1"/>
      <c r="FO2" s="1"/>
      <c r="FP2" s="1"/>
      <c r="FQ2" s="1"/>
      <c r="FR2" s="1"/>
      <c r="FS2" s="1"/>
      <c r="FT2" s="73" t="s">
        <v>52</v>
      </c>
    </row>
    <row r="3" spans="1:176" ht="15.75" hidden="1">
      <c r="A3" s="110" t="s">
        <v>108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2"/>
    </row>
    <row r="4" spans="1:176" ht="15.75" hidden="1">
      <c r="A4" s="110" t="s">
        <v>109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2"/>
    </row>
    <row r="5" spans="1:176" ht="15.75" hidden="1">
      <c r="A5" s="15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20"/>
      <c r="CO5" s="20"/>
      <c r="CP5" s="20"/>
      <c r="CQ5" s="20"/>
      <c r="CR5" s="20"/>
      <c r="CS5" s="20"/>
      <c r="CT5" s="20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20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1"/>
      <c r="FH5" s="1"/>
      <c r="FI5" s="1"/>
      <c r="FJ5" s="1"/>
      <c r="FK5" s="1"/>
      <c r="FT5" s="44"/>
    </row>
    <row r="6" spans="1:176" ht="15.75" hidden="1">
      <c r="A6" s="15"/>
      <c r="B6" s="8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20"/>
      <c r="CO6" s="20"/>
      <c r="CP6" s="20"/>
      <c r="CQ6" s="20"/>
      <c r="CR6" s="20"/>
      <c r="CS6" s="20"/>
      <c r="CT6" s="20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20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44"/>
    </row>
    <row r="7" spans="1:227" ht="15.75">
      <c r="A7" s="1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1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76"/>
      <c r="CO7" s="76"/>
      <c r="CP7" s="76"/>
      <c r="CQ7" s="76"/>
      <c r="CR7" s="76"/>
      <c r="CS7" s="76"/>
      <c r="CT7" s="76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3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73" t="s">
        <v>52</v>
      </c>
    </row>
    <row r="8" spans="1:227" ht="15.75">
      <c r="A8" s="113" t="s">
        <v>108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44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44"/>
    </row>
    <row r="9" spans="1:227" ht="15.75">
      <c r="A9" s="115" t="s">
        <v>110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44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44"/>
    </row>
    <row r="10" spans="1:227" ht="15.75" customHeight="1">
      <c r="A10" s="72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10"/>
      <c r="CP10" s="10"/>
      <c r="CQ10" s="10"/>
      <c r="CR10" s="10"/>
      <c r="CS10" s="10"/>
      <c r="CT10" s="10"/>
      <c r="CU10" s="10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10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64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64"/>
    </row>
    <row r="11" spans="1:227" ht="15.75">
      <c r="A11" s="43"/>
      <c r="B11" s="18"/>
      <c r="C11" s="18"/>
      <c r="D11" s="18"/>
      <c r="E11" s="19"/>
      <c r="F11" s="19"/>
      <c r="G11" s="18"/>
      <c r="H11" s="18"/>
      <c r="I11" s="18"/>
      <c r="J11" s="21"/>
      <c r="K11" s="17"/>
      <c r="L11" s="92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22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</row>
    <row r="12" spans="1:227" ht="15.75">
      <c r="A12" s="43" t="s">
        <v>107</v>
      </c>
      <c r="B12" s="25">
        <v>2001</v>
      </c>
      <c r="C12" s="26">
        <v>2002</v>
      </c>
      <c r="D12" s="26">
        <v>2003</v>
      </c>
      <c r="E12" s="27">
        <v>2004</v>
      </c>
      <c r="F12" s="27">
        <v>2005</v>
      </c>
      <c r="G12" s="26">
        <v>2006</v>
      </c>
      <c r="H12" s="26">
        <v>2007</v>
      </c>
      <c r="I12" s="26">
        <v>2008</v>
      </c>
      <c r="J12" s="26">
        <v>2009</v>
      </c>
      <c r="K12" s="26">
        <v>2010</v>
      </c>
      <c r="L12" s="26">
        <v>2011</v>
      </c>
      <c r="M12" s="26">
        <v>2012</v>
      </c>
      <c r="N12" s="26">
        <v>2013</v>
      </c>
      <c r="O12" s="26">
        <v>2014</v>
      </c>
      <c r="P12" s="26">
        <v>2015</v>
      </c>
      <c r="Q12" s="26">
        <v>2016</v>
      </c>
      <c r="R12" s="26">
        <v>2006</v>
      </c>
      <c r="S12" s="26">
        <v>2006</v>
      </c>
      <c r="T12" s="26">
        <v>2006</v>
      </c>
      <c r="U12" s="26">
        <v>2006</v>
      </c>
      <c r="V12" s="26">
        <v>2006</v>
      </c>
      <c r="W12" s="26">
        <v>2006</v>
      </c>
      <c r="X12" s="26">
        <v>2006</v>
      </c>
      <c r="Y12" s="26">
        <v>2006</v>
      </c>
      <c r="Z12" s="26">
        <v>2006</v>
      </c>
      <c r="AA12" s="26">
        <v>2006</v>
      </c>
      <c r="AB12" s="26">
        <v>2006</v>
      </c>
      <c r="AC12" s="26">
        <v>2006</v>
      </c>
      <c r="AD12" s="26">
        <v>2006</v>
      </c>
      <c r="AE12" s="26">
        <v>2006</v>
      </c>
      <c r="AF12" s="26">
        <v>2006</v>
      </c>
      <c r="AG12" s="26">
        <v>2006</v>
      </c>
      <c r="AH12" s="26">
        <v>2006</v>
      </c>
      <c r="AI12" s="26">
        <v>2006</v>
      </c>
      <c r="AJ12" s="26">
        <v>2006</v>
      </c>
      <c r="AK12" s="26">
        <v>2006</v>
      </c>
      <c r="AL12" s="26">
        <v>2006</v>
      </c>
      <c r="AM12" s="26">
        <v>2006</v>
      </c>
      <c r="AN12" s="26">
        <v>2006</v>
      </c>
      <c r="AO12" s="26">
        <v>2006</v>
      </c>
      <c r="AP12" s="26">
        <v>2006</v>
      </c>
      <c r="AQ12" s="26">
        <v>2006</v>
      </c>
      <c r="AR12" s="26">
        <v>2006</v>
      </c>
      <c r="AS12" s="26">
        <v>2006</v>
      </c>
      <c r="AT12" s="26">
        <v>2006</v>
      </c>
      <c r="AU12" s="26">
        <v>2006</v>
      </c>
      <c r="AV12" s="26">
        <v>2006</v>
      </c>
      <c r="AW12" s="26">
        <v>2006</v>
      </c>
      <c r="AX12" s="26">
        <v>2006</v>
      </c>
      <c r="AY12" s="26">
        <v>2006</v>
      </c>
      <c r="AZ12" s="26">
        <v>2006</v>
      </c>
      <c r="BA12" s="26">
        <v>2006</v>
      </c>
      <c r="BB12" s="26">
        <v>2006</v>
      </c>
      <c r="BC12" s="26">
        <v>2006</v>
      </c>
      <c r="BD12" s="26">
        <v>2006</v>
      </c>
      <c r="BE12" s="26">
        <v>2006</v>
      </c>
      <c r="BF12" s="26">
        <v>2006</v>
      </c>
      <c r="BG12" s="26">
        <v>2006</v>
      </c>
      <c r="BH12" s="26">
        <v>2006</v>
      </c>
      <c r="BI12" s="26">
        <v>2006</v>
      </c>
      <c r="BJ12" s="26">
        <v>2006</v>
      </c>
      <c r="BK12" s="26">
        <v>2006</v>
      </c>
      <c r="BL12" s="26">
        <v>2006</v>
      </c>
      <c r="BM12" s="26">
        <v>2006</v>
      </c>
      <c r="BN12" s="26">
        <v>2006</v>
      </c>
      <c r="BO12" s="26">
        <v>2006</v>
      </c>
      <c r="BP12" s="26">
        <v>2006</v>
      </c>
      <c r="BQ12" s="26">
        <v>2006</v>
      </c>
      <c r="BR12" s="26">
        <v>2006</v>
      </c>
      <c r="BS12" s="26">
        <v>2006</v>
      </c>
      <c r="BT12" s="26">
        <v>2006</v>
      </c>
      <c r="BU12" s="26">
        <v>2006</v>
      </c>
      <c r="BV12" s="26">
        <v>2006</v>
      </c>
      <c r="BW12" s="26">
        <v>2006</v>
      </c>
      <c r="BX12" s="26">
        <v>2006</v>
      </c>
      <c r="BY12" s="28">
        <v>2007</v>
      </c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>
        <v>2007</v>
      </c>
      <c r="CL12" s="28">
        <v>2007</v>
      </c>
      <c r="CM12" s="28">
        <v>2007</v>
      </c>
      <c r="CN12" s="28">
        <v>2007</v>
      </c>
      <c r="CO12" s="28">
        <v>2007</v>
      </c>
      <c r="CP12" s="28">
        <v>2007</v>
      </c>
      <c r="CQ12" s="28">
        <v>2007</v>
      </c>
      <c r="CR12" s="28">
        <v>2007</v>
      </c>
      <c r="CS12" s="28">
        <v>2007</v>
      </c>
      <c r="CT12" s="28">
        <v>2007</v>
      </c>
      <c r="CU12" s="28">
        <v>2007</v>
      </c>
      <c r="CV12" s="28">
        <v>2008</v>
      </c>
      <c r="CW12" s="28">
        <v>2008</v>
      </c>
      <c r="CX12" s="28">
        <v>2008</v>
      </c>
      <c r="CY12" s="28">
        <v>2008</v>
      </c>
      <c r="CZ12" s="28">
        <v>2008</v>
      </c>
      <c r="DA12" s="28">
        <v>2008</v>
      </c>
      <c r="DB12" s="28">
        <v>2008</v>
      </c>
      <c r="DC12" s="28">
        <v>2008</v>
      </c>
      <c r="DD12" s="28">
        <v>2008</v>
      </c>
      <c r="DE12" s="28">
        <v>2008</v>
      </c>
      <c r="DF12" s="28">
        <v>2008</v>
      </c>
      <c r="DG12" s="28">
        <v>2008</v>
      </c>
      <c r="DH12" s="28">
        <v>2009</v>
      </c>
      <c r="DI12" s="28">
        <v>2009</v>
      </c>
      <c r="DJ12" s="28">
        <v>2009</v>
      </c>
      <c r="DK12" s="28">
        <v>2009</v>
      </c>
      <c r="DL12" s="28">
        <v>2009</v>
      </c>
      <c r="DM12" s="28"/>
      <c r="DN12" s="28">
        <v>2009</v>
      </c>
      <c r="DO12" s="28">
        <v>2009</v>
      </c>
      <c r="DP12" s="28">
        <v>2009</v>
      </c>
      <c r="DQ12" s="28">
        <v>2009</v>
      </c>
      <c r="DR12" s="28">
        <v>2009</v>
      </c>
      <c r="DS12" s="28"/>
      <c r="DT12" s="28">
        <v>2009</v>
      </c>
      <c r="DU12" s="28">
        <v>2010</v>
      </c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>
        <v>2010</v>
      </c>
      <c r="EH12" s="28">
        <v>2011</v>
      </c>
      <c r="EI12" s="28">
        <v>2011</v>
      </c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>
        <v>2011</v>
      </c>
      <c r="EU12" s="28">
        <v>2012</v>
      </c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>
        <v>2012</v>
      </c>
      <c r="FH12" s="28">
        <v>2013</v>
      </c>
      <c r="FI12" s="28">
        <v>2013</v>
      </c>
      <c r="FJ12" s="28">
        <v>2013</v>
      </c>
      <c r="FK12" s="28">
        <v>2013</v>
      </c>
      <c r="FL12" s="28">
        <v>2013</v>
      </c>
      <c r="FM12" s="28">
        <v>2013</v>
      </c>
      <c r="FN12" s="28">
        <v>2013</v>
      </c>
      <c r="FO12" s="28">
        <v>2013</v>
      </c>
      <c r="FP12" s="28">
        <v>2013</v>
      </c>
      <c r="FQ12" s="28">
        <v>2013</v>
      </c>
      <c r="FR12" s="28">
        <v>2013</v>
      </c>
      <c r="FS12" s="28">
        <v>2013</v>
      </c>
      <c r="FT12" s="28">
        <v>2013</v>
      </c>
      <c r="FU12" s="28">
        <v>2014</v>
      </c>
      <c r="FV12" s="28">
        <v>2014</v>
      </c>
      <c r="FW12" s="28">
        <v>2014</v>
      </c>
      <c r="FX12" s="28">
        <v>2014</v>
      </c>
      <c r="FY12" s="28">
        <v>2014</v>
      </c>
      <c r="FZ12" s="28">
        <v>2014</v>
      </c>
      <c r="GA12" s="28">
        <v>2014</v>
      </c>
      <c r="GB12" s="28">
        <v>2014</v>
      </c>
      <c r="GC12" s="28">
        <v>2014</v>
      </c>
      <c r="GD12" s="28">
        <v>2014</v>
      </c>
      <c r="GE12" s="28">
        <v>2014</v>
      </c>
      <c r="GF12" s="28">
        <v>2014</v>
      </c>
      <c r="GG12" s="28">
        <v>2014</v>
      </c>
      <c r="GH12" s="28">
        <v>2015</v>
      </c>
      <c r="GI12" s="28">
        <v>2015</v>
      </c>
      <c r="GJ12" s="28">
        <v>2015</v>
      </c>
      <c r="GK12" s="28">
        <v>2015</v>
      </c>
      <c r="GL12" s="28">
        <v>2015</v>
      </c>
      <c r="GM12" s="28">
        <v>2015</v>
      </c>
      <c r="GN12" s="28">
        <v>2015</v>
      </c>
      <c r="GO12" s="28">
        <v>2015</v>
      </c>
      <c r="GP12" s="28">
        <v>2015</v>
      </c>
      <c r="GQ12" s="28">
        <v>2015</v>
      </c>
      <c r="GR12" s="28">
        <v>2015</v>
      </c>
      <c r="GS12" s="28">
        <v>2015</v>
      </c>
      <c r="GT12" s="28">
        <v>2016</v>
      </c>
      <c r="GU12" s="28">
        <v>2016</v>
      </c>
      <c r="GV12" s="28">
        <v>2016</v>
      </c>
      <c r="GW12" s="28">
        <v>2016</v>
      </c>
      <c r="GX12" s="28">
        <v>2016</v>
      </c>
      <c r="GY12" s="28">
        <v>2016</v>
      </c>
      <c r="GZ12" s="28">
        <v>2016</v>
      </c>
      <c r="HA12" s="28">
        <v>2016</v>
      </c>
      <c r="HB12" s="28">
        <v>2016</v>
      </c>
      <c r="HC12" s="28">
        <v>2016</v>
      </c>
      <c r="HD12" s="28">
        <v>2016</v>
      </c>
      <c r="HE12" s="28">
        <v>2016</v>
      </c>
      <c r="HF12" s="28">
        <v>2017</v>
      </c>
      <c r="HG12" s="28">
        <v>2017</v>
      </c>
      <c r="HH12" s="28">
        <v>2017</v>
      </c>
      <c r="HI12" s="28">
        <v>2017</v>
      </c>
      <c r="HJ12" s="28">
        <v>2017</v>
      </c>
      <c r="HK12" s="28">
        <v>2017</v>
      </c>
      <c r="HL12" s="28">
        <v>2017</v>
      </c>
      <c r="HM12" s="28">
        <v>2017</v>
      </c>
      <c r="HN12" s="28">
        <v>2017</v>
      </c>
      <c r="HO12" s="28">
        <v>2017</v>
      </c>
      <c r="HP12" s="28">
        <v>2017</v>
      </c>
      <c r="HQ12" s="28">
        <v>2017</v>
      </c>
      <c r="HR12" s="26">
        <v>2016</v>
      </c>
      <c r="HS12" s="26">
        <v>2017</v>
      </c>
    </row>
    <row r="13" spans="1:227" ht="15.75">
      <c r="A13" s="43" t="s">
        <v>147</v>
      </c>
      <c r="B13" s="18"/>
      <c r="C13" s="18"/>
      <c r="D13" s="18"/>
      <c r="E13" s="19"/>
      <c r="F13" s="1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 t="s">
        <v>7</v>
      </c>
      <c r="S13" s="18" t="s">
        <v>0</v>
      </c>
      <c r="T13" s="18" t="s">
        <v>1</v>
      </c>
      <c r="U13" s="18" t="s">
        <v>2</v>
      </c>
      <c r="V13" s="18" t="s">
        <v>3</v>
      </c>
      <c r="W13" s="18" t="s">
        <v>4</v>
      </c>
      <c r="X13" s="18" t="s">
        <v>10</v>
      </c>
      <c r="Y13" s="18" t="s">
        <v>5</v>
      </c>
      <c r="Z13" s="18" t="s">
        <v>11</v>
      </c>
      <c r="AA13" s="18" t="s">
        <v>12</v>
      </c>
      <c r="AB13" s="18" t="s">
        <v>13</v>
      </c>
      <c r="AC13" s="18" t="s">
        <v>6</v>
      </c>
      <c r="AD13" s="18" t="s">
        <v>7</v>
      </c>
      <c r="AE13" s="24" t="s">
        <v>16</v>
      </c>
      <c r="AF13" s="24" t="s">
        <v>17</v>
      </c>
      <c r="AG13" s="24" t="s">
        <v>18</v>
      </c>
      <c r="AH13" s="24" t="s">
        <v>19</v>
      </c>
      <c r="AI13" s="24" t="s">
        <v>20</v>
      </c>
      <c r="AJ13" s="24" t="s">
        <v>10</v>
      </c>
      <c r="AK13" s="24" t="s">
        <v>21</v>
      </c>
      <c r="AL13" s="24" t="s">
        <v>22</v>
      </c>
      <c r="AM13" s="24" t="s">
        <v>23</v>
      </c>
      <c r="AN13" s="24" t="s">
        <v>24</v>
      </c>
      <c r="AO13" s="24" t="s">
        <v>25</v>
      </c>
      <c r="AP13" s="18" t="s">
        <v>7</v>
      </c>
      <c r="AQ13" s="24" t="s">
        <v>16</v>
      </c>
      <c r="AR13" s="24" t="s">
        <v>17</v>
      </c>
      <c r="AS13" s="24" t="s">
        <v>18</v>
      </c>
      <c r="AT13" s="24" t="s">
        <v>19</v>
      </c>
      <c r="AU13" s="24" t="s">
        <v>20</v>
      </c>
      <c r="AV13" s="24" t="s">
        <v>10</v>
      </c>
      <c r="AW13" s="24" t="s">
        <v>21</v>
      </c>
      <c r="AX13" s="24" t="s">
        <v>22</v>
      </c>
      <c r="AY13" s="24" t="s">
        <v>23</v>
      </c>
      <c r="AZ13" s="24" t="s">
        <v>24</v>
      </c>
      <c r="BA13" s="24" t="s">
        <v>25</v>
      </c>
      <c r="BB13" s="18" t="s">
        <v>26</v>
      </c>
      <c r="BC13" s="18" t="s">
        <v>32</v>
      </c>
      <c r="BD13" s="18" t="s">
        <v>1</v>
      </c>
      <c r="BE13" s="18" t="s">
        <v>2</v>
      </c>
      <c r="BF13" s="18" t="s">
        <v>3</v>
      </c>
      <c r="BG13" s="18" t="s">
        <v>4</v>
      </c>
      <c r="BH13" s="18" t="s">
        <v>33</v>
      </c>
      <c r="BI13" s="18" t="s">
        <v>5</v>
      </c>
      <c r="BJ13" s="18" t="s">
        <v>34</v>
      </c>
      <c r="BK13" s="18" t="s">
        <v>35</v>
      </c>
      <c r="BL13" s="18" t="s">
        <v>36</v>
      </c>
      <c r="BM13" s="18" t="s">
        <v>37</v>
      </c>
      <c r="BN13" s="24" t="s">
        <v>47</v>
      </c>
      <c r="BO13" s="24" t="s">
        <v>48</v>
      </c>
      <c r="BP13" s="18" t="s">
        <v>38</v>
      </c>
      <c r="BQ13" s="18" t="s">
        <v>27</v>
      </c>
      <c r="BR13" s="18" t="s">
        <v>28</v>
      </c>
      <c r="BS13" s="24" t="s">
        <v>49</v>
      </c>
      <c r="BT13" s="18" t="s">
        <v>39</v>
      </c>
      <c r="BU13" s="18" t="s">
        <v>50</v>
      </c>
      <c r="BV13" s="18" t="s">
        <v>30</v>
      </c>
      <c r="BW13" s="18" t="s">
        <v>51</v>
      </c>
      <c r="BX13" s="18" t="s">
        <v>31</v>
      </c>
      <c r="BY13" s="18" t="s">
        <v>26</v>
      </c>
      <c r="BZ13" s="18" t="s">
        <v>32</v>
      </c>
      <c r="CA13" s="18" t="s">
        <v>1</v>
      </c>
      <c r="CB13" s="18" t="s">
        <v>2</v>
      </c>
      <c r="CC13" s="18" t="s">
        <v>3</v>
      </c>
      <c r="CD13" s="18" t="s">
        <v>4</v>
      </c>
      <c r="CE13" s="18" t="s">
        <v>33</v>
      </c>
      <c r="CF13" s="18" t="s">
        <v>5</v>
      </c>
      <c r="CG13" s="18" t="s">
        <v>34</v>
      </c>
      <c r="CH13" s="18" t="s">
        <v>35</v>
      </c>
      <c r="CI13" s="18" t="s">
        <v>36</v>
      </c>
      <c r="CJ13" s="18" t="s">
        <v>37</v>
      </c>
      <c r="CK13" s="18" t="s">
        <v>40</v>
      </c>
      <c r="CL13" s="18" t="s">
        <v>41</v>
      </c>
      <c r="CM13" s="18" t="s">
        <v>42</v>
      </c>
      <c r="CN13" s="18" t="s">
        <v>43</v>
      </c>
      <c r="CO13" s="18" t="s">
        <v>44</v>
      </c>
      <c r="CP13" s="18" t="s">
        <v>45</v>
      </c>
      <c r="CQ13" s="18" t="s">
        <v>46</v>
      </c>
      <c r="CR13" s="18" t="s">
        <v>29</v>
      </c>
      <c r="CS13" s="18" t="s">
        <v>53</v>
      </c>
      <c r="CT13" s="18" t="s">
        <v>51</v>
      </c>
      <c r="CU13" s="18" t="s">
        <v>54</v>
      </c>
      <c r="CV13" s="18" t="s">
        <v>26</v>
      </c>
      <c r="CW13" s="18" t="s">
        <v>58</v>
      </c>
      <c r="CX13" s="18" t="s">
        <v>48</v>
      </c>
      <c r="CY13" s="18" t="s">
        <v>38</v>
      </c>
      <c r="CZ13" s="18" t="s">
        <v>27</v>
      </c>
      <c r="DA13" s="18" t="s">
        <v>57</v>
      </c>
      <c r="DB13" s="18" t="s">
        <v>56</v>
      </c>
      <c r="DC13" s="18" t="s">
        <v>39</v>
      </c>
      <c r="DD13" s="18" t="s">
        <v>55</v>
      </c>
      <c r="DE13" s="18" t="s">
        <v>53</v>
      </c>
      <c r="DF13" s="18" t="s">
        <v>51</v>
      </c>
      <c r="DG13" s="18" t="s">
        <v>54</v>
      </c>
      <c r="DH13" s="18" t="s">
        <v>26</v>
      </c>
      <c r="DI13" s="18" t="s">
        <v>58</v>
      </c>
      <c r="DJ13" s="18" t="s">
        <v>48</v>
      </c>
      <c r="DK13" s="18" t="s">
        <v>38</v>
      </c>
      <c r="DL13" s="18" t="s">
        <v>27</v>
      </c>
      <c r="DM13" s="18" t="s">
        <v>28</v>
      </c>
      <c r="DN13" s="18" t="s">
        <v>39</v>
      </c>
      <c r="DO13" s="18" t="s">
        <v>39</v>
      </c>
      <c r="DP13" s="18" t="s">
        <v>29</v>
      </c>
      <c r="DQ13" s="18" t="s">
        <v>53</v>
      </c>
      <c r="DR13" s="18" t="s">
        <v>51</v>
      </c>
      <c r="DS13" s="18" t="s">
        <v>37</v>
      </c>
      <c r="DT13" s="18" t="s">
        <v>54</v>
      </c>
      <c r="DU13" s="18" t="s">
        <v>26</v>
      </c>
      <c r="DV13" s="18" t="s">
        <v>32</v>
      </c>
      <c r="DW13" s="18" t="s">
        <v>1</v>
      </c>
      <c r="DX13" s="18" t="s">
        <v>2</v>
      </c>
      <c r="DY13" s="18" t="s">
        <v>3</v>
      </c>
      <c r="DZ13" s="18" t="s">
        <v>4</v>
      </c>
      <c r="EA13" s="18" t="s">
        <v>33</v>
      </c>
      <c r="EB13" s="18" t="s">
        <v>5</v>
      </c>
      <c r="EC13" s="18" t="s">
        <v>34</v>
      </c>
      <c r="ED13" s="18" t="s">
        <v>35</v>
      </c>
      <c r="EE13" s="18" t="s">
        <v>36</v>
      </c>
      <c r="EF13" s="18" t="s">
        <v>37</v>
      </c>
      <c r="EG13" s="18" t="s">
        <v>54</v>
      </c>
      <c r="EH13" s="18" t="s">
        <v>59</v>
      </c>
      <c r="EI13" s="18" t="s">
        <v>32</v>
      </c>
      <c r="EJ13" s="18" t="s">
        <v>1</v>
      </c>
      <c r="EK13" s="18" t="s">
        <v>2</v>
      </c>
      <c r="EL13" s="18" t="s">
        <v>3</v>
      </c>
      <c r="EM13" s="18" t="s">
        <v>4</v>
      </c>
      <c r="EN13" s="18" t="s">
        <v>33</v>
      </c>
      <c r="EO13" s="18" t="s">
        <v>5</v>
      </c>
      <c r="EP13" s="18" t="s">
        <v>34</v>
      </c>
      <c r="EQ13" s="18" t="s">
        <v>35</v>
      </c>
      <c r="ER13" s="18" t="s">
        <v>36</v>
      </c>
      <c r="ES13" s="18" t="s">
        <v>37</v>
      </c>
      <c r="ET13" s="24" t="s">
        <v>60</v>
      </c>
      <c r="EU13" s="18" t="s">
        <v>59</v>
      </c>
      <c r="EV13" s="18" t="s">
        <v>16</v>
      </c>
      <c r="EW13" s="18" t="s">
        <v>17</v>
      </c>
      <c r="EX13" s="18" t="s">
        <v>18</v>
      </c>
      <c r="EY13" s="18" t="s">
        <v>19</v>
      </c>
      <c r="EZ13" s="18" t="s">
        <v>20</v>
      </c>
      <c r="FA13" s="18" t="s">
        <v>10</v>
      </c>
      <c r="FB13" s="18" t="s">
        <v>21</v>
      </c>
      <c r="FC13" s="18" t="s">
        <v>22</v>
      </c>
      <c r="FD13" s="18" t="s">
        <v>23</v>
      </c>
      <c r="FE13" s="18" t="s">
        <v>24</v>
      </c>
      <c r="FF13" s="18" t="s">
        <v>25</v>
      </c>
      <c r="FG13" s="24" t="s">
        <v>129</v>
      </c>
      <c r="FH13" s="18" t="s">
        <v>115</v>
      </c>
      <c r="FI13" s="18" t="s">
        <v>114</v>
      </c>
      <c r="FJ13" s="18" t="s">
        <v>113</v>
      </c>
      <c r="FK13" s="18" t="s">
        <v>112</v>
      </c>
      <c r="FL13" s="43" t="s">
        <v>111</v>
      </c>
      <c r="FM13" s="43" t="s">
        <v>116</v>
      </c>
      <c r="FN13" s="43" t="s">
        <v>123</v>
      </c>
      <c r="FO13" s="43" t="s">
        <v>124</v>
      </c>
      <c r="FP13" s="43" t="s">
        <v>125</v>
      </c>
      <c r="FQ13" s="43" t="s">
        <v>126</v>
      </c>
      <c r="FR13" s="43" t="s">
        <v>127</v>
      </c>
      <c r="FS13" s="43" t="s">
        <v>128</v>
      </c>
      <c r="FT13" s="24" t="s">
        <v>129</v>
      </c>
      <c r="FU13" s="24" t="s">
        <v>130</v>
      </c>
      <c r="FV13" s="24" t="s">
        <v>131</v>
      </c>
      <c r="FW13" s="24" t="s">
        <v>113</v>
      </c>
      <c r="FX13" s="24" t="s">
        <v>112</v>
      </c>
      <c r="FY13" s="24" t="s">
        <v>111</v>
      </c>
      <c r="FZ13" s="24" t="s">
        <v>116</v>
      </c>
      <c r="GA13" s="24" t="s">
        <v>123</v>
      </c>
      <c r="GB13" s="24" t="s">
        <v>124</v>
      </c>
      <c r="GC13" s="24" t="s">
        <v>125</v>
      </c>
      <c r="GD13" s="24" t="s">
        <v>126</v>
      </c>
      <c r="GE13" s="24" t="s">
        <v>127</v>
      </c>
      <c r="GF13" s="24" t="s">
        <v>128</v>
      </c>
      <c r="GG13" s="24" t="s">
        <v>132</v>
      </c>
      <c r="GH13" s="24" t="s">
        <v>115</v>
      </c>
      <c r="GI13" s="24" t="s">
        <v>131</v>
      </c>
      <c r="GJ13" s="24" t="s">
        <v>113</v>
      </c>
      <c r="GK13" s="24" t="s">
        <v>112</v>
      </c>
      <c r="GL13" s="24" t="s">
        <v>111</v>
      </c>
      <c r="GM13" s="24" t="s">
        <v>116</v>
      </c>
      <c r="GN13" s="24" t="s">
        <v>123</v>
      </c>
      <c r="GO13" s="24" t="s">
        <v>124</v>
      </c>
      <c r="GP13" s="24" t="s">
        <v>125</v>
      </c>
      <c r="GQ13" s="24" t="s">
        <v>126</v>
      </c>
      <c r="GR13" s="24" t="s">
        <v>127</v>
      </c>
      <c r="GS13" s="24" t="s">
        <v>128</v>
      </c>
      <c r="GT13" s="24" t="s">
        <v>130</v>
      </c>
      <c r="GU13" s="24" t="s">
        <v>133</v>
      </c>
      <c r="GV13" s="24" t="s">
        <v>134</v>
      </c>
      <c r="GW13" s="24" t="s">
        <v>135</v>
      </c>
      <c r="GX13" s="24" t="s">
        <v>136</v>
      </c>
      <c r="GY13" s="24" t="s">
        <v>137</v>
      </c>
      <c r="GZ13" s="24" t="s">
        <v>138</v>
      </c>
      <c r="HA13" s="24" t="s">
        <v>139</v>
      </c>
      <c r="HB13" s="24" t="s">
        <v>140</v>
      </c>
      <c r="HC13" s="24" t="s">
        <v>141</v>
      </c>
      <c r="HD13" s="24" t="s">
        <v>142</v>
      </c>
      <c r="HE13" s="24" t="s">
        <v>143</v>
      </c>
      <c r="HF13" s="24" t="s">
        <v>130</v>
      </c>
      <c r="HG13" s="24" t="s">
        <v>133</v>
      </c>
      <c r="HH13" s="24" t="s">
        <v>134</v>
      </c>
      <c r="HI13" s="24" t="s">
        <v>135</v>
      </c>
      <c r="HJ13" s="24" t="s">
        <v>136</v>
      </c>
      <c r="HK13" s="24" t="s">
        <v>137</v>
      </c>
      <c r="HL13" s="24" t="s">
        <v>138</v>
      </c>
      <c r="HM13" s="24" t="s">
        <v>139</v>
      </c>
      <c r="HN13" s="24" t="s">
        <v>140</v>
      </c>
      <c r="HO13" s="24" t="s">
        <v>141</v>
      </c>
      <c r="HP13" s="24" t="s">
        <v>142</v>
      </c>
      <c r="HQ13" s="24" t="s">
        <v>143</v>
      </c>
      <c r="HR13" s="18" t="s">
        <v>145</v>
      </c>
      <c r="HS13" s="18" t="s">
        <v>145</v>
      </c>
    </row>
    <row r="14" spans="1:227" ht="15.75">
      <c r="A14" s="71"/>
      <c r="B14" s="30"/>
      <c r="C14" s="30"/>
      <c r="D14" s="30"/>
      <c r="E14" s="31"/>
      <c r="F14" s="31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</row>
    <row r="15" spans="1:227" ht="15.75">
      <c r="A15" s="15"/>
      <c r="B15" s="18"/>
      <c r="C15" s="18"/>
      <c r="D15" s="18"/>
      <c r="E15" s="19"/>
      <c r="F15" s="19"/>
      <c r="G15" s="18"/>
      <c r="H15" s="18"/>
      <c r="I15" s="19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33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34"/>
      <c r="CP15" s="34"/>
      <c r="CQ15" s="34"/>
      <c r="CR15" s="34"/>
      <c r="CS15" s="34"/>
      <c r="CT15" s="34"/>
      <c r="CU15" s="34"/>
      <c r="CV15" s="34"/>
      <c r="CW15" s="34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62"/>
      <c r="HS15" s="62"/>
    </row>
    <row r="16" spans="1:227" ht="15.75">
      <c r="A16" s="66" t="s">
        <v>61</v>
      </c>
      <c r="B16" s="36">
        <f aca="true" t="shared" si="0" ref="B16:AO16">SUM(B18,B33)</f>
        <v>43750.799999999996</v>
      </c>
      <c r="C16" s="36">
        <f t="shared" si="0"/>
        <v>43808.5</v>
      </c>
      <c r="D16" s="36">
        <f t="shared" si="0"/>
        <v>56459.299999999996</v>
      </c>
      <c r="E16" s="36">
        <f t="shared" si="0"/>
        <v>66804.5</v>
      </c>
      <c r="F16" s="36">
        <f t="shared" si="0"/>
        <v>105446.79999999999</v>
      </c>
      <c r="G16" s="36">
        <f t="shared" si="0"/>
        <v>158402.2</v>
      </c>
      <c r="H16" s="36">
        <f t="shared" si="0"/>
        <v>90740.5</v>
      </c>
      <c r="I16" s="36">
        <f t="shared" si="0"/>
        <v>140069.5</v>
      </c>
      <c r="J16" s="84">
        <f t="shared" si="0"/>
        <v>137451.596</v>
      </c>
      <c r="K16" s="84">
        <f t="shared" si="0"/>
        <v>138093.589876</v>
      </c>
      <c r="L16" s="84">
        <f t="shared" si="0"/>
        <v>246384.02476600002</v>
      </c>
      <c r="M16" s="96">
        <f t="shared" si="0"/>
        <v>284135.363014</v>
      </c>
      <c r="N16" s="96">
        <f t="shared" si="0"/>
        <v>273717.92913070135</v>
      </c>
      <c r="O16" s="96">
        <f t="shared" si="0"/>
        <v>259073.552085344</v>
      </c>
      <c r="P16" s="96">
        <f t="shared" si="0"/>
        <v>286325.91362991725</v>
      </c>
      <c r="Q16" s="96">
        <f t="shared" si="0"/>
        <v>207412.0554455303</v>
      </c>
      <c r="R16" s="96">
        <f t="shared" si="0"/>
        <v>5083.1</v>
      </c>
      <c r="S16" s="96">
        <f t="shared" si="0"/>
        <v>4758.5</v>
      </c>
      <c r="T16" s="96">
        <f t="shared" si="0"/>
        <v>3856.8</v>
      </c>
      <c r="U16" s="96">
        <f t="shared" si="0"/>
        <v>5458.2</v>
      </c>
      <c r="V16" s="96">
        <f t="shared" si="0"/>
        <v>4056.7999999999997</v>
      </c>
      <c r="W16" s="96">
        <f t="shared" si="0"/>
        <v>4694.1</v>
      </c>
      <c r="X16" s="96">
        <f t="shared" si="0"/>
        <v>6500.799999999999</v>
      </c>
      <c r="Y16" s="96">
        <f t="shared" si="0"/>
        <v>4350.5999999999985</v>
      </c>
      <c r="Z16" s="96">
        <f t="shared" si="0"/>
        <v>4653</v>
      </c>
      <c r="AA16" s="96">
        <f t="shared" si="0"/>
        <v>4355.1</v>
      </c>
      <c r="AB16" s="96">
        <f t="shared" si="0"/>
        <v>3922.3999999999996</v>
      </c>
      <c r="AC16" s="96">
        <f t="shared" si="0"/>
        <v>3910.3</v>
      </c>
      <c r="AD16" s="96">
        <f t="shared" si="0"/>
        <v>6071.9</v>
      </c>
      <c r="AE16" s="96">
        <f t="shared" si="0"/>
        <v>4297.200000000001</v>
      </c>
      <c r="AF16" s="96">
        <f t="shared" si="0"/>
        <v>6852.9</v>
      </c>
      <c r="AG16" s="96">
        <f t="shared" si="0"/>
        <v>4233</v>
      </c>
      <c r="AH16" s="96">
        <f t="shared" si="0"/>
        <v>3981</v>
      </c>
      <c r="AI16" s="96">
        <f t="shared" si="0"/>
        <v>4519.400000000001</v>
      </c>
      <c r="AJ16" s="96">
        <f t="shared" si="0"/>
        <v>5276.3</v>
      </c>
      <c r="AK16" s="96">
        <f t="shared" si="0"/>
        <v>4405.4</v>
      </c>
      <c r="AL16" s="96">
        <f t="shared" si="0"/>
        <v>6470.700000000001</v>
      </c>
      <c r="AM16" s="96">
        <f t="shared" si="0"/>
        <v>9115.899999999998</v>
      </c>
      <c r="AN16" s="96">
        <f t="shared" si="0"/>
        <v>4430.199999999999</v>
      </c>
      <c r="AO16" s="96">
        <f t="shared" si="0"/>
        <v>7315</v>
      </c>
      <c r="AP16" s="96">
        <f aca="true" t="shared" si="1" ref="AP16:DA16">SUM(AP18,AP33)</f>
        <v>8092.8</v>
      </c>
      <c r="AQ16" s="96">
        <f t="shared" si="1"/>
        <v>5911.099999999999</v>
      </c>
      <c r="AR16" s="96">
        <f t="shared" si="1"/>
        <v>5432.400000000001</v>
      </c>
      <c r="AS16" s="96">
        <f t="shared" si="1"/>
        <v>14366.7</v>
      </c>
      <c r="AT16" s="96">
        <f t="shared" si="1"/>
        <v>7127.1</v>
      </c>
      <c r="AU16" s="96">
        <f t="shared" si="1"/>
        <v>8790.4</v>
      </c>
      <c r="AV16" s="96">
        <f t="shared" si="1"/>
        <v>5060.6</v>
      </c>
      <c r="AW16" s="96">
        <f t="shared" si="1"/>
        <v>9284.6</v>
      </c>
      <c r="AX16" s="96">
        <f t="shared" si="1"/>
        <v>13281.2</v>
      </c>
      <c r="AY16" s="96">
        <f t="shared" si="1"/>
        <v>10570.9</v>
      </c>
      <c r="AZ16" s="96">
        <f t="shared" si="1"/>
        <v>15210.699999999999</v>
      </c>
      <c r="BA16" s="96">
        <f t="shared" si="1"/>
        <v>6305.199999999999</v>
      </c>
      <c r="BB16" s="96">
        <f t="shared" si="1"/>
        <v>13754</v>
      </c>
      <c r="BC16" s="96">
        <f t="shared" si="1"/>
        <v>16849.8</v>
      </c>
      <c r="BD16" s="96">
        <f t="shared" si="1"/>
        <v>25892.25</v>
      </c>
      <c r="BE16" s="96">
        <f t="shared" si="1"/>
        <v>8963.2</v>
      </c>
      <c r="BF16" s="96">
        <f t="shared" si="1"/>
        <v>11935.600000000004</v>
      </c>
      <c r="BG16" s="96">
        <f t="shared" si="1"/>
        <v>8178.0999999999985</v>
      </c>
      <c r="BH16" s="96">
        <f t="shared" si="1"/>
        <v>8110.54</v>
      </c>
      <c r="BI16" s="96">
        <f t="shared" si="1"/>
        <v>8834.4</v>
      </c>
      <c r="BJ16" s="96">
        <f t="shared" si="1"/>
        <v>8631.000000000004</v>
      </c>
      <c r="BK16" s="96">
        <f t="shared" si="1"/>
        <v>8297.9</v>
      </c>
      <c r="BL16" s="96">
        <f t="shared" si="1"/>
        <v>16800.100000000002</v>
      </c>
      <c r="BM16" s="96">
        <f t="shared" si="1"/>
        <v>26735.000000000004</v>
      </c>
      <c r="BN16" s="96">
        <f t="shared" si="1"/>
        <v>30259.400000000005</v>
      </c>
      <c r="BO16" s="96">
        <f t="shared" si="1"/>
        <v>56496.09999999999</v>
      </c>
      <c r="BP16" s="96">
        <f t="shared" si="1"/>
        <v>65459.3</v>
      </c>
      <c r="BQ16" s="96">
        <f t="shared" si="1"/>
        <v>77394.40000000001</v>
      </c>
      <c r="BR16" s="96">
        <f t="shared" si="1"/>
        <v>85572.99999999999</v>
      </c>
      <c r="BS16" s="96">
        <f t="shared" si="1"/>
        <v>93683.5</v>
      </c>
      <c r="BT16" s="96">
        <f t="shared" si="1"/>
        <v>102517.9</v>
      </c>
      <c r="BU16" s="96">
        <f t="shared" si="1"/>
        <v>110812.6</v>
      </c>
      <c r="BV16" s="96">
        <f t="shared" si="1"/>
        <v>119446.8</v>
      </c>
      <c r="BW16" s="96">
        <f t="shared" si="1"/>
        <v>136246.9</v>
      </c>
      <c r="BX16" s="96">
        <f t="shared" si="1"/>
        <v>162981.90000000002</v>
      </c>
      <c r="BY16" s="96">
        <f t="shared" si="1"/>
        <v>5846.55</v>
      </c>
      <c r="BZ16" s="96">
        <f t="shared" si="1"/>
        <v>4914.849999999999</v>
      </c>
      <c r="CA16" s="96">
        <f t="shared" si="1"/>
        <v>11060.9</v>
      </c>
      <c r="CB16" s="96">
        <f t="shared" si="1"/>
        <v>3652.499999999999</v>
      </c>
      <c r="CC16" s="96">
        <f t="shared" si="1"/>
        <v>7191.599999999999</v>
      </c>
      <c r="CD16" s="96">
        <f t="shared" si="1"/>
        <v>11440.9</v>
      </c>
      <c r="CE16" s="96">
        <f t="shared" si="1"/>
        <v>7362.300000000001</v>
      </c>
      <c r="CF16" s="96">
        <f t="shared" si="1"/>
        <v>6696.299999999999</v>
      </c>
      <c r="CG16" s="96">
        <f t="shared" si="1"/>
        <v>8296.9</v>
      </c>
      <c r="CH16" s="96">
        <f t="shared" si="1"/>
        <v>7897.799999999999</v>
      </c>
      <c r="CI16" s="96">
        <f t="shared" si="1"/>
        <v>10366.699999999999</v>
      </c>
      <c r="CJ16" s="96">
        <f t="shared" si="1"/>
        <v>8210.1</v>
      </c>
      <c r="CK16" s="96">
        <f t="shared" si="1"/>
        <v>11065.9</v>
      </c>
      <c r="CL16" s="96">
        <f t="shared" si="1"/>
        <v>22126.8</v>
      </c>
      <c r="CM16" s="96">
        <f t="shared" si="1"/>
        <v>25779.299999999996</v>
      </c>
      <c r="CN16" s="96">
        <f t="shared" si="1"/>
        <v>32970.899999999994</v>
      </c>
      <c r="CO16" s="96">
        <f t="shared" si="1"/>
        <v>44411.8</v>
      </c>
      <c r="CP16" s="96">
        <f t="shared" si="1"/>
        <v>51774.100000000006</v>
      </c>
      <c r="CQ16" s="96">
        <f t="shared" si="1"/>
        <v>58470.4</v>
      </c>
      <c r="CR16" s="96">
        <f t="shared" si="1"/>
        <v>66767.3</v>
      </c>
      <c r="CS16" s="96">
        <f t="shared" si="1"/>
        <v>74665.09999999999</v>
      </c>
      <c r="CT16" s="96">
        <f t="shared" si="1"/>
        <v>85031.79999999999</v>
      </c>
      <c r="CU16" s="96">
        <f t="shared" si="1"/>
        <v>93241.9</v>
      </c>
      <c r="CV16" s="96">
        <f t="shared" si="1"/>
        <v>14492.500000000002</v>
      </c>
      <c r="CW16" s="96">
        <f t="shared" si="1"/>
        <v>22641.049999999996</v>
      </c>
      <c r="CX16" s="96">
        <f t="shared" si="1"/>
        <v>34541.43</v>
      </c>
      <c r="CY16" s="96">
        <f t="shared" si="1"/>
        <v>62082.23000000001</v>
      </c>
      <c r="CZ16" s="96">
        <f t="shared" si="1"/>
        <v>71523.12999999999</v>
      </c>
      <c r="DA16" s="96">
        <f t="shared" si="1"/>
        <v>79392.42999999998</v>
      </c>
      <c r="DB16" s="96">
        <f aca="true" t="shared" si="2" ref="DB16:FM16">SUM(DB18,DB33)</f>
        <v>85446</v>
      </c>
      <c r="DC16" s="96">
        <f t="shared" si="2"/>
        <v>92035.30000000002</v>
      </c>
      <c r="DD16" s="96">
        <f t="shared" si="2"/>
        <v>109680.50000000001</v>
      </c>
      <c r="DE16" s="96">
        <f t="shared" si="2"/>
        <v>119767.59999999999</v>
      </c>
      <c r="DF16" s="96">
        <f t="shared" si="2"/>
        <v>127341.19999999998</v>
      </c>
      <c r="DG16" s="96">
        <f t="shared" si="2"/>
        <v>141017.9</v>
      </c>
      <c r="DH16" s="96">
        <f t="shared" si="2"/>
        <v>15750.2</v>
      </c>
      <c r="DI16" s="96">
        <f t="shared" si="2"/>
        <v>29598.600000000002</v>
      </c>
      <c r="DJ16" s="96">
        <f t="shared" si="2"/>
        <v>43869.600000000006</v>
      </c>
      <c r="DK16" s="96">
        <f t="shared" si="2"/>
        <v>53780.10000000001</v>
      </c>
      <c r="DL16" s="96">
        <f t="shared" si="2"/>
        <v>62576.20000000001</v>
      </c>
      <c r="DM16" s="96">
        <f t="shared" si="2"/>
        <v>76714.2</v>
      </c>
      <c r="DN16" s="96">
        <f t="shared" si="2"/>
        <v>89642.79999999999</v>
      </c>
      <c r="DO16" s="96">
        <f t="shared" si="2"/>
        <v>98371.39999999998</v>
      </c>
      <c r="DP16" s="96">
        <f t="shared" si="2"/>
        <v>111665.90000000001</v>
      </c>
      <c r="DQ16" s="96">
        <f t="shared" si="2"/>
        <v>119592.2</v>
      </c>
      <c r="DR16" s="96">
        <f t="shared" si="2"/>
        <v>130187.996</v>
      </c>
      <c r="DS16" s="96">
        <f t="shared" si="2"/>
        <v>7263.599999999999</v>
      </c>
      <c r="DT16" s="96">
        <f t="shared" si="2"/>
        <v>137451.596</v>
      </c>
      <c r="DU16" s="96">
        <f t="shared" si="2"/>
        <v>10045.2</v>
      </c>
      <c r="DV16" s="96">
        <f t="shared" si="2"/>
        <v>10213.6</v>
      </c>
      <c r="DW16" s="96">
        <f t="shared" si="2"/>
        <v>10841.3</v>
      </c>
      <c r="DX16" s="96">
        <f t="shared" si="2"/>
        <v>8141.899999999999</v>
      </c>
      <c r="DY16" s="96">
        <f t="shared" si="2"/>
        <v>5298.265907999999</v>
      </c>
      <c r="DZ16" s="96">
        <f t="shared" si="2"/>
        <v>7163.071676</v>
      </c>
      <c r="EA16" s="96">
        <f t="shared" si="2"/>
        <v>7219.9</v>
      </c>
      <c r="EB16" s="96">
        <f t="shared" si="2"/>
        <v>17422.230000000007</v>
      </c>
      <c r="EC16" s="96">
        <f t="shared" si="2"/>
        <v>18098.555833</v>
      </c>
      <c r="ED16" s="96">
        <f t="shared" si="2"/>
        <v>15449.586459</v>
      </c>
      <c r="EE16" s="96">
        <f t="shared" si="2"/>
        <v>12166.429999999998</v>
      </c>
      <c r="EF16" s="96">
        <f t="shared" si="2"/>
        <v>16033.55</v>
      </c>
      <c r="EG16" s="96">
        <f t="shared" si="2"/>
        <v>138093.589876</v>
      </c>
      <c r="EH16" s="96">
        <f t="shared" si="2"/>
        <v>13354.1</v>
      </c>
      <c r="EI16" s="96">
        <f t="shared" si="2"/>
        <v>11802.500000000004</v>
      </c>
      <c r="EJ16" s="96">
        <f t="shared" si="2"/>
        <v>10282.599999999999</v>
      </c>
      <c r="EK16" s="96">
        <f t="shared" si="2"/>
        <v>19506.844949</v>
      </c>
      <c r="EL16" s="96">
        <f t="shared" si="2"/>
        <v>33123.8</v>
      </c>
      <c r="EM16" s="96">
        <f t="shared" si="2"/>
        <v>29365.300000000003</v>
      </c>
      <c r="EN16" s="96">
        <f t="shared" si="2"/>
        <v>15400.999999999998</v>
      </c>
      <c r="EO16" s="96">
        <f t="shared" si="2"/>
        <v>27767.630546</v>
      </c>
      <c r="EP16" s="96">
        <f t="shared" si="2"/>
        <v>20400.321255999996</v>
      </c>
      <c r="EQ16" s="96">
        <f t="shared" si="2"/>
        <v>18876.228015</v>
      </c>
      <c r="ER16" s="96">
        <f t="shared" si="2"/>
        <v>21245.899999999998</v>
      </c>
      <c r="ES16" s="96">
        <f t="shared" si="2"/>
        <v>25257.8</v>
      </c>
      <c r="ET16" s="96">
        <f t="shared" si="2"/>
        <v>246384.02476600002</v>
      </c>
      <c r="EU16" s="96">
        <f t="shared" si="2"/>
        <v>24749.829406000004</v>
      </c>
      <c r="EV16" s="96">
        <f t="shared" si="2"/>
        <v>21439.632096999994</v>
      </c>
      <c r="EW16" s="96">
        <f t="shared" si="2"/>
        <v>10110.447527</v>
      </c>
      <c r="EX16" s="96">
        <f t="shared" si="2"/>
        <v>31220.460000000006</v>
      </c>
      <c r="EY16" s="96">
        <f t="shared" si="2"/>
        <v>22821.561999999998</v>
      </c>
      <c r="EZ16" s="96">
        <f t="shared" si="2"/>
        <v>22115</v>
      </c>
      <c r="FA16" s="96">
        <f t="shared" si="2"/>
        <v>37181.544235</v>
      </c>
      <c r="FB16" s="96">
        <f t="shared" si="2"/>
        <v>18723.44839600001</v>
      </c>
      <c r="FC16" s="96">
        <f t="shared" si="2"/>
        <v>20604.5</v>
      </c>
      <c r="FD16" s="96">
        <f t="shared" si="2"/>
        <v>22557.131102</v>
      </c>
      <c r="FE16" s="96">
        <f t="shared" si="2"/>
        <v>28471.308250999995</v>
      </c>
      <c r="FF16" s="96">
        <f t="shared" si="2"/>
        <v>24140.5</v>
      </c>
      <c r="FG16" s="96">
        <f t="shared" si="2"/>
        <v>284135.363014</v>
      </c>
      <c r="FH16" s="96">
        <f t="shared" si="2"/>
        <v>20792.129855</v>
      </c>
      <c r="FI16" s="96">
        <f t="shared" si="2"/>
        <v>23348.272718</v>
      </c>
      <c r="FJ16" s="96">
        <f t="shared" si="2"/>
        <v>51825.498732</v>
      </c>
      <c r="FK16" s="96">
        <f t="shared" si="2"/>
        <v>13475.36210552315</v>
      </c>
      <c r="FL16" s="96">
        <f t="shared" si="2"/>
        <v>20413.604702900004</v>
      </c>
      <c r="FM16" s="96">
        <f t="shared" si="2"/>
        <v>18535.300000000003</v>
      </c>
      <c r="FN16" s="96">
        <f aca="true" t="shared" si="3" ref="FN16:GS16">SUM(FN18,FN33)</f>
        <v>14824.598372739845</v>
      </c>
      <c r="FO16" s="96">
        <f t="shared" si="3"/>
        <v>13299.059975428921</v>
      </c>
      <c r="FP16" s="96">
        <f t="shared" si="3"/>
        <v>24235.048369090804</v>
      </c>
      <c r="FQ16" s="96">
        <f t="shared" si="3"/>
        <v>25494.300000000003</v>
      </c>
      <c r="FR16" s="96">
        <f t="shared" si="3"/>
        <v>24171.81862129189</v>
      </c>
      <c r="FS16" s="96">
        <f t="shared" si="3"/>
        <v>23302.93567872673</v>
      </c>
      <c r="FT16" s="96">
        <f t="shared" si="3"/>
        <v>273717.92913070135</v>
      </c>
      <c r="FU16" s="96">
        <f t="shared" si="3"/>
        <v>23214.062271214087</v>
      </c>
      <c r="FV16" s="96">
        <f t="shared" si="3"/>
        <v>21839.84560535678</v>
      </c>
      <c r="FW16" s="96">
        <f t="shared" si="3"/>
        <v>22083.708405833127</v>
      </c>
      <c r="FX16" s="96">
        <f t="shared" si="3"/>
        <v>21672.142848329997</v>
      </c>
      <c r="FY16" s="96">
        <f t="shared" si="3"/>
        <v>21751.39949678</v>
      </c>
      <c r="FZ16" s="96">
        <f t="shared" si="3"/>
        <v>21625.985899810003</v>
      </c>
      <c r="GA16" s="96">
        <f t="shared" si="3"/>
        <v>22035.780783860006</v>
      </c>
      <c r="GB16" s="96">
        <f t="shared" si="3"/>
        <v>19081.52219639</v>
      </c>
      <c r="GC16" s="96">
        <f t="shared" si="3"/>
        <v>21334.180588769985</v>
      </c>
      <c r="GD16" s="96">
        <f t="shared" si="3"/>
        <v>23486.790379000002</v>
      </c>
      <c r="GE16" s="96">
        <f t="shared" si="3"/>
        <v>20755.326336</v>
      </c>
      <c r="GF16" s="96">
        <f t="shared" si="3"/>
        <v>20192.807274000006</v>
      </c>
      <c r="GG16" s="96">
        <f t="shared" si="3"/>
        <v>259073.552085344</v>
      </c>
      <c r="GH16" s="96">
        <f t="shared" si="3"/>
        <v>67339.18323499999</v>
      </c>
      <c r="GI16" s="96">
        <f t="shared" si="3"/>
        <v>22125.273578999997</v>
      </c>
      <c r="GJ16" s="96">
        <f t="shared" si="3"/>
        <v>33707.51445</v>
      </c>
      <c r="GK16" s="96">
        <f t="shared" si="3"/>
        <v>17805.584243999998</v>
      </c>
      <c r="GL16" s="96">
        <f t="shared" si="3"/>
        <v>12427.861594999998</v>
      </c>
      <c r="GM16" s="96">
        <f t="shared" si="3"/>
        <v>18330.464157000002</v>
      </c>
      <c r="GN16" s="96">
        <f t="shared" si="3"/>
        <v>28655.568204999996</v>
      </c>
      <c r="GO16" s="96">
        <f t="shared" si="3"/>
        <v>28860.859186</v>
      </c>
      <c r="GP16" s="96">
        <f t="shared" si="3"/>
        <v>11415.158471963327</v>
      </c>
      <c r="GQ16" s="96">
        <f t="shared" si="3"/>
        <v>22806.005240000002</v>
      </c>
      <c r="GR16" s="96">
        <f t="shared" si="3"/>
        <v>18451.458292000003</v>
      </c>
      <c r="GS16" s="96">
        <f t="shared" si="3"/>
        <v>18887.62387</v>
      </c>
      <c r="GT16" s="96">
        <f aca="true" t="shared" si="4" ref="GT16:HS16">SUM(GT18,GT33)</f>
        <v>12523.832580999999</v>
      </c>
      <c r="GU16" s="96">
        <f t="shared" si="4"/>
        <v>19428.506073</v>
      </c>
      <c r="GV16" s="96">
        <f t="shared" si="4"/>
        <v>14477.319049000002</v>
      </c>
      <c r="GW16" s="96">
        <f t="shared" si="4"/>
        <v>14580.823387</v>
      </c>
      <c r="GX16" s="96">
        <f t="shared" si="4"/>
        <v>24854.508589999998</v>
      </c>
      <c r="GY16" s="96">
        <f t="shared" si="4"/>
        <v>26073.907875530298</v>
      </c>
      <c r="GZ16" s="96">
        <f t="shared" si="4"/>
        <v>13318.265357000002</v>
      </c>
      <c r="HA16" s="96">
        <f t="shared" si="4"/>
        <v>15632.896752</v>
      </c>
      <c r="HB16" s="96">
        <f t="shared" si="4"/>
        <v>30157.201822</v>
      </c>
      <c r="HC16" s="96">
        <f t="shared" si="4"/>
        <v>10639.225373000001</v>
      </c>
      <c r="HD16" s="96">
        <f t="shared" si="4"/>
        <v>12084.736228999998</v>
      </c>
      <c r="HE16" s="96">
        <f t="shared" si="4"/>
        <v>13640.832357</v>
      </c>
      <c r="HF16" s="96">
        <f t="shared" si="4"/>
        <v>16737.824206</v>
      </c>
      <c r="HG16" s="96">
        <f t="shared" si="4"/>
        <v>26636.818972</v>
      </c>
      <c r="HH16" s="96">
        <f t="shared" si="4"/>
        <v>18023.687779</v>
      </c>
      <c r="HI16" s="96">
        <f t="shared" si="4"/>
        <v>15830.960167</v>
      </c>
      <c r="HJ16" s="96">
        <f t="shared" si="4"/>
        <v>19098.077471999997</v>
      </c>
      <c r="HK16" s="96">
        <f t="shared" si="4"/>
        <v>18150.311493</v>
      </c>
      <c r="HL16" s="96">
        <f t="shared" si="4"/>
        <v>14021.377768</v>
      </c>
      <c r="HM16" s="96">
        <f t="shared" si="4"/>
        <v>17256.925996</v>
      </c>
      <c r="HN16" s="96">
        <f t="shared" si="4"/>
        <v>0</v>
      </c>
      <c r="HO16" s="96">
        <f t="shared" si="4"/>
        <v>0</v>
      </c>
      <c r="HP16" s="96">
        <f t="shared" si="4"/>
        <v>0</v>
      </c>
      <c r="HQ16" s="96">
        <f t="shared" si="4"/>
        <v>0</v>
      </c>
      <c r="HR16" s="96">
        <f t="shared" si="4"/>
        <v>140890.0596645303</v>
      </c>
      <c r="HS16" s="96">
        <f t="shared" si="4"/>
        <v>145755.98385299998</v>
      </c>
    </row>
    <row r="17" spans="1:227" s="42" customFormat="1" ht="15.75">
      <c r="A17" s="66"/>
      <c r="B17" s="37"/>
      <c r="C17" s="39"/>
      <c r="D17" s="39"/>
      <c r="E17" s="40"/>
      <c r="F17" s="40"/>
      <c r="G17" s="40"/>
      <c r="H17" s="39"/>
      <c r="I17" s="38"/>
      <c r="J17" s="41"/>
      <c r="K17" s="37"/>
      <c r="L17" s="37"/>
      <c r="M17" s="93"/>
      <c r="N17" s="93"/>
      <c r="O17" s="93"/>
      <c r="P17" s="93"/>
      <c r="Q17" s="93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3"/>
      <c r="BO17" s="93"/>
      <c r="BP17" s="93"/>
      <c r="BQ17" s="93"/>
      <c r="BR17" s="93"/>
      <c r="BS17" s="93"/>
      <c r="BT17" s="93"/>
      <c r="BU17" s="93"/>
      <c r="BV17" s="93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7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3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8"/>
      <c r="HK17" s="93"/>
      <c r="HL17" s="93"/>
      <c r="HM17" s="93"/>
      <c r="HN17" s="93"/>
      <c r="HO17" s="93"/>
      <c r="HP17" s="93"/>
      <c r="HQ17" s="93"/>
      <c r="HR17" s="93"/>
      <c r="HS17" s="93"/>
    </row>
    <row r="18" spans="1:227" ht="15.75">
      <c r="A18" s="79" t="s">
        <v>117</v>
      </c>
      <c r="B18" s="36">
        <f aca="true" t="shared" si="5" ref="B18:I18">SUM(B20:B30)</f>
        <v>40613.299999999996</v>
      </c>
      <c r="C18" s="36">
        <f t="shared" si="5"/>
        <v>41753.8</v>
      </c>
      <c r="D18" s="36">
        <f t="shared" si="5"/>
        <v>53690.799999999996</v>
      </c>
      <c r="E18" s="36">
        <f t="shared" si="5"/>
        <v>63844.5</v>
      </c>
      <c r="F18" s="36">
        <f t="shared" si="5"/>
        <v>100343.59999999999</v>
      </c>
      <c r="G18" s="36">
        <f t="shared" si="5"/>
        <v>133178.6</v>
      </c>
      <c r="H18" s="36">
        <f t="shared" si="5"/>
        <v>87400.1</v>
      </c>
      <c r="I18" s="36">
        <f t="shared" si="5"/>
        <v>137759.7</v>
      </c>
      <c r="J18" s="84">
        <f>SUM(J20:J31)</f>
        <v>132976.096</v>
      </c>
      <c r="K18" s="84">
        <f aca="true" t="shared" si="6" ref="K18:BL18">SUM(K20:K31)</f>
        <v>129098.61376800001</v>
      </c>
      <c r="L18" s="84">
        <f t="shared" si="6"/>
        <v>230060.52602800002</v>
      </c>
      <c r="M18" s="96">
        <f t="shared" si="6"/>
        <v>242032.13121199998</v>
      </c>
      <c r="N18" s="96">
        <f t="shared" si="6"/>
        <v>238103.67395071487</v>
      </c>
      <c r="O18" s="96">
        <f t="shared" si="6"/>
        <v>207440.74080265657</v>
      </c>
      <c r="P18" s="96">
        <f t="shared" si="6"/>
        <v>263814.1279615873</v>
      </c>
      <c r="Q18" s="96">
        <f t="shared" si="6"/>
        <v>186487.668803</v>
      </c>
      <c r="R18" s="96">
        <f t="shared" si="6"/>
        <v>4844.3</v>
      </c>
      <c r="S18" s="96">
        <f t="shared" si="6"/>
        <v>4662</v>
      </c>
      <c r="T18" s="96">
        <f t="shared" si="6"/>
        <v>3653</v>
      </c>
      <c r="U18" s="96">
        <f t="shared" si="6"/>
        <v>4702.5</v>
      </c>
      <c r="V18" s="96">
        <f t="shared" si="6"/>
        <v>3855.6</v>
      </c>
      <c r="W18" s="96">
        <f t="shared" si="6"/>
        <v>4535.3</v>
      </c>
      <c r="X18" s="96">
        <f t="shared" si="6"/>
        <v>6396.299999999999</v>
      </c>
      <c r="Y18" s="96">
        <f t="shared" si="6"/>
        <v>4295.699999999999</v>
      </c>
      <c r="Z18" s="96">
        <f t="shared" si="6"/>
        <v>4216.3</v>
      </c>
      <c r="AA18" s="96">
        <f t="shared" si="6"/>
        <v>4227.700000000001</v>
      </c>
      <c r="AB18" s="96">
        <f t="shared" si="6"/>
        <v>3737.7</v>
      </c>
      <c r="AC18" s="96">
        <f t="shared" si="6"/>
        <v>3704.8</v>
      </c>
      <c r="AD18" s="96">
        <f t="shared" si="6"/>
        <v>5882.5</v>
      </c>
      <c r="AE18" s="96">
        <f t="shared" si="6"/>
        <v>4082.6000000000004</v>
      </c>
      <c r="AF18" s="96">
        <f t="shared" si="6"/>
        <v>6666.099999999999</v>
      </c>
      <c r="AG18" s="96">
        <f t="shared" si="6"/>
        <v>4022.4999999999995</v>
      </c>
      <c r="AH18" s="96">
        <f t="shared" si="6"/>
        <v>3886.3</v>
      </c>
      <c r="AI18" s="96">
        <f t="shared" si="6"/>
        <v>4400.200000000001</v>
      </c>
      <c r="AJ18" s="96">
        <f t="shared" si="6"/>
        <v>4492.5</v>
      </c>
      <c r="AK18" s="96">
        <f t="shared" si="6"/>
        <v>4154.9</v>
      </c>
      <c r="AL18" s="96">
        <f t="shared" si="6"/>
        <v>6265.6</v>
      </c>
      <c r="AM18" s="96">
        <f t="shared" si="6"/>
        <v>8941.999999999998</v>
      </c>
      <c r="AN18" s="96">
        <f t="shared" si="6"/>
        <v>4251.799999999999</v>
      </c>
      <c r="AO18" s="96">
        <f t="shared" si="6"/>
        <v>6961.9</v>
      </c>
      <c r="AP18" s="96">
        <f t="shared" si="6"/>
        <v>7615.7</v>
      </c>
      <c r="AQ18" s="96">
        <f t="shared" si="6"/>
        <v>5637.4</v>
      </c>
      <c r="AR18" s="96">
        <f t="shared" si="6"/>
        <v>4709.8</v>
      </c>
      <c r="AS18" s="96">
        <f t="shared" si="6"/>
        <v>13795.7</v>
      </c>
      <c r="AT18" s="96">
        <f t="shared" si="6"/>
        <v>6875.6</v>
      </c>
      <c r="AU18" s="96">
        <f t="shared" si="6"/>
        <v>8267.8</v>
      </c>
      <c r="AV18" s="96">
        <f t="shared" si="6"/>
        <v>4955</v>
      </c>
      <c r="AW18" s="96">
        <f t="shared" si="6"/>
        <v>8828.800000000001</v>
      </c>
      <c r="AX18" s="96">
        <f t="shared" si="6"/>
        <v>12311.6</v>
      </c>
      <c r="AY18" s="96">
        <f t="shared" si="6"/>
        <v>10460.5</v>
      </c>
      <c r="AZ18" s="96">
        <f t="shared" si="6"/>
        <v>15035.3</v>
      </c>
      <c r="BA18" s="96">
        <f t="shared" si="6"/>
        <v>5837.299999999999</v>
      </c>
      <c r="BB18" s="96">
        <f t="shared" si="6"/>
        <v>13536.3</v>
      </c>
      <c r="BC18" s="96">
        <f t="shared" si="6"/>
        <v>16491.5</v>
      </c>
      <c r="BD18" s="96">
        <f t="shared" si="6"/>
        <v>25008.7</v>
      </c>
      <c r="BE18" s="96">
        <f t="shared" si="6"/>
        <v>8762.800000000001</v>
      </c>
      <c r="BF18" s="96">
        <f t="shared" si="6"/>
        <v>10751.900000000003</v>
      </c>
      <c r="BG18" s="96">
        <f t="shared" si="6"/>
        <v>8038.799999999998</v>
      </c>
      <c r="BH18" s="96">
        <f t="shared" si="6"/>
        <v>7262.8</v>
      </c>
      <c r="BI18" s="96">
        <f t="shared" si="6"/>
        <v>8690.199999999999</v>
      </c>
      <c r="BJ18" s="96">
        <f t="shared" si="6"/>
        <v>8358.800000000003</v>
      </c>
      <c r="BK18" s="96">
        <f t="shared" si="6"/>
        <v>8048.6</v>
      </c>
      <c r="BL18" s="96">
        <f t="shared" si="6"/>
        <v>15876.400000000003</v>
      </c>
      <c r="BM18" s="96">
        <f aca="true" t="shared" si="7" ref="BM18:DX18">SUM(BM20:BM31)</f>
        <v>6931.500000000005</v>
      </c>
      <c r="BN18" s="96">
        <f t="shared" si="7"/>
        <v>29662.300000000007</v>
      </c>
      <c r="BO18" s="96">
        <f t="shared" si="7"/>
        <v>55036.49999999999</v>
      </c>
      <c r="BP18" s="96">
        <f t="shared" si="7"/>
        <v>63799.3</v>
      </c>
      <c r="BQ18" s="96">
        <f t="shared" si="7"/>
        <v>74551.20000000001</v>
      </c>
      <c r="BR18" s="96">
        <f t="shared" si="7"/>
        <v>82589.99999999999</v>
      </c>
      <c r="BS18" s="96">
        <f t="shared" si="7"/>
        <v>89852.8</v>
      </c>
      <c r="BT18" s="96">
        <f t="shared" si="7"/>
        <v>98543</v>
      </c>
      <c r="BU18" s="96">
        <f t="shared" si="7"/>
        <v>106671</v>
      </c>
      <c r="BV18" s="96">
        <f t="shared" si="7"/>
        <v>114950.40000000001</v>
      </c>
      <c r="BW18" s="96">
        <f t="shared" si="7"/>
        <v>130826.79999999999</v>
      </c>
      <c r="BX18" s="96">
        <f t="shared" si="7"/>
        <v>137758.30000000002</v>
      </c>
      <c r="BY18" s="96">
        <f t="shared" si="7"/>
        <v>5740.2</v>
      </c>
      <c r="BZ18" s="96">
        <f t="shared" si="7"/>
        <v>4526.299999999999</v>
      </c>
      <c r="CA18" s="96">
        <f t="shared" si="7"/>
        <v>10159.8</v>
      </c>
      <c r="CB18" s="96">
        <f t="shared" si="7"/>
        <v>3486.299999999999</v>
      </c>
      <c r="CC18" s="96">
        <f t="shared" si="7"/>
        <v>6961.799999999999</v>
      </c>
      <c r="CD18" s="96">
        <f t="shared" si="7"/>
        <v>11149.6</v>
      </c>
      <c r="CE18" s="96">
        <f t="shared" si="7"/>
        <v>6843.100000000001</v>
      </c>
      <c r="CF18" s="96">
        <f t="shared" si="7"/>
        <v>6606.9</v>
      </c>
      <c r="CG18" s="96">
        <f t="shared" si="7"/>
        <v>7951.5</v>
      </c>
      <c r="CH18" s="96">
        <f t="shared" si="7"/>
        <v>7833.9</v>
      </c>
      <c r="CI18" s="96">
        <f t="shared" si="7"/>
        <v>10159.8</v>
      </c>
      <c r="CJ18" s="96">
        <f t="shared" si="7"/>
        <v>8177.8</v>
      </c>
      <c r="CK18" s="96">
        <f t="shared" si="7"/>
        <v>10571</v>
      </c>
      <c r="CL18" s="96">
        <f t="shared" si="7"/>
        <v>20730.8</v>
      </c>
      <c r="CM18" s="96">
        <f t="shared" si="7"/>
        <v>24217.099999999995</v>
      </c>
      <c r="CN18" s="96">
        <f t="shared" si="7"/>
        <v>31178.899999999998</v>
      </c>
      <c r="CO18" s="96">
        <f t="shared" si="7"/>
        <v>42328.5</v>
      </c>
      <c r="CP18" s="96">
        <f t="shared" si="7"/>
        <v>49171.600000000006</v>
      </c>
      <c r="CQ18" s="96">
        <f t="shared" si="7"/>
        <v>55778.5</v>
      </c>
      <c r="CR18" s="96">
        <f t="shared" si="7"/>
        <v>63730.00000000001</v>
      </c>
      <c r="CS18" s="96">
        <f t="shared" si="7"/>
        <v>71563.9</v>
      </c>
      <c r="CT18" s="96">
        <f t="shared" si="7"/>
        <v>81723.69999999998</v>
      </c>
      <c r="CU18" s="96">
        <f t="shared" si="7"/>
        <v>89901.5</v>
      </c>
      <c r="CV18" s="96">
        <f t="shared" si="7"/>
        <v>13849.200000000003</v>
      </c>
      <c r="CW18" s="96">
        <f t="shared" si="7"/>
        <v>21859.999999999996</v>
      </c>
      <c r="CX18" s="96">
        <f t="shared" si="7"/>
        <v>33663.3</v>
      </c>
      <c r="CY18" s="96">
        <f t="shared" si="7"/>
        <v>60918.00000000001</v>
      </c>
      <c r="CZ18" s="96">
        <f t="shared" si="7"/>
        <v>70217.7</v>
      </c>
      <c r="DA18" s="96">
        <f t="shared" si="7"/>
        <v>77880.49999999999</v>
      </c>
      <c r="DB18" s="96">
        <f t="shared" si="7"/>
        <v>83895.1</v>
      </c>
      <c r="DC18" s="96">
        <f t="shared" si="7"/>
        <v>90309.00000000001</v>
      </c>
      <c r="DD18" s="96">
        <f t="shared" si="7"/>
        <v>107719.70000000001</v>
      </c>
      <c r="DE18" s="96">
        <f t="shared" si="7"/>
        <v>117753.79999999999</v>
      </c>
      <c r="DF18" s="96">
        <f t="shared" si="7"/>
        <v>125186.39999999998</v>
      </c>
      <c r="DG18" s="96">
        <f t="shared" si="7"/>
        <v>138708.1</v>
      </c>
      <c r="DH18" s="96">
        <f t="shared" si="7"/>
        <v>15649.400000000001</v>
      </c>
      <c r="DI18" s="96">
        <f t="shared" si="7"/>
        <v>28599.9</v>
      </c>
      <c r="DJ18" s="96">
        <f t="shared" si="7"/>
        <v>42415.600000000006</v>
      </c>
      <c r="DK18" s="96">
        <f t="shared" si="7"/>
        <v>51926.10000000001</v>
      </c>
      <c r="DL18" s="96">
        <f t="shared" si="7"/>
        <v>59916.90000000001</v>
      </c>
      <c r="DM18" s="96">
        <f t="shared" si="7"/>
        <v>73845</v>
      </c>
      <c r="DN18" s="96">
        <f t="shared" si="7"/>
        <v>86519.49999999999</v>
      </c>
      <c r="DO18" s="96">
        <f t="shared" si="7"/>
        <v>95118.19999999998</v>
      </c>
      <c r="DP18" s="96">
        <f t="shared" si="7"/>
        <v>108253.8</v>
      </c>
      <c r="DQ18" s="96">
        <f t="shared" si="7"/>
        <v>116136.3</v>
      </c>
      <c r="DR18" s="96">
        <f t="shared" si="7"/>
        <v>126310.696</v>
      </c>
      <c r="DS18" s="96">
        <f t="shared" si="7"/>
        <v>6665.4</v>
      </c>
      <c r="DT18" s="96">
        <f t="shared" si="7"/>
        <v>132976.096</v>
      </c>
      <c r="DU18" s="96">
        <f t="shared" si="7"/>
        <v>9218.800000000001</v>
      </c>
      <c r="DV18" s="96">
        <f t="shared" si="7"/>
        <v>9988.6</v>
      </c>
      <c r="DW18" s="96">
        <f t="shared" si="7"/>
        <v>10462.099999999999</v>
      </c>
      <c r="DX18" s="96">
        <f t="shared" si="7"/>
        <v>7187.199999999999</v>
      </c>
      <c r="DY18" s="96">
        <f aca="true" t="shared" si="8" ref="DY18:GS18">SUM(DY20:DY31)</f>
        <v>5249.941953999999</v>
      </c>
      <c r="DZ18" s="96">
        <f t="shared" si="8"/>
        <v>6892.007264999999</v>
      </c>
      <c r="EA18" s="96">
        <f t="shared" si="8"/>
        <v>6967</v>
      </c>
      <c r="EB18" s="96">
        <f t="shared" si="8"/>
        <v>16996.830000000005</v>
      </c>
      <c r="EC18" s="96">
        <f t="shared" si="8"/>
        <v>15773.704021999998</v>
      </c>
      <c r="ED18" s="96">
        <f t="shared" si="8"/>
        <v>15169.630527</v>
      </c>
      <c r="EE18" s="96">
        <f t="shared" si="8"/>
        <v>10367.849999999999</v>
      </c>
      <c r="EF18" s="96">
        <f t="shared" si="8"/>
        <v>14824.949999999999</v>
      </c>
      <c r="EG18" s="96">
        <f t="shared" si="8"/>
        <v>129098.61376800001</v>
      </c>
      <c r="EH18" s="96">
        <f t="shared" si="8"/>
        <v>12952.5</v>
      </c>
      <c r="EI18" s="96">
        <f t="shared" si="8"/>
        <v>10915.300000000003</v>
      </c>
      <c r="EJ18" s="96">
        <f t="shared" si="8"/>
        <v>9193.599999999999</v>
      </c>
      <c r="EK18" s="96">
        <f t="shared" si="8"/>
        <v>18930.248928999998</v>
      </c>
      <c r="EL18" s="96">
        <f t="shared" si="8"/>
        <v>32172.5</v>
      </c>
      <c r="EM18" s="96">
        <f t="shared" si="8"/>
        <v>27144.000000000004</v>
      </c>
      <c r="EN18" s="96">
        <f t="shared" si="8"/>
        <v>14518.899999999998</v>
      </c>
      <c r="EO18" s="96">
        <f t="shared" si="8"/>
        <v>24021.435747</v>
      </c>
      <c r="EP18" s="96">
        <f t="shared" si="8"/>
        <v>19013.016487999997</v>
      </c>
      <c r="EQ18" s="96">
        <f t="shared" si="8"/>
        <v>17829.224864</v>
      </c>
      <c r="ER18" s="96">
        <f t="shared" si="8"/>
        <v>19659.3</v>
      </c>
      <c r="ES18" s="96">
        <f t="shared" si="8"/>
        <v>23710.5</v>
      </c>
      <c r="ET18" s="96">
        <f t="shared" si="8"/>
        <v>230060.52602800002</v>
      </c>
      <c r="EU18" s="96">
        <f t="shared" si="8"/>
        <v>21564.338685000002</v>
      </c>
      <c r="EV18" s="96">
        <f t="shared" si="8"/>
        <v>19524.720853999996</v>
      </c>
      <c r="EW18" s="96">
        <f t="shared" si="8"/>
        <v>9523.311746000001</v>
      </c>
      <c r="EX18" s="96">
        <f t="shared" si="8"/>
        <v>22058.750000000004</v>
      </c>
      <c r="EY18" s="96">
        <f t="shared" si="8"/>
        <v>17406.149999999998</v>
      </c>
      <c r="EZ18" s="96">
        <f t="shared" si="8"/>
        <v>17086.8</v>
      </c>
      <c r="FA18" s="96">
        <f t="shared" si="8"/>
        <v>35133.067871</v>
      </c>
      <c r="FB18" s="96">
        <f t="shared" si="8"/>
        <v>16137.022105000011</v>
      </c>
      <c r="FC18" s="96">
        <f t="shared" si="8"/>
        <v>17206.9</v>
      </c>
      <c r="FD18" s="96">
        <f t="shared" si="8"/>
        <v>19051.257252</v>
      </c>
      <c r="FE18" s="96">
        <f t="shared" si="8"/>
        <v>25963.912698999997</v>
      </c>
      <c r="FF18" s="96">
        <f t="shared" si="8"/>
        <v>21375.9</v>
      </c>
      <c r="FG18" s="96">
        <f t="shared" si="8"/>
        <v>242032.13121199998</v>
      </c>
      <c r="FH18" s="96">
        <f t="shared" si="8"/>
        <v>16294.983055</v>
      </c>
      <c r="FI18" s="96">
        <f t="shared" si="8"/>
        <v>18481.864565</v>
      </c>
      <c r="FJ18" s="96">
        <f t="shared" si="8"/>
        <v>48284.175134</v>
      </c>
      <c r="FK18" s="96">
        <f t="shared" si="8"/>
        <v>12899.54714352315</v>
      </c>
      <c r="FL18" s="96">
        <f t="shared" si="8"/>
        <v>20256.152542660002</v>
      </c>
      <c r="FM18" s="96">
        <f t="shared" si="8"/>
        <v>17796.4</v>
      </c>
      <c r="FN18" s="96">
        <f t="shared" si="8"/>
        <v>12684.495083065109</v>
      </c>
      <c r="FO18" s="96">
        <f t="shared" si="8"/>
        <v>12437.335617876348</v>
      </c>
      <c r="FP18" s="96">
        <f t="shared" si="8"/>
        <v>19799.20336552009</v>
      </c>
      <c r="FQ18" s="96">
        <f t="shared" si="8"/>
        <v>23207.200000000004</v>
      </c>
      <c r="FR18" s="96">
        <f t="shared" si="8"/>
        <v>15764.420897940883</v>
      </c>
      <c r="FS18" s="96">
        <f t="shared" si="8"/>
        <v>20197.896546129265</v>
      </c>
      <c r="FT18" s="96">
        <f t="shared" si="8"/>
        <v>238103.67395071487</v>
      </c>
      <c r="FU18" s="96">
        <f t="shared" si="8"/>
        <v>16512.74533825297</v>
      </c>
      <c r="FV18" s="96">
        <f t="shared" si="8"/>
        <v>16693.351823763238</v>
      </c>
      <c r="FW18" s="96">
        <f t="shared" si="8"/>
        <v>18583.259461240355</v>
      </c>
      <c r="FX18" s="96">
        <f t="shared" si="8"/>
        <v>19536.103823039997</v>
      </c>
      <c r="FY18" s="96">
        <f t="shared" si="8"/>
        <v>19227.360664829997</v>
      </c>
      <c r="FZ18" s="96">
        <f t="shared" si="8"/>
        <v>12037.164461070002</v>
      </c>
      <c r="GA18" s="96">
        <f t="shared" si="8"/>
        <v>20817.773780770007</v>
      </c>
      <c r="GB18" s="96">
        <f t="shared" si="8"/>
        <v>15556.42818488</v>
      </c>
      <c r="GC18" s="96">
        <f t="shared" si="8"/>
        <v>16349.454588809984</v>
      </c>
      <c r="GD18" s="96">
        <f t="shared" si="8"/>
        <v>20268.814678000002</v>
      </c>
      <c r="GE18" s="96">
        <f t="shared" si="8"/>
        <v>15011.511053999999</v>
      </c>
      <c r="GF18" s="96">
        <f t="shared" si="8"/>
        <v>16846.772944000004</v>
      </c>
      <c r="GG18" s="96">
        <f t="shared" si="8"/>
        <v>207440.74080265657</v>
      </c>
      <c r="GH18" s="96">
        <f t="shared" si="8"/>
        <v>63498.154155</v>
      </c>
      <c r="GI18" s="96">
        <f t="shared" si="8"/>
        <v>18225.771773999997</v>
      </c>
      <c r="GJ18" s="96">
        <f t="shared" si="8"/>
        <v>31125.303166</v>
      </c>
      <c r="GK18" s="96">
        <f t="shared" si="8"/>
        <v>14943.892316</v>
      </c>
      <c r="GL18" s="96">
        <f t="shared" si="8"/>
        <v>11835.430956999999</v>
      </c>
      <c r="GM18" s="96">
        <f t="shared" si="8"/>
        <v>16473.450689</v>
      </c>
      <c r="GN18" s="96">
        <f t="shared" si="8"/>
        <v>26242.525607999996</v>
      </c>
      <c r="GO18" s="96">
        <f t="shared" si="8"/>
        <v>27744.53767</v>
      </c>
      <c r="GP18" s="96">
        <f t="shared" si="8"/>
        <v>11105.019625917326</v>
      </c>
      <c r="GQ18" s="96">
        <f t="shared" si="8"/>
        <v>19293.474551000003</v>
      </c>
      <c r="GR18" s="96">
        <f t="shared" si="8"/>
        <v>14119.849943000001</v>
      </c>
      <c r="GS18" s="96">
        <f t="shared" si="8"/>
        <v>14846.804612</v>
      </c>
      <c r="GT18" s="96">
        <f aca="true" t="shared" si="9" ref="GT18:HS18">SUM(GT20:GT31)</f>
        <v>12065.130538999998</v>
      </c>
      <c r="GU18" s="96">
        <f t="shared" si="9"/>
        <v>18850.364247</v>
      </c>
      <c r="GV18" s="96">
        <f t="shared" si="9"/>
        <v>13017.895646</v>
      </c>
      <c r="GW18" s="96">
        <f t="shared" si="9"/>
        <v>13032.144795</v>
      </c>
      <c r="GX18" s="96">
        <f t="shared" si="9"/>
        <v>22199.127945999997</v>
      </c>
      <c r="GY18" s="96">
        <f t="shared" si="9"/>
        <v>23556.573355999997</v>
      </c>
      <c r="GZ18" s="96">
        <f t="shared" si="9"/>
        <v>10951.651156000002</v>
      </c>
      <c r="HA18" s="96">
        <f t="shared" si="9"/>
        <v>13698.003771</v>
      </c>
      <c r="HB18" s="96">
        <f t="shared" si="9"/>
        <v>27983.628113</v>
      </c>
      <c r="HC18" s="96">
        <f t="shared" si="9"/>
        <v>8621.43732</v>
      </c>
      <c r="HD18" s="96">
        <f t="shared" si="9"/>
        <v>10893.752738999998</v>
      </c>
      <c r="HE18" s="96">
        <f t="shared" si="9"/>
        <v>11617.959175</v>
      </c>
      <c r="HF18" s="96">
        <f t="shared" si="9"/>
        <v>14925.392788000001</v>
      </c>
      <c r="HG18" s="96">
        <f t="shared" si="9"/>
        <v>24834.954706</v>
      </c>
      <c r="HH18" s="96">
        <f t="shared" si="9"/>
        <v>15744.337511999998</v>
      </c>
      <c r="HI18" s="96">
        <f t="shared" si="9"/>
        <v>15401.971818</v>
      </c>
      <c r="HJ18" s="96">
        <f t="shared" si="9"/>
        <v>16457.10244</v>
      </c>
      <c r="HK18" s="96">
        <f t="shared" si="9"/>
        <v>16341.270567</v>
      </c>
      <c r="HL18" s="96">
        <f t="shared" si="9"/>
        <v>11381.651468</v>
      </c>
      <c r="HM18" s="96">
        <f t="shared" si="9"/>
        <v>13920.805826000002</v>
      </c>
      <c r="HN18" s="96">
        <f t="shared" si="9"/>
        <v>0</v>
      </c>
      <c r="HO18" s="96">
        <f t="shared" si="9"/>
        <v>0</v>
      </c>
      <c r="HP18" s="96">
        <f t="shared" si="9"/>
        <v>0</v>
      </c>
      <c r="HQ18" s="96">
        <f t="shared" si="9"/>
        <v>0</v>
      </c>
      <c r="HR18" s="96">
        <f t="shared" si="9"/>
        <v>127370.89145600001</v>
      </c>
      <c r="HS18" s="96">
        <f t="shared" si="9"/>
        <v>129007.48712499999</v>
      </c>
    </row>
    <row r="19" spans="1:227" ht="15.75">
      <c r="A19" s="67"/>
      <c r="B19" s="33"/>
      <c r="C19" s="18"/>
      <c r="D19" s="18"/>
      <c r="E19" s="19"/>
      <c r="F19" s="19"/>
      <c r="G19" s="19"/>
      <c r="H19" s="18"/>
      <c r="I19" s="19"/>
      <c r="J19" s="18"/>
      <c r="K19" s="37"/>
      <c r="L19" s="37"/>
      <c r="M19" s="93"/>
      <c r="N19" s="93"/>
      <c r="O19" s="93"/>
      <c r="P19" s="93"/>
      <c r="Q19" s="93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9"/>
      <c r="BO19" s="99"/>
      <c r="BP19" s="99"/>
      <c r="BQ19" s="99"/>
      <c r="BR19" s="99"/>
      <c r="BS19" s="99"/>
      <c r="BT19" s="99"/>
      <c r="BU19" s="99"/>
      <c r="BV19" s="99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93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93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93"/>
      <c r="FH19" s="80"/>
      <c r="FI19" s="80"/>
      <c r="FJ19" s="80"/>
      <c r="FK19" s="80"/>
      <c r="FL19" s="80"/>
      <c r="FM19" s="80"/>
      <c r="FN19" s="80"/>
      <c r="FO19" s="80"/>
      <c r="FP19" s="80"/>
      <c r="FQ19" s="80"/>
      <c r="FR19" s="80"/>
      <c r="FS19" s="80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80"/>
      <c r="GJ19" s="80"/>
      <c r="GK19" s="80"/>
      <c r="GL19" s="80"/>
      <c r="GM19" s="80"/>
      <c r="GN19" s="80"/>
      <c r="GO19" s="80"/>
      <c r="GP19" s="80"/>
      <c r="GQ19" s="80"/>
      <c r="GR19" s="80"/>
      <c r="GS19" s="80"/>
      <c r="GT19" s="80"/>
      <c r="GU19" s="80"/>
      <c r="GV19" s="80"/>
      <c r="GW19" s="80"/>
      <c r="GX19" s="80"/>
      <c r="GY19" s="80"/>
      <c r="GZ19" s="80"/>
      <c r="HA19" s="80"/>
      <c r="HB19" s="80"/>
      <c r="HC19" s="80"/>
      <c r="HD19" s="80"/>
      <c r="HE19" s="80"/>
      <c r="HF19" s="80"/>
      <c r="HG19" s="80"/>
      <c r="HH19" s="80"/>
      <c r="HI19" s="80"/>
      <c r="HJ19" s="80"/>
      <c r="HK19" s="80"/>
      <c r="HL19" s="80"/>
      <c r="HM19" s="80"/>
      <c r="HN19" s="80"/>
      <c r="HO19" s="80"/>
      <c r="HP19" s="80"/>
      <c r="HQ19" s="80"/>
      <c r="HR19" s="93"/>
      <c r="HS19" s="93"/>
    </row>
    <row r="20" spans="1:227" ht="15.75">
      <c r="A20" s="67" t="s">
        <v>62</v>
      </c>
      <c r="B20" s="33">
        <v>2931.7</v>
      </c>
      <c r="C20" s="18">
        <v>3189.6</v>
      </c>
      <c r="D20" s="18">
        <v>5845.5</v>
      </c>
      <c r="E20" s="19">
        <v>7755.2</v>
      </c>
      <c r="F20" s="19">
        <v>15505.8</v>
      </c>
      <c r="G20" s="19">
        <v>10421.4</v>
      </c>
      <c r="H20" s="18">
        <v>8928.3</v>
      </c>
      <c r="I20" s="15">
        <v>23900.3</v>
      </c>
      <c r="J20" s="43">
        <v>7450</v>
      </c>
      <c r="K20" s="33">
        <v>7923.814480999999</v>
      </c>
      <c r="L20" s="33">
        <v>30078.796012999996</v>
      </c>
      <c r="M20" s="99">
        <v>21921.874138</v>
      </c>
      <c r="N20" s="99">
        <v>32839.84067274983</v>
      </c>
      <c r="O20" s="99">
        <v>21022.576459719097</v>
      </c>
      <c r="P20" s="99">
        <v>35314.914186591304</v>
      </c>
      <c r="Q20" s="99">
        <v>20567.723672</v>
      </c>
      <c r="R20" s="99">
        <v>344.6</v>
      </c>
      <c r="S20" s="99">
        <v>353.9</v>
      </c>
      <c r="T20" s="82">
        <v>355.2</v>
      </c>
      <c r="U20" s="82">
        <v>390.8</v>
      </c>
      <c r="V20" s="82">
        <v>1082.8</v>
      </c>
      <c r="W20" s="82">
        <v>279.5</v>
      </c>
      <c r="X20" s="82">
        <v>983.6</v>
      </c>
      <c r="Y20" s="82">
        <v>361.7</v>
      </c>
      <c r="Z20" s="82">
        <v>352.9</v>
      </c>
      <c r="AA20" s="82">
        <v>695</v>
      </c>
      <c r="AB20" s="82">
        <v>284.6</v>
      </c>
      <c r="AC20" s="82">
        <v>360.9</v>
      </c>
      <c r="AD20" s="82">
        <v>471.4</v>
      </c>
      <c r="AE20" s="82">
        <v>620.9</v>
      </c>
      <c r="AF20" s="82">
        <v>1005.2</v>
      </c>
      <c r="AG20" s="82">
        <v>285.6</v>
      </c>
      <c r="AH20" s="82">
        <v>275.8</v>
      </c>
      <c r="AI20" s="82">
        <v>89.9</v>
      </c>
      <c r="AJ20" s="82">
        <v>666.1</v>
      </c>
      <c r="AK20" s="82">
        <v>1179.4</v>
      </c>
      <c r="AL20" s="82">
        <v>322.2</v>
      </c>
      <c r="AM20" s="82">
        <v>1277.4</v>
      </c>
      <c r="AN20" s="82">
        <v>597.3</v>
      </c>
      <c r="AO20" s="82">
        <v>964</v>
      </c>
      <c r="AP20" s="82">
        <v>3200</v>
      </c>
      <c r="AQ20" s="82">
        <v>662.9</v>
      </c>
      <c r="AR20" s="82">
        <v>511.5</v>
      </c>
      <c r="AS20" s="82">
        <v>5291.1</v>
      </c>
      <c r="AT20" s="82">
        <v>962.9</v>
      </c>
      <c r="AU20" s="82">
        <v>1677.1</v>
      </c>
      <c r="AV20" s="80">
        <v>396.6</v>
      </c>
      <c r="AW20" s="80">
        <v>590.7</v>
      </c>
      <c r="AX20" s="80">
        <v>438.1</v>
      </c>
      <c r="AY20" s="80">
        <v>776.3</v>
      </c>
      <c r="AZ20" s="80">
        <v>656.4</v>
      </c>
      <c r="BA20" s="82">
        <v>342.2</v>
      </c>
      <c r="BB20" s="82">
        <v>1065.2</v>
      </c>
      <c r="BC20" s="82">
        <v>1964.3</v>
      </c>
      <c r="BD20" s="82">
        <v>395.8</v>
      </c>
      <c r="BE20" s="82">
        <v>653</v>
      </c>
      <c r="BF20" s="82">
        <v>265.5</v>
      </c>
      <c r="BG20" s="82">
        <v>905.9</v>
      </c>
      <c r="BH20" s="82">
        <v>441.8</v>
      </c>
      <c r="BI20" s="82">
        <v>1197.4</v>
      </c>
      <c r="BJ20" s="82">
        <v>489.5</v>
      </c>
      <c r="BK20" s="82">
        <v>284</v>
      </c>
      <c r="BL20" s="82">
        <v>1268.1</v>
      </c>
      <c r="BM20" s="82">
        <v>1490.9</v>
      </c>
      <c r="BN20" s="99">
        <v>3029.5</v>
      </c>
      <c r="BO20" s="99">
        <v>3425.3</v>
      </c>
      <c r="BP20" s="99">
        <v>4078.3</v>
      </c>
      <c r="BQ20" s="99">
        <v>4343.8</v>
      </c>
      <c r="BR20" s="99">
        <v>5249.7</v>
      </c>
      <c r="BS20" s="99">
        <v>5691.5</v>
      </c>
      <c r="BT20" s="99">
        <v>6888.9</v>
      </c>
      <c r="BU20" s="82">
        <v>7378.4</v>
      </c>
      <c r="BV20" s="82">
        <v>7662.4</v>
      </c>
      <c r="BW20" s="82">
        <v>8930.5</v>
      </c>
      <c r="BX20" s="80">
        <v>10421.4</v>
      </c>
      <c r="BY20" s="82">
        <v>211.8</v>
      </c>
      <c r="BZ20" s="82">
        <v>862.5</v>
      </c>
      <c r="CA20" s="82">
        <v>522.3</v>
      </c>
      <c r="CB20" s="82">
        <v>1250.9</v>
      </c>
      <c r="CC20" s="82">
        <v>588.3</v>
      </c>
      <c r="CD20" s="82">
        <v>961.7</v>
      </c>
      <c r="CE20" s="82">
        <v>371.2</v>
      </c>
      <c r="CF20" s="82">
        <v>1607.5</v>
      </c>
      <c r="CG20" s="82">
        <v>742.7</v>
      </c>
      <c r="CH20" s="82">
        <v>389.40000000000055</v>
      </c>
      <c r="CI20" s="82">
        <v>1053.5</v>
      </c>
      <c r="CJ20" s="82">
        <v>366.5</v>
      </c>
      <c r="CK20" s="82">
        <v>1074.3</v>
      </c>
      <c r="CL20" s="82">
        <v>1596.6</v>
      </c>
      <c r="CM20" s="82">
        <v>2847.5</v>
      </c>
      <c r="CN20" s="82">
        <v>3435.8</v>
      </c>
      <c r="CO20" s="82">
        <v>4397.5</v>
      </c>
      <c r="CP20" s="80">
        <v>4768.7</v>
      </c>
      <c r="CQ20" s="82">
        <v>6376.2</v>
      </c>
      <c r="CR20" s="82">
        <v>7118.9</v>
      </c>
      <c r="CS20" s="80">
        <v>7508.3</v>
      </c>
      <c r="CT20" s="80">
        <v>8561.8</v>
      </c>
      <c r="CU20" s="82">
        <v>8928.3</v>
      </c>
      <c r="CV20" s="82">
        <v>252.7</v>
      </c>
      <c r="CW20" s="82">
        <v>966.5</v>
      </c>
      <c r="CX20" s="82">
        <v>1127.8</v>
      </c>
      <c r="CY20" s="80">
        <v>18774.5</v>
      </c>
      <c r="CZ20" s="80">
        <v>20133.1</v>
      </c>
      <c r="DA20" s="80">
        <v>20539.1</v>
      </c>
      <c r="DB20" s="80">
        <v>20772.5</v>
      </c>
      <c r="DC20" s="80">
        <v>20913.3</v>
      </c>
      <c r="DD20" s="80">
        <v>21187.8</v>
      </c>
      <c r="DE20" s="80">
        <v>22248.7</v>
      </c>
      <c r="DF20" s="80">
        <v>23160.2</v>
      </c>
      <c r="DG20" s="80">
        <v>23900.3</v>
      </c>
      <c r="DH20" s="80">
        <v>598.5</v>
      </c>
      <c r="DI20" s="80">
        <v>1562.9</v>
      </c>
      <c r="DJ20" s="80">
        <v>3707</v>
      </c>
      <c r="DK20" s="80">
        <v>3877.7</v>
      </c>
      <c r="DL20" s="80">
        <v>4517.2</v>
      </c>
      <c r="DM20" s="82">
        <v>5012.3</v>
      </c>
      <c r="DN20" s="80">
        <v>5515</v>
      </c>
      <c r="DO20" s="80">
        <v>5908.7</v>
      </c>
      <c r="DP20" s="80">
        <v>6273.6</v>
      </c>
      <c r="DQ20" s="80">
        <v>6754.1</v>
      </c>
      <c r="DR20" s="80">
        <v>7176.1</v>
      </c>
      <c r="DS20" s="80">
        <v>273.9</v>
      </c>
      <c r="DT20" s="80">
        <f aca="true" t="shared" si="10" ref="DT20:DT25">DR20+DS20</f>
        <v>7450</v>
      </c>
      <c r="DU20" s="82">
        <v>246.2</v>
      </c>
      <c r="DV20" s="82">
        <v>643.5</v>
      </c>
      <c r="DW20" s="82">
        <v>1223.4</v>
      </c>
      <c r="DX20" s="82">
        <v>551.8</v>
      </c>
      <c r="DY20" s="82">
        <v>550.884636</v>
      </c>
      <c r="DZ20" s="82">
        <f>'[1]Feuil3'!$F$5</f>
        <v>174.556428</v>
      </c>
      <c r="EA20" s="82">
        <v>513.6</v>
      </c>
      <c r="EB20" s="82">
        <v>1241.8</v>
      </c>
      <c r="EC20" s="82">
        <v>247.02077</v>
      </c>
      <c r="ED20" s="82">
        <v>1307.052647</v>
      </c>
      <c r="EE20" s="82">
        <v>482.5</v>
      </c>
      <c r="EF20" s="82">
        <v>741.5</v>
      </c>
      <c r="EG20" s="99">
        <f aca="true" t="shared" si="11" ref="EG20:EG28">SUM(DU20:EF20)</f>
        <v>7923.814480999999</v>
      </c>
      <c r="EH20" s="82">
        <v>289.5</v>
      </c>
      <c r="EI20" s="82">
        <v>1785.8</v>
      </c>
      <c r="EJ20" s="82">
        <v>807.8</v>
      </c>
      <c r="EK20" s="82">
        <v>1191.149549</v>
      </c>
      <c r="EL20" s="82">
        <v>15435.6</v>
      </c>
      <c r="EM20" s="82">
        <v>2760.7</v>
      </c>
      <c r="EN20" s="82">
        <v>767.6</v>
      </c>
      <c r="EO20" s="82">
        <v>479.038071</v>
      </c>
      <c r="EP20" s="82">
        <v>1295.870997</v>
      </c>
      <c r="EQ20" s="82">
        <v>710.437396</v>
      </c>
      <c r="ER20" s="82">
        <v>1228</v>
      </c>
      <c r="ES20" s="82">
        <v>3327.3</v>
      </c>
      <c r="ET20" s="99">
        <f>SUM(EH20:ES20)</f>
        <v>30078.796012999996</v>
      </c>
      <c r="EU20" s="82">
        <v>1022.715101</v>
      </c>
      <c r="EV20" s="82">
        <v>912.415017</v>
      </c>
      <c r="EW20" s="80">
        <v>807.831005</v>
      </c>
      <c r="EX20" s="80">
        <v>2135</v>
      </c>
      <c r="EY20" s="80">
        <v>1897.8</v>
      </c>
      <c r="EZ20" s="80">
        <v>1537.8</v>
      </c>
      <c r="FA20" s="80">
        <v>1966.274136</v>
      </c>
      <c r="FB20" s="80">
        <v>1338.055205</v>
      </c>
      <c r="FC20" s="80">
        <v>1205.4</v>
      </c>
      <c r="FD20" s="80">
        <v>585.743743</v>
      </c>
      <c r="FE20" s="80">
        <f>'[2]Feuil5'!$C$7</f>
        <v>2287.639931</v>
      </c>
      <c r="FF20" s="80">
        <v>6225.2</v>
      </c>
      <c r="FG20" s="80">
        <f>SUM(EU20:EZ20)+FA20+FB20+FC20+FD20+FE20+FF20</f>
        <v>21921.874138</v>
      </c>
      <c r="FH20" s="80">
        <v>2774.145491</v>
      </c>
      <c r="FI20" s="85">
        <v>3782.482701</v>
      </c>
      <c r="FJ20" s="85">
        <v>6398.530527</v>
      </c>
      <c r="FK20" s="80">
        <v>1233.3503298</v>
      </c>
      <c r="FL20" s="80">
        <v>1647.24899709</v>
      </c>
      <c r="FM20" s="80">
        <v>2707.6</v>
      </c>
      <c r="FN20" s="80">
        <v>3517.6686062206277</v>
      </c>
      <c r="FO20" s="80">
        <v>2082.010349032555</v>
      </c>
      <c r="FP20" s="80">
        <v>1336.7847318787378</v>
      </c>
      <c r="FQ20" s="80">
        <v>2820.7</v>
      </c>
      <c r="FR20" s="80">
        <v>2944.33902224275</v>
      </c>
      <c r="FS20" s="80">
        <v>1594.979917485152</v>
      </c>
      <c r="FT20" s="80">
        <f>FI20+FH20+FJ20+FK20+FL20+FM20+FN20+FO20+FP20+FQ20+FR20+FS20</f>
        <v>32839.84067274983</v>
      </c>
      <c r="FU20" s="80">
        <v>1683.9655581355012</v>
      </c>
      <c r="FV20" s="80">
        <v>690.9665610257578</v>
      </c>
      <c r="FW20" s="80">
        <v>1818.8888178878397</v>
      </c>
      <c r="FX20" s="80">
        <v>3042.306837530001</v>
      </c>
      <c r="FY20" s="80">
        <v>989.6686465400002</v>
      </c>
      <c r="FZ20" s="80">
        <v>1038.0591227999998</v>
      </c>
      <c r="GA20" s="80">
        <v>1038.0658937399999</v>
      </c>
      <c r="GB20" s="80">
        <v>1456.1191246099997</v>
      </c>
      <c r="GC20" s="80">
        <v>3841.585092449997</v>
      </c>
      <c r="GD20" s="80">
        <v>1812.962825</v>
      </c>
      <c r="GE20" s="80">
        <v>2665.601287</v>
      </c>
      <c r="GF20" s="80">
        <v>944.386693</v>
      </c>
      <c r="GG20" s="80">
        <f>SUM(FU20:GF20)</f>
        <v>21022.576459719097</v>
      </c>
      <c r="GH20" s="80">
        <v>13789.155324</v>
      </c>
      <c r="GI20" s="80">
        <v>1325.912839</v>
      </c>
      <c r="GJ20" s="80">
        <v>8824.354198</v>
      </c>
      <c r="GK20" s="80">
        <v>886.786947</v>
      </c>
      <c r="GL20" s="80">
        <v>947.276305</v>
      </c>
      <c r="GM20" s="80">
        <v>1569.342982</v>
      </c>
      <c r="GN20" s="80">
        <v>1476.244664</v>
      </c>
      <c r="GO20" s="80">
        <v>867.072016</v>
      </c>
      <c r="GP20" s="80">
        <v>1236.0685492813268</v>
      </c>
      <c r="GQ20" s="80">
        <v>1277.43284</v>
      </c>
      <c r="GR20" s="80">
        <v>2167.246814</v>
      </c>
      <c r="GS20" s="80">
        <v>1302.527067</v>
      </c>
      <c r="GT20" s="80">
        <v>1080.229468</v>
      </c>
      <c r="GU20" s="80">
        <v>2453.226009</v>
      </c>
      <c r="GV20" s="80">
        <v>707.282475</v>
      </c>
      <c r="GW20" s="80">
        <v>2071.692042</v>
      </c>
      <c r="GX20" s="80">
        <v>2144.034646</v>
      </c>
      <c r="GY20" s="80">
        <v>2237.54253</v>
      </c>
      <c r="GZ20" s="80">
        <v>1994.093627</v>
      </c>
      <c r="HA20" s="80">
        <v>3760.083751</v>
      </c>
      <c r="HB20" s="80">
        <v>1342.189099</v>
      </c>
      <c r="HC20" s="80">
        <v>685.574213</v>
      </c>
      <c r="HD20" s="80">
        <v>892.841386</v>
      </c>
      <c r="HE20" s="80">
        <v>1198.934426</v>
      </c>
      <c r="HF20" s="80">
        <v>1878.809902</v>
      </c>
      <c r="HG20" s="80">
        <v>2773.519477</v>
      </c>
      <c r="HH20" s="80">
        <v>1950.404016</v>
      </c>
      <c r="HI20" s="80">
        <v>1767.864438</v>
      </c>
      <c r="HJ20" s="80">
        <v>2056.83452</v>
      </c>
      <c r="HK20" s="80">
        <v>2301.403094</v>
      </c>
      <c r="HL20" s="80">
        <v>1412.804492</v>
      </c>
      <c r="HM20" s="80">
        <v>3718.790495</v>
      </c>
      <c r="HN20" s="80"/>
      <c r="HO20" s="80"/>
      <c r="HP20" s="80"/>
      <c r="HQ20" s="80"/>
      <c r="HR20" s="99">
        <f>+GT20+GU20+GV20+GW20+GX20+GY20+GZ20+HA20</f>
        <v>16448.184548</v>
      </c>
      <c r="HS20" s="99">
        <f>HF20+HG20+HH20+HI20+HJ20+HK20+HL20+HM20</f>
        <v>17860.430433999998</v>
      </c>
    </row>
    <row r="21" spans="1:227" ht="15.75">
      <c r="A21" s="67" t="s">
        <v>63</v>
      </c>
      <c r="B21" s="33">
        <v>17864.7</v>
      </c>
      <c r="C21" s="18">
        <v>19882.8</v>
      </c>
      <c r="D21" s="18">
        <v>25196.2</v>
      </c>
      <c r="E21" s="19">
        <v>26359</v>
      </c>
      <c r="F21" s="19">
        <v>35451.4</v>
      </c>
      <c r="G21" s="19">
        <v>51820.5</v>
      </c>
      <c r="H21" s="18">
        <v>48476.2</v>
      </c>
      <c r="I21" s="15">
        <v>61033</v>
      </c>
      <c r="J21" s="43">
        <v>56185.2</v>
      </c>
      <c r="K21" s="33">
        <v>59967.28875000001</v>
      </c>
      <c r="L21" s="33">
        <v>86583.074344</v>
      </c>
      <c r="M21" s="99">
        <v>109260.88467900001</v>
      </c>
      <c r="N21" s="99">
        <v>99067.65391783453</v>
      </c>
      <c r="O21" s="99">
        <v>81512.74378273783</v>
      </c>
      <c r="P21" s="99">
        <v>79523.06729534529</v>
      </c>
      <c r="Q21" s="99">
        <v>46594.96863</v>
      </c>
      <c r="R21" s="99">
        <v>2304.9</v>
      </c>
      <c r="S21" s="99">
        <v>2575.4</v>
      </c>
      <c r="T21" s="82">
        <v>1742.9</v>
      </c>
      <c r="U21" s="82">
        <v>2330.8</v>
      </c>
      <c r="V21" s="82">
        <v>2008.7</v>
      </c>
      <c r="W21" s="82">
        <v>1959.1</v>
      </c>
      <c r="X21" s="82">
        <v>3299.5</v>
      </c>
      <c r="Y21" s="82">
        <v>2387.1</v>
      </c>
      <c r="Z21" s="82">
        <v>2173.1</v>
      </c>
      <c r="AA21" s="82">
        <v>1662.7</v>
      </c>
      <c r="AB21" s="82">
        <v>1111.5</v>
      </c>
      <c r="AC21" s="82">
        <v>1640.5</v>
      </c>
      <c r="AD21" s="82">
        <v>2375.9</v>
      </c>
      <c r="AE21" s="82">
        <v>1871.1</v>
      </c>
      <c r="AF21" s="82">
        <v>2622.2</v>
      </c>
      <c r="AG21" s="82">
        <v>1845.5</v>
      </c>
      <c r="AH21" s="82">
        <v>2263.3</v>
      </c>
      <c r="AI21" s="82">
        <v>2641.5</v>
      </c>
      <c r="AJ21" s="82">
        <v>1329.2</v>
      </c>
      <c r="AK21" s="82">
        <v>1678.8</v>
      </c>
      <c r="AL21" s="82">
        <v>2810.4</v>
      </c>
      <c r="AM21" s="82">
        <v>2378.7</v>
      </c>
      <c r="AN21" s="82">
        <v>1711.1</v>
      </c>
      <c r="AO21" s="82">
        <v>2831.3</v>
      </c>
      <c r="AP21" s="82">
        <v>1486.4</v>
      </c>
      <c r="AQ21" s="82">
        <v>1622.4</v>
      </c>
      <c r="AR21" s="82">
        <v>1855</v>
      </c>
      <c r="AS21" s="82">
        <v>3511.8</v>
      </c>
      <c r="AT21" s="82">
        <v>3166.3</v>
      </c>
      <c r="AU21" s="82">
        <v>2689</v>
      </c>
      <c r="AV21" s="80">
        <v>3351.9</v>
      </c>
      <c r="AW21" s="80">
        <v>4531.9</v>
      </c>
      <c r="AX21" s="80">
        <v>5261.9</v>
      </c>
      <c r="AY21" s="80">
        <v>2392.3</v>
      </c>
      <c r="AZ21" s="80">
        <v>2554.8</v>
      </c>
      <c r="BA21" s="82">
        <v>3027.7</v>
      </c>
      <c r="BB21" s="82">
        <v>2440.2</v>
      </c>
      <c r="BC21" s="82">
        <v>6803.2</v>
      </c>
      <c r="BD21" s="82">
        <v>4557.8</v>
      </c>
      <c r="BE21" s="82">
        <v>4027.5</v>
      </c>
      <c r="BF21" s="82">
        <v>6305.5</v>
      </c>
      <c r="BG21" s="82">
        <v>4091.3</v>
      </c>
      <c r="BH21" s="82">
        <v>3949</v>
      </c>
      <c r="BI21" s="82">
        <v>2655.6</v>
      </c>
      <c r="BJ21" s="82">
        <v>5157.6</v>
      </c>
      <c r="BK21" s="82">
        <v>5049.4</v>
      </c>
      <c r="BL21" s="82">
        <v>4129.6</v>
      </c>
      <c r="BM21" s="82">
        <v>2653.8</v>
      </c>
      <c r="BN21" s="99">
        <v>9243.4</v>
      </c>
      <c r="BO21" s="99">
        <v>13801.2</v>
      </c>
      <c r="BP21" s="99">
        <v>17828.7</v>
      </c>
      <c r="BQ21" s="99">
        <v>24134.2</v>
      </c>
      <c r="BR21" s="99">
        <v>28225.5</v>
      </c>
      <c r="BS21" s="99">
        <v>32174.5</v>
      </c>
      <c r="BT21" s="99">
        <v>34830.1</v>
      </c>
      <c r="BU21" s="82">
        <v>39987.7</v>
      </c>
      <c r="BV21" s="82">
        <v>45037.1</v>
      </c>
      <c r="BW21" s="82">
        <v>49166.7</v>
      </c>
      <c r="BX21" s="80">
        <v>51820.5</v>
      </c>
      <c r="BY21" s="82">
        <v>2971</v>
      </c>
      <c r="BZ21" s="82">
        <v>1943.9</v>
      </c>
      <c r="CA21" s="82">
        <v>3843.7</v>
      </c>
      <c r="CB21" s="82">
        <v>983.6999999999989</v>
      </c>
      <c r="CC21" s="82">
        <v>4172.4</v>
      </c>
      <c r="CD21" s="82">
        <v>7208.3</v>
      </c>
      <c r="CE21" s="82">
        <v>4765.6</v>
      </c>
      <c r="CF21" s="82">
        <v>3791.2</v>
      </c>
      <c r="CG21" s="82">
        <v>4287.5</v>
      </c>
      <c r="CH21" s="82">
        <v>4167.8</v>
      </c>
      <c r="CI21" s="82">
        <v>4549.5</v>
      </c>
      <c r="CJ21" s="82">
        <v>5791.6</v>
      </c>
      <c r="CK21" s="82">
        <v>4914.9</v>
      </c>
      <c r="CL21" s="82">
        <v>8758.6</v>
      </c>
      <c r="CM21" s="82">
        <v>9742.3</v>
      </c>
      <c r="CN21" s="82">
        <v>13914.7</v>
      </c>
      <c r="CO21" s="82">
        <v>21123</v>
      </c>
      <c r="CP21" s="80">
        <v>25888.6</v>
      </c>
      <c r="CQ21" s="82">
        <v>29679.8</v>
      </c>
      <c r="CR21" s="82">
        <v>33967.3</v>
      </c>
      <c r="CS21" s="80">
        <v>38135.1</v>
      </c>
      <c r="CT21" s="80">
        <v>42684.6</v>
      </c>
      <c r="CU21" s="82">
        <v>48476.2</v>
      </c>
      <c r="CV21" s="82">
        <v>9497</v>
      </c>
      <c r="CW21" s="82">
        <v>13565.8</v>
      </c>
      <c r="CX21" s="82">
        <v>18708.9</v>
      </c>
      <c r="CY21" s="80">
        <v>25945.5</v>
      </c>
      <c r="CZ21" s="80">
        <v>31251</v>
      </c>
      <c r="DA21" s="80">
        <v>34778.7</v>
      </c>
      <c r="DB21" s="80">
        <v>37823.3</v>
      </c>
      <c r="DC21" s="80">
        <v>40958</v>
      </c>
      <c r="DD21" s="80">
        <v>43987.2</v>
      </c>
      <c r="DE21" s="80">
        <v>48949</v>
      </c>
      <c r="DF21" s="80">
        <v>52418.3</v>
      </c>
      <c r="DG21" s="80">
        <v>61033</v>
      </c>
      <c r="DH21" s="80">
        <v>4623.6</v>
      </c>
      <c r="DI21" s="80">
        <v>9584.5</v>
      </c>
      <c r="DJ21" s="80">
        <v>14775.9</v>
      </c>
      <c r="DK21" s="80">
        <v>18021.4</v>
      </c>
      <c r="DL21" s="80">
        <v>22490.8</v>
      </c>
      <c r="DM21" s="82">
        <v>27733.7</v>
      </c>
      <c r="DN21" s="80">
        <v>32185.4</v>
      </c>
      <c r="DO21" s="80">
        <v>37028.9</v>
      </c>
      <c r="DP21" s="80">
        <v>41676.7</v>
      </c>
      <c r="DQ21" s="80">
        <v>46615.1</v>
      </c>
      <c r="DR21" s="80">
        <v>53317.6</v>
      </c>
      <c r="DS21" s="80">
        <v>2867.6</v>
      </c>
      <c r="DT21" s="80">
        <f t="shared" si="10"/>
        <v>56185.2</v>
      </c>
      <c r="DU21" s="82">
        <v>4385.1</v>
      </c>
      <c r="DV21" s="82">
        <v>7191.5</v>
      </c>
      <c r="DW21" s="82">
        <v>6221</v>
      </c>
      <c r="DX21" s="82">
        <v>3815.7</v>
      </c>
      <c r="DY21" s="82">
        <v>3263.643034</v>
      </c>
      <c r="DZ21" s="82">
        <f>'[1]Feuil3'!$F$7+'[1]Feuil3'!$F$28</f>
        <v>4849.20847</v>
      </c>
      <c r="EA21" s="82">
        <v>3849.9</v>
      </c>
      <c r="EB21" s="82">
        <f>5905.6+1.3</f>
        <v>5906.900000000001</v>
      </c>
      <c r="EC21" s="82">
        <v>3892.777385</v>
      </c>
      <c r="ED21" s="82">
        <v>6018.759861</v>
      </c>
      <c r="EE21" s="82">
        <v>4852.4</v>
      </c>
      <c r="EF21" s="82">
        <v>5720.4</v>
      </c>
      <c r="EG21" s="99">
        <f t="shared" si="11"/>
        <v>59967.28875000001</v>
      </c>
      <c r="EH21" s="82">
        <v>5447.5</v>
      </c>
      <c r="EI21" s="82">
        <v>5490.7</v>
      </c>
      <c r="EJ21" s="82">
        <v>5760.2</v>
      </c>
      <c r="EK21" s="82">
        <v>6928.363341</v>
      </c>
      <c r="EL21" s="82">
        <v>6835.8</v>
      </c>
      <c r="EM21" s="82">
        <v>6166.6</v>
      </c>
      <c r="EN21" s="82">
        <v>6344.3</v>
      </c>
      <c r="EO21" s="82">
        <v>6002.631551</v>
      </c>
      <c r="EP21" s="82">
        <v>11279.723423</v>
      </c>
      <c r="EQ21" s="82">
        <v>6879.756029</v>
      </c>
      <c r="ER21" s="82">
        <f>9845.5+12.3</f>
        <v>9857.8</v>
      </c>
      <c r="ES21" s="82">
        <v>9589.7</v>
      </c>
      <c r="ET21" s="99">
        <f aca="true" t="shared" si="12" ref="ET21:ET31">SUM(EH21:ES21)</f>
        <v>86583.074344</v>
      </c>
      <c r="EU21" s="82">
        <v>11189.446572</v>
      </c>
      <c r="EV21" s="82">
        <v>9759.269033</v>
      </c>
      <c r="EW21" s="80">
        <v>5760.239571</v>
      </c>
      <c r="EX21" s="80">
        <f>7319.66+19.21</f>
        <v>7338.87</v>
      </c>
      <c r="EY21" s="80">
        <v>5315</v>
      </c>
      <c r="EZ21" s="80">
        <v>8827.1</v>
      </c>
      <c r="FA21" s="80">
        <v>19363.218204</v>
      </c>
      <c r="FB21" s="80">
        <v>5266.618824</v>
      </c>
      <c r="FC21" s="80">
        <v>9695.5</v>
      </c>
      <c r="FD21" s="80">
        <v>8586.649361</v>
      </c>
      <c r="FE21" s="80">
        <f>'[2]Feuil5'!$C$10</f>
        <v>8922.273114</v>
      </c>
      <c r="FF21" s="80">
        <v>9236.7</v>
      </c>
      <c r="FG21" s="80">
        <f aca="true" t="shared" si="13" ref="FG21:FG31">SUM(EU21:EZ21)+FA21+FB21+FC21+FD21+FE21+FF21</f>
        <v>109260.88467900001</v>
      </c>
      <c r="FH21" s="80">
        <v>8214.10002</v>
      </c>
      <c r="FI21" s="85">
        <v>9019.896824</v>
      </c>
      <c r="FJ21" s="85">
        <v>23371.495254999998</v>
      </c>
      <c r="FK21" s="80">
        <v>7418.111143</v>
      </c>
      <c r="FL21" s="80">
        <v>7227.589431099998</v>
      </c>
      <c r="FM21" s="80">
        <v>5339.8</v>
      </c>
      <c r="FN21" s="80">
        <v>4885.411771014668</v>
      </c>
      <c r="FO21" s="80">
        <v>5499.963373368686</v>
      </c>
      <c r="FP21" s="80">
        <v>4016.493476900173</v>
      </c>
      <c r="FQ21" s="80">
        <v>9103.5</v>
      </c>
      <c r="FR21" s="80">
        <f>6243.40735570313</f>
        <v>6243.40735570313</v>
      </c>
      <c r="FS21" s="80">
        <v>8727.885267747868</v>
      </c>
      <c r="FT21" s="80">
        <f aca="true" t="shared" si="14" ref="FT21:FT31">FI21+FH21+FJ21+FK21+FL21+FM21+FN21+FO21+FP21+FQ21+FR21+FS21</f>
        <v>99067.65391783453</v>
      </c>
      <c r="FU21" s="80">
        <v>5459.04302175722</v>
      </c>
      <c r="FV21" s="80">
        <v>10628.567252886869</v>
      </c>
      <c r="FW21" s="80">
        <v>6646.264130283748</v>
      </c>
      <c r="FX21" s="80">
        <v>6672.476934479994</v>
      </c>
      <c r="FY21" s="80">
        <v>7935.999447479996</v>
      </c>
      <c r="FZ21" s="80">
        <v>3546.204984660003</v>
      </c>
      <c r="GA21" s="80">
        <v>10588.23623357001</v>
      </c>
      <c r="GB21" s="80">
        <v>7218.743432479997</v>
      </c>
      <c r="GC21" s="80">
        <v>5838.45240813999</v>
      </c>
      <c r="GD21" s="80">
        <v>5451.049782</v>
      </c>
      <c r="GE21" s="80">
        <v>5781.519834</v>
      </c>
      <c r="GF21" s="80">
        <v>5746.186321</v>
      </c>
      <c r="GG21" s="80">
        <f aca="true" t="shared" si="15" ref="GG21:GG31">SUM(FU21:GF21)</f>
        <v>81512.74378273783</v>
      </c>
      <c r="GH21" s="80">
        <v>6740.723515</v>
      </c>
      <c r="GI21" s="80">
        <v>7580.880564</v>
      </c>
      <c r="GJ21" s="80">
        <v>13315.025766</v>
      </c>
      <c r="GK21" s="80">
        <v>8323.162357</v>
      </c>
      <c r="GL21" s="80">
        <v>4905.84765</v>
      </c>
      <c r="GM21" s="80">
        <v>5743.085016</v>
      </c>
      <c r="GN21" s="80">
        <v>12562.832712</v>
      </c>
      <c r="GO21" s="80">
        <v>9327.314821</v>
      </c>
      <c r="GP21" s="80">
        <v>3279.5777521452997</v>
      </c>
      <c r="GQ21" s="80">
        <v>3816.508663</v>
      </c>
      <c r="GR21" s="80">
        <v>2226.28459</v>
      </c>
      <c r="GS21" s="80">
        <v>4743.635631</v>
      </c>
      <c r="GT21" s="80">
        <v>5238.450860999999</v>
      </c>
      <c r="GU21" s="80">
        <v>2736.967635</v>
      </c>
      <c r="GV21" s="80">
        <v>5003.62195</v>
      </c>
      <c r="GW21" s="80">
        <v>3087.168288</v>
      </c>
      <c r="GX21" s="80">
        <v>5303.065456</v>
      </c>
      <c r="GY21" s="80">
        <v>6102.552321</v>
      </c>
      <c r="GZ21" s="80">
        <v>3118.520901</v>
      </c>
      <c r="HA21" s="80">
        <v>3329.328748</v>
      </c>
      <c r="HB21" s="80">
        <v>3892.944306</v>
      </c>
      <c r="HC21" s="80">
        <v>2874.816033</v>
      </c>
      <c r="HD21" s="80">
        <v>3364.283189</v>
      </c>
      <c r="HE21" s="80">
        <v>2543.248942</v>
      </c>
      <c r="HF21" s="80">
        <v>6530.011615</v>
      </c>
      <c r="HG21" s="80">
        <v>3871.378604</v>
      </c>
      <c r="HH21" s="80">
        <v>4495.065591</v>
      </c>
      <c r="HI21" s="80">
        <v>7325.487729</v>
      </c>
      <c r="HJ21" s="80">
        <v>4514.926708</v>
      </c>
      <c r="HK21" s="80">
        <v>2877.759285</v>
      </c>
      <c r="HL21" s="80">
        <v>2628.342042</v>
      </c>
      <c r="HM21" s="80">
        <v>3813.229351</v>
      </c>
      <c r="HN21" s="80"/>
      <c r="HO21" s="80"/>
      <c r="HP21" s="80"/>
      <c r="HQ21" s="80"/>
      <c r="HR21" s="99">
        <f aca="true" t="shared" si="16" ref="HR21:HR31">+GT21+GU21+GV21+GW21+GX21+GY21+GZ21+HA21</f>
        <v>33919.67616</v>
      </c>
      <c r="HS21" s="99">
        <f aca="true" t="shared" si="17" ref="HS21:HS31">HF21+HG21+HH21+HI21+HJ21+HK21+HL21+HM21</f>
        <v>36056.200925</v>
      </c>
    </row>
    <row r="22" spans="1:227" ht="15.75">
      <c r="A22" s="67" t="s">
        <v>64</v>
      </c>
      <c r="B22" s="33">
        <v>2276.3</v>
      </c>
      <c r="C22" s="18">
        <v>3026.7</v>
      </c>
      <c r="D22" s="18">
        <v>4301.9</v>
      </c>
      <c r="E22" s="19">
        <v>4553.7</v>
      </c>
      <c r="F22" s="19">
        <v>5354.7</v>
      </c>
      <c r="G22" s="19">
        <v>9890.7</v>
      </c>
      <c r="H22" s="18">
        <v>3930</v>
      </c>
      <c r="I22" s="15">
        <v>4592.8</v>
      </c>
      <c r="J22" s="43">
        <v>10340.496</v>
      </c>
      <c r="K22" s="33">
        <v>7753.805412000001</v>
      </c>
      <c r="L22" s="33">
        <v>23410.461788</v>
      </c>
      <c r="M22" s="99">
        <v>12328.889194</v>
      </c>
      <c r="N22" s="99">
        <v>13171.218454098993</v>
      </c>
      <c r="O22" s="99">
        <v>14990.572225526554</v>
      </c>
      <c r="P22" s="99">
        <v>23609.959966008995</v>
      </c>
      <c r="Q22" s="99">
        <v>22238.445299</v>
      </c>
      <c r="R22" s="99">
        <v>513.6</v>
      </c>
      <c r="S22" s="99">
        <v>290.1</v>
      </c>
      <c r="T22" s="82">
        <v>191.5</v>
      </c>
      <c r="U22" s="82">
        <v>482.7</v>
      </c>
      <c r="V22" s="82">
        <v>10.4</v>
      </c>
      <c r="W22" s="82">
        <v>853.1</v>
      </c>
      <c r="X22" s="82">
        <v>96.7</v>
      </c>
      <c r="Y22" s="82">
        <v>259</v>
      </c>
      <c r="Z22" s="82">
        <v>679.9</v>
      </c>
      <c r="AA22" s="82">
        <v>301.8</v>
      </c>
      <c r="AB22" s="82">
        <v>417.3</v>
      </c>
      <c r="AC22" s="82">
        <v>205.8</v>
      </c>
      <c r="AD22" s="82">
        <v>159.6</v>
      </c>
      <c r="AE22" s="82">
        <v>476.4</v>
      </c>
      <c r="AF22" s="82">
        <v>703.2</v>
      </c>
      <c r="AG22" s="82" t="s">
        <v>8</v>
      </c>
      <c r="AH22" s="82">
        <v>696</v>
      </c>
      <c r="AI22" s="82">
        <v>260.4</v>
      </c>
      <c r="AJ22" s="82">
        <v>353.2</v>
      </c>
      <c r="AK22" s="82">
        <v>356.7</v>
      </c>
      <c r="AL22" s="82">
        <v>315.9</v>
      </c>
      <c r="AM22" s="82">
        <v>240.1</v>
      </c>
      <c r="AN22" s="82">
        <v>186.6</v>
      </c>
      <c r="AO22" s="82">
        <v>805.6</v>
      </c>
      <c r="AP22" s="82">
        <v>368.6</v>
      </c>
      <c r="AQ22" s="82">
        <v>647.1</v>
      </c>
      <c r="AR22" s="82">
        <v>113.3</v>
      </c>
      <c r="AS22" s="82">
        <v>172.5</v>
      </c>
      <c r="AT22" s="82">
        <v>878.9</v>
      </c>
      <c r="AU22" s="82">
        <v>519.9</v>
      </c>
      <c r="AV22" s="80">
        <v>96.4</v>
      </c>
      <c r="AW22" s="80">
        <v>559</v>
      </c>
      <c r="AX22" s="80">
        <v>987.7</v>
      </c>
      <c r="AY22" s="80">
        <v>597.4</v>
      </c>
      <c r="AZ22" s="80">
        <v>320</v>
      </c>
      <c r="BA22" s="82">
        <v>93.9</v>
      </c>
      <c r="BB22" s="82">
        <v>166.1</v>
      </c>
      <c r="BC22" s="82">
        <v>149.1</v>
      </c>
      <c r="BD22" s="82">
        <v>53.2</v>
      </c>
      <c r="BE22" s="82">
        <v>566.1</v>
      </c>
      <c r="BF22" s="82">
        <v>763.1</v>
      </c>
      <c r="BG22" s="82">
        <v>138.8</v>
      </c>
      <c r="BH22" s="82">
        <v>229</v>
      </c>
      <c r="BI22" s="82">
        <v>186</v>
      </c>
      <c r="BJ22" s="82">
        <v>211.1</v>
      </c>
      <c r="BK22" s="82">
        <v>530</v>
      </c>
      <c r="BL22" s="82">
        <v>6863.5</v>
      </c>
      <c r="BM22" s="82">
        <v>34.700000000003456</v>
      </c>
      <c r="BN22" s="99">
        <v>315.2</v>
      </c>
      <c r="BO22" s="99">
        <v>368.4</v>
      </c>
      <c r="BP22" s="99">
        <v>934.5</v>
      </c>
      <c r="BQ22" s="99">
        <v>1697.6</v>
      </c>
      <c r="BR22" s="99">
        <v>1836.4</v>
      </c>
      <c r="BS22" s="99">
        <v>2065.4</v>
      </c>
      <c r="BT22" s="99">
        <v>2251.4</v>
      </c>
      <c r="BU22" s="82">
        <v>2462.5</v>
      </c>
      <c r="BV22" s="82">
        <v>2992.5</v>
      </c>
      <c r="BW22" s="82">
        <v>9856</v>
      </c>
      <c r="BX22" s="80">
        <v>9890.7</v>
      </c>
      <c r="BY22" s="82">
        <v>199.5</v>
      </c>
      <c r="BZ22" s="82">
        <v>37.3</v>
      </c>
      <c r="CA22" s="82">
        <v>2474.5</v>
      </c>
      <c r="CB22" s="82">
        <v>0</v>
      </c>
      <c r="CC22" s="82">
        <v>448.4</v>
      </c>
      <c r="CD22" s="82">
        <v>318.9</v>
      </c>
      <c r="CE22" s="82">
        <v>118.1</v>
      </c>
      <c r="CF22" s="82">
        <v>8.100000000000364</v>
      </c>
      <c r="CG22" s="82">
        <v>31.59999999999991</v>
      </c>
      <c r="CH22" s="82">
        <v>187.7</v>
      </c>
      <c r="CI22" s="82">
        <v>24.90000000000009</v>
      </c>
      <c r="CJ22" s="82">
        <v>81</v>
      </c>
      <c r="CK22" s="82">
        <v>236.8</v>
      </c>
      <c r="CL22" s="82">
        <v>2711.3</v>
      </c>
      <c r="CM22" s="82">
        <v>2711.3</v>
      </c>
      <c r="CN22" s="82">
        <v>3159.7</v>
      </c>
      <c r="CO22" s="82">
        <v>3478.6</v>
      </c>
      <c r="CP22" s="80">
        <v>3596.7</v>
      </c>
      <c r="CQ22" s="82">
        <v>3604.8</v>
      </c>
      <c r="CR22" s="82">
        <v>3636.4</v>
      </c>
      <c r="CS22" s="80">
        <v>3824.1</v>
      </c>
      <c r="CT22" s="80">
        <v>3849</v>
      </c>
      <c r="CU22" s="82">
        <v>3930</v>
      </c>
      <c r="CV22" s="82">
        <v>177</v>
      </c>
      <c r="CW22" s="82">
        <v>483.6</v>
      </c>
      <c r="CX22" s="82">
        <v>2508.5</v>
      </c>
      <c r="CY22" s="80">
        <v>2676.7</v>
      </c>
      <c r="CZ22" s="80">
        <v>2888.9</v>
      </c>
      <c r="DA22" s="80">
        <v>2955.1</v>
      </c>
      <c r="DB22" s="80">
        <v>3099.2</v>
      </c>
      <c r="DC22" s="80">
        <v>3235.9</v>
      </c>
      <c r="DD22" s="80">
        <v>4231.7</v>
      </c>
      <c r="DE22" s="80">
        <v>4351.4</v>
      </c>
      <c r="DF22" s="80">
        <v>4393.2</v>
      </c>
      <c r="DG22" s="80">
        <v>4592.8</v>
      </c>
      <c r="DH22" s="80">
        <v>76.4</v>
      </c>
      <c r="DI22" s="80">
        <v>765.8</v>
      </c>
      <c r="DJ22" s="80">
        <v>1073.5</v>
      </c>
      <c r="DK22" s="80">
        <v>1221.8</v>
      </c>
      <c r="DL22" s="80">
        <v>1359.5</v>
      </c>
      <c r="DM22" s="82">
        <v>1943.3</v>
      </c>
      <c r="DN22" s="80">
        <v>3197.7</v>
      </c>
      <c r="DO22" s="80">
        <v>3537.8</v>
      </c>
      <c r="DP22" s="80">
        <v>9065.4</v>
      </c>
      <c r="DQ22" s="80">
        <v>9527.2</v>
      </c>
      <c r="DR22" s="80">
        <v>10327.196</v>
      </c>
      <c r="DS22" s="80">
        <v>13.3</v>
      </c>
      <c r="DT22" s="80">
        <f t="shared" si="10"/>
        <v>10340.496</v>
      </c>
      <c r="DU22" s="82">
        <v>4</v>
      </c>
      <c r="DV22" s="82">
        <v>397.6</v>
      </c>
      <c r="DW22" s="82">
        <v>49.7</v>
      </c>
      <c r="DX22" s="82">
        <v>29.7</v>
      </c>
      <c r="DY22" s="82">
        <v>295.297554</v>
      </c>
      <c r="DZ22" s="82">
        <f>'[1]Feuil3'!$F$13</f>
        <v>193.640118</v>
      </c>
      <c r="EA22" s="82">
        <v>446.9</v>
      </c>
      <c r="EB22" s="82">
        <v>1023.1</v>
      </c>
      <c r="EC22" s="82">
        <v>3054.437752</v>
      </c>
      <c r="ED22" s="82">
        <v>185.829988</v>
      </c>
      <c r="EE22" s="82">
        <v>160.6</v>
      </c>
      <c r="EF22" s="82">
        <v>1913</v>
      </c>
      <c r="EG22" s="99">
        <f t="shared" si="11"/>
        <v>7753.805412000001</v>
      </c>
      <c r="EH22" s="82">
        <v>4189</v>
      </c>
      <c r="EI22" s="82">
        <v>282.3</v>
      </c>
      <c r="EJ22" s="82">
        <v>32.2</v>
      </c>
      <c r="EK22" s="82">
        <v>26.330268</v>
      </c>
      <c r="EL22" s="82">
        <v>1396.1</v>
      </c>
      <c r="EM22" s="82">
        <v>6866.7</v>
      </c>
      <c r="EN22" s="82">
        <v>1517.6</v>
      </c>
      <c r="EO22" s="82">
        <v>2392.677407</v>
      </c>
      <c r="EP22" s="82">
        <v>526.945106</v>
      </c>
      <c r="EQ22" s="82">
        <v>3566.809007</v>
      </c>
      <c r="ER22" s="82">
        <v>605.2</v>
      </c>
      <c r="ES22" s="82">
        <v>2008.6</v>
      </c>
      <c r="ET22" s="99">
        <f t="shared" si="12"/>
        <v>23410.461788</v>
      </c>
      <c r="EU22" s="82">
        <v>2491.211039</v>
      </c>
      <c r="EV22" s="82">
        <v>2001.81358</v>
      </c>
      <c r="EW22" s="80">
        <v>32.218146</v>
      </c>
      <c r="EX22" s="80">
        <v>2767.44</v>
      </c>
      <c r="EY22" s="80">
        <v>155.5</v>
      </c>
      <c r="EZ22" s="80">
        <v>1789.6</v>
      </c>
      <c r="FA22" s="80">
        <v>615.793953</v>
      </c>
      <c r="FB22" s="80">
        <v>447.335111</v>
      </c>
      <c r="FC22" s="80">
        <v>100.8</v>
      </c>
      <c r="FD22" s="80">
        <v>1023.358896</v>
      </c>
      <c r="FE22" s="80">
        <f>'[2]Feuil5'!$C$17</f>
        <v>628.518469</v>
      </c>
      <c r="FF22" s="80">
        <v>275.3</v>
      </c>
      <c r="FG22" s="80">
        <f t="shared" si="13"/>
        <v>12328.889194</v>
      </c>
      <c r="FH22" s="80">
        <v>486.582569</v>
      </c>
      <c r="FI22" s="85">
        <v>244.221229</v>
      </c>
      <c r="FJ22" s="85">
        <v>4099.129763</v>
      </c>
      <c r="FK22" s="80">
        <v>131.589869</v>
      </c>
      <c r="FL22" s="80">
        <v>2082.59972446</v>
      </c>
      <c r="FM22" s="80">
        <v>943.7</v>
      </c>
      <c r="FN22" s="80">
        <v>1159.1828076980407</v>
      </c>
      <c r="FO22" s="80">
        <v>694.042409258534</v>
      </c>
      <c r="FP22" s="80">
        <v>432.94335779545594</v>
      </c>
      <c r="FQ22" s="80">
        <v>1354.7</v>
      </c>
      <c r="FR22" s="80">
        <v>911.2702346007601</v>
      </c>
      <c r="FS22" s="80">
        <v>631.256490286201</v>
      </c>
      <c r="FT22" s="80">
        <f t="shared" si="14"/>
        <v>13171.218454098993</v>
      </c>
      <c r="FU22" s="80">
        <v>1718.709360234258</v>
      </c>
      <c r="FV22" s="80">
        <v>1019.9230108361728</v>
      </c>
      <c r="FW22" s="80">
        <v>2494.956376016124</v>
      </c>
      <c r="FX22" s="80">
        <v>557.51967571</v>
      </c>
      <c r="FY22" s="80">
        <v>2963.31457656</v>
      </c>
      <c r="FZ22" s="80">
        <v>288.95878811</v>
      </c>
      <c r="GA22" s="80">
        <v>2997.5083550199997</v>
      </c>
      <c r="GB22" s="80">
        <v>614.4256056899999</v>
      </c>
      <c r="GC22" s="80">
        <v>276.53210835000004</v>
      </c>
      <c r="GD22" s="80">
        <v>917.915003</v>
      </c>
      <c r="GE22" s="80">
        <v>947.056738</v>
      </c>
      <c r="GF22" s="80">
        <v>193.752628</v>
      </c>
      <c r="GG22" s="80">
        <f t="shared" si="15"/>
        <v>14990.572225526554</v>
      </c>
      <c r="GH22" s="80">
        <v>2742.650427</v>
      </c>
      <c r="GI22" s="80">
        <v>298.014199</v>
      </c>
      <c r="GJ22" s="80">
        <v>1106.099792</v>
      </c>
      <c r="GK22" s="80">
        <v>979.370392</v>
      </c>
      <c r="GL22" s="80">
        <v>804.325997</v>
      </c>
      <c r="GM22" s="80">
        <v>2252.928356</v>
      </c>
      <c r="GN22" s="80">
        <v>1495.890947</v>
      </c>
      <c r="GO22" s="80">
        <v>2233.861324</v>
      </c>
      <c r="GP22" s="80">
        <v>1268.3082110090004</v>
      </c>
      <c r="GQ22" s="80">
        <v>2352.88923</v>
      </c>
      <c r="GR22" s="80">
        <v>5423.931324</v>
      </c>
      <c r="GS22" s="80">
        <v>2910.685797</v>
      </c>
      <c r="GT22" s="80">
        <v>734.081502</v>
      </c>
      <c r="GU22" s="80">
        <v>1881.083626</v>
      </c>
      <c r="GV22" s="80">
        <v>2845.77545</v>
      </c>
      <c r="GW22" s="80">
        <v>116.07069</v>
      </c>
      <c r="GX22" s="80">
        <v>7653.887267</v>
      </c>
      <c r="GY22" s="80">
        <v>3061.66062</v>
      </c>
      <c r="GZ22" s="80">
        <v>1182.278016</v>
      </c>
      <c r="HA22" s="80">
        <v>1456.33791</v>
      </c>
      <c r="HB22" s="80">
        <v>1556.293449</v>
      </c>
      <c r="HC22" s="80">
        <v>191.984895</v>
      </c>
      <c r="HD22" s="80">
        <v>1131.514187</v>
      </c>
      <c r="HE22" s="80">
        <v>427.477687</v>
      </c>
      <c r="HF22" s="80">
        <v>2724.056442</v>
      </c>
      <c r="HG22" s="80">
        <v>197.556646</v>
      </c>
      <c r="HH22" s="80">
        <v>1154.351459</v>
      </c>
      <c r="HI22" s="80">
        <v>2557.903838</v>
      </c>
      <c r="HJ22" s="80">
        <v>5069.377577</v>
      </c>
      <c r="HK22" s="80">
        <v>388.697933</v>
      </c>
      <c r="HL22" s="80">
        <v>2466.46908</v>
      </c>
      <c r="HM22" s="80">
        <v>891.905759</v>
      </c>
      <c r="HN22" s="80"/>
      <c r="HO22" s="80"/>
      <c r="HP22" s="80"/>
      <c r="HQ22" s="80"/>
      <c r="HR22" s="99">
        <f t="shared" si="16"/>
        <v>18931.175080999998</v>
      </c>
      <c r="HS22" s="99">
        <f t="shared" si="17"/>
        <v>15450.318733999999</v>
      </c>
    </row>
    <row r="23" spans="1:227" ht="15.75">
      <c r="A23" s="67" t="s">
        <v>65</v>
      </c>
      <c r="B23" s="33">
        <v>594.1</v>
      </c>
      <c r="C23" s="18">
        <v>215.4</v>
      </c>
      <c r="D23" s="18">
        <v>392.1</v>
      </c>
      <c r="E23" s="19">
        <v>375</v>
      </c>
      <c r="F23" s="19">
        <v>833.6</v>
      </c>
      <c r="G23" s="19">
        <v>1140.9</v>
      </c>
      <c r="H23" s="18">
        <v>323.5</v>
      </c>
      <c r="I23" s="15">
        <v>3164.9</v>
      </c>
      <c r="J23" s="43">
        <v>1229.7</v>
      </c>
      <c r="K23" s="33">
        <v>560.807778</v>
      </c>
      <c r="L23" s="33">
        <v>1271.502753</v>
      </c>
      <c r="M23" s="99">
        <v>2676.168229</v>
      </c>
      <c r="N23" s="99">
        <v>811.642448135447</v>
      </c>
      <c r="O23" s="99">
        <v>903.645134991886</v>
      </c>
      <c r="P23" s="99">
        <v>1334.583273</v>
      </c>
      <c r="Q23" s="99">
        <v>998.734357</v>
      </c>
      <c r="R23" s="99">
        <v>30.5</v>
      </c>
      <c r="S23" s="99">
        <v>181.5</v>
      </c>
      <c r="T23" s="82" t="s">
        <v>14</v>
      </c>
      <c r="U23" s="82">
        <v>39.2</v>
      </c>
      <c r="V23" s="82">
        <v>10.6</v>
      </c>
      <c r="W23" s="82">
        <v>35.4</v>
      </c>
      <c r="X23" s="82">
        <v>49.9</v>
      </c>
      <c r="Y23" s="82">
        <v>2.2</v>
      </c>
      <c r="Z23" s="82" t="s">
        <v>8</v>
      </c>
      <c r="AA23" s="82">
        <v>19.4</v>
      </c>
      <c r="AB23" s="82">
        <v>22.3</v>
      </c>
      <c r="AC23" s="82">
        <v>1.1</v>
      </c>
      <c r="AD23" s="82">
        <v>52.3</v>
      </c>
      <c r="AE23" s="82">
        <v>8.3</v>
      </c>
      <c r="AF23" s="82" t="s">
        <v>8</v>
      </c>
      <c r="AG23" s="82">
        <v>174.1</v>
      </c>
      <c r="AH23" s="82">
        <v>41.2</v>
      </c>
      <c r="AI23" s="82">
        <v>45.6</v>
      </c>
      <c r="AJ23" s="82">
        <v>2.4</v>
      </c>
      <c r="AK23" s="82" t="s">
        <v>8</v>
      </c>
      <c r="AL23" s="82" t="s">
        <v>8</v>
      </c>
      <c r="AM23" s="82" t="s">
        <v>14</v>
      </c>
      <c r="AN23" s="82">
        <v>46.1</v>
      </c>
      <c r="AO23" s="82">
        <v>5</v>
      </c>
      <c r="AP23" s="82">
        <v>3.1</v>
      </c>
      <c r="AQ23" s="82">
        <v>21</v>
      </c>
      <c r="AR23" s="82">
        <v>2.8</v>
      </c>
      <c r="AS23" s="82">
        <v>34.3</v>
      </c>
      <c r="AT23" s="82">
        <v>4.6</v>
      </c>
      <c r="AU23" s="82">
        <v>29.5</v>
      </c>
      <c r="AV23" s="80">
        <v>228.5</v>
      </c>
      <c r="AW23" s="80">
        <v>32.6</v>
      </c>
      <c r="AX23" s="80">
        <v>59.2</v>
      </c>
      <c r="AY23" s="80">
        <v>415.7</v>
      </c>
      <c r="AZ23" s="80">
        <v>2.2999999999999545</v>
      </c>
      <c r="BA23" s="82">
        <v>0</v>
      </c>
      <c r="BB23" s="82">
        <v>8.5</v>
      </c>
      <c r="BC23" s="82">
        <v>23.7</v>
      </c>
      <c r="BD23" s="82">
        <v>41.1</v>
      </c>
      <c r="BE23" s="82">
        <v>75.1</v>
      </c>
      <c r="BF23" s="82">
        <v>23.3</v>
      </c>
      <c r="BG23" s="82">
        <v>131.9</v>
      </c>
      <c r="BH23" s="82">
        <v>0</v>
      </c>
      <c r="BI23" s="82">
        <v>31.2</v>
      </c>
      <c r="BJ23" s="82">
        <v>0.19999999999998863</v>
      </c>
      <c r="BK23" s="82">
        <v>79.1</v>
      </c>
      <c r="BL23" s="82">
        <v>687.6</v>
      </c>
      <c r="BM23" s="82">
        <v>39.200000000000145</v>
      </c>
      <c r="BN23" s="99">
        <v>32.2</v>
      </c>
      <c r="BO23" s="99">
        <v>73.3</v>
      </c>
      <c r="BP23" s="99">
        <v>148.4</v>
      </c>
      <c r="BQ23" s="99">
        <v>171.7</v>
      </c>
      <c r="BR23" s="99">
        <v>303.6</v>
      </c>
      <c r="BS23" s="99">
        <v>303.6</v>
      </c>
      <c r="BT23" s="80">
        <v>334.8</v>
      </c>
      <c r="BU23" s="82">
        <v>335</v>
      </c>
      <c r="BV23" s="82">
        <v>414.1</v>
      </c>
      <c r="BW23" s="82">
        <v>1101.7</v>
      </c>
      <c r="BX23" s="80">
        <v>1140.9</v>
      </c>
      <c r="BY23" s="82">
        <v>55.1</v>
      </c>
      <c r="BZ23" s="82">
        <v>30.1</v>
      </c>
      <c r="CA23" s="82">
        <v>12.6</v>
      </c>
      <c r="CB23" s="82">
        <v>17.7</v>
      </c>
      <c r="CC23" s="82">
        <v>0</v>
      </c>
      <c r="CD23" s="82">
        <v>40</v>
      </c>
      <c r="CE23" s="82">
        <v>3.3000000000000114</v>
      </c>
      <c r="CF23" s="82">
        <v>9.699999999999989</v>
      </c>
      <c r="CG23" s="82">
        <v>15</v>
      </c>
      <c r="CH23" s="82">
        <v>97.6</v>
      </c>
      <c r="CI23" s="82">
        <v>42.4</v>
      </c>
      <c r="CJ23" s="82">
        <v>0</v>
      </c>
      <c r="CK23" s="82">
        <v>85.2</v>
      </c>
      <c r="CL23" s="82">
        <v>97.8</v>
      </c>
      <c r="CM23" s="82">
        <v>115.5</v>
      </c>
      <c r="CN23" s="82">
        <v>115.5</v>
      </c>
      <c r="CO23" s="82">
        <v>155.5</v>
      </c>
      <c r="CP23" s="82">
        <v>158.8</v>
      </c>
      <c r="CQ23" s="82">
        <v>168.5</v>
      </c>
      <c r="CR23" s="82">
        <v>183.5</v>
      </c>
      <c r="CS23" s="80">
        <v>281.1</v>
      </c>
      <c r="CT23" s="80">
        <v>323.5</v>
      </c>
      <c r="CU23" s="82">
        <v>323.5</v>
      </c>
      <c r="CV23" s="82">
        <v>11.3</v>
      </c>
      <c r="CW23" s="82">
        <v>108.3</v>
      </c>
      <c r="CX23" s="82">
        <v>2676</v>
      </c>
      <c r="CY23" s="80">
        <v>2681.3</v>
      </c>
      <c r="CZ23" s="80">
        <v>2786.3</v>
      </c>
      <c r="DA23" s="80">
        <v>2869.8</v>
      </c>
      <c r="DB23" s="80">
        <v>2903.9</v>
      </c>
      <c r="DC23" s="80">
        <v>3015</v>
      </c>
      <c r="DD23" s="80">
        <v>3015</v>
      </c>
      <c r="DE23" s="80">
        <v>3019.2</v>
      </c>
      <c r="DF23" s="80">
        <v>3047</v>
      </c>
      <c r="DG23" s="80">
        <v>3164.9</v>
      </c>
      <c r="DH23" s="80">
        <v>307.5</v>
      </c>
      <c r="DI23" s="82" t="s">
        <v>8</v>
      </c>
      <c r="DJ23" s="80">
        <v>412.9</v>
      </c>
      <c r="DK23" s="80">
        <v>454.2</v>
      </c>
      <c r="DL23" s="80">
        <v>489.7</v>
      </c>
      <c r="DM23" s="82">
        <v>651.8</v>
      </c>
      <c r="DN23" s="80">
        <v>652.6</v>
      </c>
      <c r="DO23" s="80">
        <v>654.1</v>
      </c>
      <c r="DP23" s="80">
        <v>742.4</v>
      </c>
      <c r="DQ23" s="80">
        <v>749.1</v>
      </c>
      <c r="DR23" s="80">
        <v>1053.1</v>
      </c>
      <c r="DS23" s="80">
        <v>176.6</v>
      </c>
      <c r="DT23" s="80">
        <f t="shared" si="10"/>
        <v>1229.6999999999998</v>
      </c>
      <c r="DU23" s="82">
        <v>4.3</v>
      </c>
      <c r="DV23" s="82">
        <v>265.4</v>
      </c>
      <c r="DW23" s="82">
        <v>51.1</v>
      </c>
      <c r="DX23" s="82">
        <v>2.9</v>
      </c>
      <c r="DY23" s="82">
        <v>1.006221</v>
      </c>
      <c r="DZ23" s="82">
        <v>0</v>
      </c>
      <c r="EA23" s="82">
        <v>0</v>
      </c>
      <c r="EB23" s="82">
        <v>0</v>
      </c>
      <c r="EC23" s="82">
        <v>67.425967</v>
      </c>
      <c r="ED23" s="82">
        <v>75.07559</v>
      </c>
      <c r="EE23" s="82">
        <v>34.8</v>
      </c>
      <c r="EF23" s="82">
        <v>58.8</v>
      </c>
      <c r="EG23" s="99">
        <f t="shared" si="11"/>
        <v>560.807778</v>
      </c>
      <c r="EH23" s="82">
        <v>206.1</v>
      </c>
      <c r="EI23" s="82">
        <v>396.1</v>
      </c>
      <c r="EJ23" s="82">
        <v>9.5</v>
      </c>
      <c r="EK23" s="82">
        <v>5.732908</v>
      </c>
      <c r="EL23" s="82">
        <v>77.8</v>
      </c>
      <c r="EM23" s="82">
        <v>154.4</v>
      </c>
      <c r="EN23" s="82">
        <v>68.5</v>
      </c>
      <c r="EO23" s="82">
        <v>29.043981</v>
      </c>
      <c r="EP23" s="82">
        <v>18.434442</v>
      </c>
      <c r="EQ23" s="82">
        <v>137.691422</v>
      </c>
      <c r="ER23" s="82">
        <v>154.4</v>
      </c>
      <c r="ES23" s="82">
        <v>13.8</v>
      </c>
      <c r="ET23" s="99">
        <f t="shared" si="12"/>
        <v>1271.502753</v>
      </c>
      <c r="EU23" s="82">
        <v>155.665174</v>
      </c>
      <c r="EV23" s="82">
        <v>10.766226</v>
      </c>
      <c r="EW23" s="80">
        <v>0.148</v>
      </c>
      <c r="EX23" s="80">
        <v>64.68</v>
      </c>
      <c r="EY23" s="80">
        <v>182.069</v>
      </c>
      <c r="EZ23" s="80">
        <v>86.4</v>
      </c>
      <c r="FA23" s="80">
        <v>52.576427</v>
      </c>
      <c r="FB23" s="80">
        <v>171.068335</v>
      </c>
      <c r="FC23" s="80">
        <v>875.2</v>
      </c>
      <c r="FD23" s="80">
        <v>42.770909</v>
      </c>
      <c r="FE23" s="80">
        <f>'[2]Feuil5'!$C$21</f>
        <v>1020.824158</v>
      </c>
      <c r="FF23" s="80">
        <v>14</v>
      </c>
      <c r="FG23" s="80">
        <f t="shared" si="13"/>
        <v>2676.168229</v>
      </c>
      <c r="FH23" s="80">
        <v>43.084664</v>
      </c>
      <c r="FI23" s="85">
        <v>213.08975</v>
      </c>
      <c r="FJ23" s="85">
        <v>72.539004</v>
      </c>
      <c r="FK23" s="80">
        <v>17.04378</v>
      </c>
      <c r="FL23" s="80">
        <v>18.39410125</v>
      </c>
      <c r="FM23" s="80">
        <v>222.7</v>
      </c>
      <c r="FN23" s="80">
        <v>10.683495293912</v>
      </c>
      <c r="FO23" s="80">
        <v>0</v>
      </c>
      <c r="FP23" s="80">
        <v>18.487369243335</v>
      </c>
      <c r="FQ23" s="80">
        <v>136.5</v>
      </c>
      <c r="FR23" s="80">
        <v>59.1202843482</v>
      </c>
      <c r="FS23" s="80">
        <v>0</v>
      </c>
      <c r="FT23" s="80">
        <f t="shared" si="14"/>
        <v>811.642448135447</v>
      </c>
      <c r="FU23" s="80">
        <v>7.470558926086</v>
      </c>
      <c r="FV23" s="80">
        <v>3.3506517358</v>
      </c>
      <c r="FW23" s="80">
        <v>0</v>
      </c>
      <c r="FX23" s="80">
        <v>112.63621291</v>
      </c>
      <c r="FY23" s="80">
        <v>335.77167259</v>
      </c>
      <c r="FZ23" s="80">
        <v>129.84539972000002</v>
      </c>
      <c r="GA23" s="80">
        <v>8.880328460000001</v>
      </c>
      <c r="GB23" s="80">
        <v>64.49203016</v>
      </c>
      <c r="GC23" s="80">
        <v>57.44878149</v>
      </c>
      <c r="GD23" s="80">
        <v>153.194662</v>
      </c>
      <c r="GE23" s="80">
        <v>22.289397</v>
      </c>
      <c r="GF23" s="80">
        <v>8.26544</v>
      </c>
      <c r="GG23" s="80">
        <f t="shared" si="15"/>
        <v>903.645134991886</v>
      </c>
      <c r="GH23" s="80">
        <v>90.422685</v>
      </c>
      <c r="GI23" s="80">
        <v>708.77377</v>
      </c>
      <c r="GJ23" s="80">
        <v>15.003502</v>
      </c>
      <c r="GK23" s="80">
        <v>0</v>
      </c>
      <c r="GL23" s="80">
        <v>0.572349</v>
      </c>
      <c r="GM23" s="80">
        <v>397.378515</v>
      </c>
      <c r="GN23" s="80">
        <v>34.172848</v>
      </c>
      <c r="GO23" s="80">
        <v>30.423429</v>
      </c>
      <c r="GP23" s="80"/>
      <c r="GQ23" s="80"/>
      <c r="GR23" s="80">
        <v>4.516415</v>
      </c>
      <c r="GS23" s="80">
        <v>53.31976</v>
      </c>
      <c r="GT23" s="80">
        <v>31.99537</v>
      </c>
      <c r="GU23" s="80">
        <v>51.94012</v>
      </c>
      <c r="GV23" s="80">
        <v>71.233665</v>
      </c>
      <c r="GW23" s="80">
        <v>9.623781</v>
      </c>
      <c r="GX23" s="80">
        <v>1.270964</v>
      </c>
      <c r="GY23" s="80">
        <v>29.37098</v>
      </c>
      <c r="GZ23" s="80">
        <v>168.983889</v>
      </c>
      <c r="HA23" s="80"/>
      <c r="HB23" s="80">
        <v>70.754683</v>
      </c>
      <c r="HC23" s="80">
        <v>477.480044</v>
      </c>
      <c r="HD23" s="80">
        <v>27.139534</v>
      </c>
      <c r="HE23" s="80">
        <v>58.941327</v>
      </c>
      <c r="HF23" s="80">
        <v>7.524899</v>
      </c>
      <c r="HG23" s="80">
        <v>10.107698</v>
      </c>
      <c r="HH23" s="80">
        <v>73.791148</v>
      </c>
      <c r="HI23" s="80">
        <v>45.450683</v>
      </c>
      <c r="HJ23" s="80">
        <v>34.493751</v>
      </c>
      <c r="HK23" s="80">
        <v>81.373265</v>
      </c>
      <c r="HL23" s="80">
        <v>8.446475</v>
      </c>
      <c r="HM23" s="80">
        <v>0.796075</v>
      </c>
      <c r="HN23" s="80"/>
      <c r="HO23" s="80"/>
      <c r="HP23" s="80"/>
      <c r="HQ23" s="80"/>
      <c r="HR23" s="99">
        <f t="shared" si="16"/>
        <v>364.418769</v>
      </c>
      <c r="HS23" s="99">
        <f t="shared" si="17"/>
        <v>261.983994</v>
      </c>
    </row>
    <row r="24" spans="1:227" ht="15.75">
      <c r="A24" s="67" t="s">
        <v>66</v>
      </c>
      <c r="B24" s="33">
        <v>8936.4</v>
      </c>
      <c r="C24" s="18">
        <v>8507.5</v>
      </c>
      <c r="D24" s="18">
        <v>8222.4</v>
      </c>
      <c r="E24" s="19">
        <v>12431.1</v>
      </c>
      <c r="F24" s="19">
        <v>15115.5</v>
      </c>
      <c r="G24" s="19">
        <v>19597.8</v>
      </c>
      <c r="H24" s="18">
        <v>11699.8</v>
      </c>
      <c r="I24" s="15">
        <v>26423.6</v>
      </c>
      <c r="J24" s="43">
        <v>21114.6</v>
      </c>
      <c r="K24" s="33">
        <v>29948.250411</v>
      </c>
      <c r="L24" s="33">
        <v>40628.469425999996</v>
      </c>
      <c r="M24" s="99">
        <v>36712.186826000005</v>
      </c>
      <c r="N24" s="99">
        <v>30596.81536649049</v>
      </c>
      <c r="O24" s="99">
        <v>38083.90868909397</v>
      </c>
      <c r="P24" s="99">
        <v>38496.587254879</v>
      </c>
      <c r="Q24" s="99">
        <v>45122.771812</v>
      </c>
      <c r="R24" s="99">
        <v>283.8</v>
      </c>
      <c r="S24" s="99">
        <v>355.7</v>
      </c>
      <c r="T24" s="82">
        <v>724.5</v>
      </c>
      <c r="U24" s="82">
        <v>1055.5</v>
      </c>
      <c r="V24" s="82">
        <v>324.1</v>
      </c>
      <c r="W24" s="82">
        <v>666.6</v>
      </c>
      <c r="X24" s="82">
        <v>1010.9</v>
      </c>
      <c r="Y24" s="82">
        <v>427.5</v>
      </c>
      <c r="Z24" s="82">
        <v>334.9</v>
      </c>
      <c r="AA24" s="82">
        <v>708.2</v>
      </c>
      <c r="AB24" s="82">
        <v>1433.6</v>
      </c>
      <c r="AC24" s="82">
        <v>897.1</v>
      </c>
      <c r="AD24" s="82">
        <v>2072.4</v>
      </c>
      <c r="AE24" s="82">
        <v>380.9</v>
      </c>
      <c r="AF24" s="82">
        <v>1602.7</v>
      </c>
      <c r="AG24" s="82">
        <v>224.5</v>
      </c>
      <c r="AH24" s="82">
        <v>253.5</v>
      </c>
      <c r="AI24" s="82">
        <v>584.9</v>
      </c>
      <c r="AJ24" s="82">
        <v>1047.7</v>
      </c>
      <c r="AK24" s="82">
        <v>662.5</v>
      </c>
      <c r="AL24" s="82">
        <v>1315.7</v>
      </c>
      <c r="AM24" s="82">
        <v>1586.5</v>
      </c>
      <c r="AN24" s="82">
        <v>1119.5</v>
      </c>
      <c r="AO24" s="82">
        <v>1580.3</v>
      </c>
      <c r="AP24" s="82">
        <v>1097.7</v>
      </c>
      <c r="AQ24" s="82">
        <v>1285</v>
      </c>
      <c r="AR24" s="82">
        <v>1157.8</v>
      </c>
      <c r="AS24" s="82">
        <v>1036.8</v>
      </c>
      <c r="AT24" s="82">
        <v>1301.2</v>
      </c>
      <c r="AU24" s="82">
        <v>1155</v>
      </c>
      <c r="AV24" s="80">
        <v>221.1</v>
      </c>
      <c r="AW24" s="80">
        <v>1067.5</v>
      </c>
      <c r="AX24" s="80">
        <v>971.2</v>
      </c>
      <c r="AY24" s="80">
        <v>2234.7</v>
      </c>
      <c r="AZ24" s="80">
        <v>2983.2</v>
      </c>
      <c r="BA24" s="82">
        <v>604.3</v>
      </c>
      <c r="BB24" s="82">
        <v>5305.6</v>
      </c>
      <c r="BC24" s="82">
        <v>2740.9</v>
      </c>
      <c r="BD24" s="82">
        <v>1154.4</v>
      </c>
      <c r="BE24" s="82">
        <v>1563.8</v>
      </c>
      <c r="BF24" s="82">
        <v>1182.4</v>
      </c>
      <c r="BG24" s="82">
        <v>1352</v>
      </c>
      <c r="BH24" s="82">
        <v>544.1999999999989</v>
      </c>
      <c r="BI24" s="82">
        <v>1245.5</v>
      </c>
      <c r="BJ24" s="82">
        <v>1003.8</v>
      </c>
      <c r="BK24" s="82">
        <v>1315.4</v>
      </c>
      <c r="BL24" s="82">
        <v>1311.8</v>
      </c>
      <c r="BM24" s="82">
        <v>878.0000000000018</v>
      </c>
      <c r="BN24" s="99">
        <v>8046.5</v>
      </c>
      <c r="BO24" s="99">
        <v>9200.9</v>
      </c>
      <c r="BP24" s="99">
        <v>10764.7</v>
      </c>
      <c r="BQ24" s="99">
        <v>11947.1</v>
      </c>
      <c r="BR24" s="99">
        <v>13299.1</v>
      </c>
      <c r="BS24" s="99">
        <v>13843.3</v>
      </c>
      <c r="BT24" s="99">
        <v>15088.8</v>
      </c>
      <c r="BU24" s="82">
        <v>16092.6</v>
      </c>
      <c r="BV24" s="82">
        <v>17408</v>
      </c>
      <c r="BW24" s="82">
        <v>18719.8</v>
      </c>
      <c r="BX24" s="80">
        <v>19597.8</v>
      </c>
      <c r="BY24" s="82">
        <v>883.5</v>
      </c>
      <c r="BZ24" s="82">
        <v>558.6</v>
      </c>
      <c r="CA24" s="82">
        <v>1008.1</v>
      </c>
      <c r="CB24" s="82">
        <v>204.5</v>
      </c>
      <c r="CC24" s="82">
        <v>764.4</v>
      </c>
      <c r="CD24" s="82">
        <v>1164.2</v>
      </c>
      <c r="CE24" s="82">
        <v>825.3</v>
      </c>
      <c r="CF24" s="82">
        <v>492.4</v>
      </c>
      <c r="CG24" s="82">
        <v>543.3</v>
      </c>
      <c r="CH24" s="82">
        <v>939.7</v>
      </c>
      <c r="CI24" s="82">
        <v>3323</v>
      </c>
      <c r="CJ24" s="82">
        <v>992.7999999999993</v>
      </c>
      <c r="CK24" s="82">
        <v>1442.1</v>
      </c>
      <c r="CL24" s="82">
        <v>2450.2</v>
      </c>
      <c r="CM24" s="82">
        <v>2654.7</v>
      </c>
      <c r="CN24" s="82">
        <v>3419.1</v>
      </c>
      <c r="CO24" s="82">
        <v>4583.3</v>
      </c>
      <c r="CP24" s="80">
        <v>5408.6</v>
      </c>
      <c r="CQ24" s="82">
        <v>5901</v>
      </c>
      <c r="CR24" s="82">
        <v>6444.3</v>
      </c>
      <c r="CS24" s="80">
        <v>7384</v>
      </c>
      <c r="CT24" s="80">
        <v>10707</v>
      </c>
      <c r="CU24" s="82">
        <v>11699.8</v>
      </c>
      <c r="CV24" s="82">
        <v>1481.1</v>
      </c>
      <c r="CW24" s="82">
        <v>2899.1</v>
      </c>
      <c r="CX24" s="82">
        <v>3368.8</v>
      </c>
      <c r="CY24" s="80">
        <v>4260.8</v>
      </c>
      <c r="CZ24" s="80">
        <v>5111</v>
      </c>
      <c r="DA24" s="80">
        <v>6569.7</v>
      </c>
      <c r="DB24" s="80">
        <v>8048.9</v>
      </c>
      <c r="DC24" s="80">
        <v>8853.5</v>
      </c>
      <c r="DD24" s="80">
        <v>20104.4</v>
      </c>
      <c r="DE24" s="80">
        <v>22721</v>
      </c>
      <c r="DF24" s="80">
        <v>24263.6</v>
      </c>
      <c r="DG24" s="80">
        <v>26423.6</v>
      </c>
      <c r="DH24" s="80">
        <v>4630.2</v>
      </c>
      <c r="DI24" s="80">
        <v>9408.1</v>
      </c>
      <c r="DJ24" s="80">
        <v>12440.8</v>
      </c>
      <c r="DK24" s="80">
        <v>13890.1</v>
      </c>
      <c r="DL24" s="80">
        <v>14695.6</v>
      </c>
      <c r="DM24" s="82">
        <v>15937.2</v>
      </c>
      <c r="DN24" s="80">
        <v>16553.2</v>
      </c>
      <c r="DO24" s="80">
        <v>17781.6</v>
      </c>
      <c r="DP24" s="80">
        <v>18592.9</v>
      </c>
      <c r="DQ24" s="80">
        <v>19378.9</v>
      </c>
      <c r="DR24" s="80">
        <v>20461.8</v>
      </c>
      <c r="DS24" s="80">
        <v>652.8</v>
      </c>
      <c r="DT24" s="80">
        <f t="shared" si="10"/>
        <v>21114.6</v>
      </c>
      <c r="DU24" s="82">
        <v>2312.1</v>
      </c>
      <c r="DV24" s="82">
        <v>531.6</v>
      </c>
      <c r="DW24" s="82">
        <v>966.9</v>
      </c>
      <c r="DX24" s="82">
        <v>1854.3</v>
      </c>
      <c r="DY24" s="82">
        <v>270.246381</v>
      </c>
      <c r="DZ24" s="82">
        <f>'[1]Feuil3'!$F$17</f>
        <v>995.124038</v>
      </c>
      <c r="EA24" s="82">
        <v>586.4</v>
      </c>
      <c r="EB24" s="82">
        <v>5928.3</v>
      </c>
      <c r="EC24" s="82">
        <v>5046.226362</v>
      </c>
      <c r="ED24" s="82">
        <v>5226.15363</v>
      </c>
      <c r="EE24" s="82">
        <v>2080.7</v>
      </c>
      <c r="EF24" s="82">
        <v>4150.2</v>
      </c>
      <c r="EG24" s="99">
        <f t="shared" si="11"/>
        <v>29948.250411</v>
      </c>
      <c r="EH24" s="82">
        <v>2012.8</v>
      </c>
      <c r="EI24" s="82">
        <v>1541.4</v>
      </c>
      <c r="EJ24" s="82">
        <v>554.2</v>
      </c>
      <c r="EK24" s="82">
        <v>4337.346963</v>
      </c>
      <c r="EL24" s="82">
        <v>2121.7</v>
      </c>
      <c r="EM24" s="82">
        <v>8170</v>
      </c>
      <c r="EN24" s="82">
        <v>2880.6</v>
      </c>
      <c r="EO24" s="82">
        <v>9149.096947</v>
      </c>
      <c r="EP24" s="82">
        <v>1228.119168</v>
      </c>
      <c r="EQ24" s="82">
        <v>3721.606348</v>
      </c>
      <c r="ER24" s="82">
        <v>1827.7</v>
      </c>
      <c r="ES24" s="82">
        <f>3077.8+6.1</f>
        <v>3083.9</v>
      </c>
      <c r="ET24" s="99">
        <f t="shared" si="12"/>
        <v>40628.469425999996</v>
      </c>
      <c r="EU24" s="82">
        <v>2006.952888</v>
      </c>
      <c r="EV24" s="82">
        <v>4897.498563</v>
      </c>
      <c r="EW24" s="80">
        <v>554.160059</v>
      </c>
      <c r="EX24" s="80">
        <v>5990.77</v>
      </c>
      <c r="EY24" s="80">
        <v>3983.45</v>
      </c>
      <c r="EZ24" s="80">
        <v>2889.9</v>
      </c>
      <c r="FA24" s="80">
        <v>2544.25239</v>
      </c>
      <c r="FB24" s="80">
        <v>3555.862986</v>
      </c>
      <c r="FC24" s="80">
        <v>1457.5</v>
      </c>
      <c r="FD24" s="80">
        <v>2960.023504</v>
      </c>
      <c r="FE24" s="80">
        <f>'[2]Feuil5'!$C$24</f>
        <v>3254.016436</v>
      </c>
      <c r="FF24" s="80">
        <v>2617.8</v>
      </c>
      <c r="FG24" s="80">
        <f t="shared" si="13"/>
        <v>36712.186826000005</v>
      </c>
      <c r="FH24" s="80">
        <v>3448.364992</v>
      </c>
      <c r="FI24" s="85">
        <v>1797.022112</v>
      </c>
      <c r="FJ24" s="85">
        <v>3026.957347</v>
      </c>
      <c r="FK24" s="80">
        <v>1389.336256</v>
      </c>
      <c r="FL24" s="80">
        <v>1289.9984689600003</v>
      </c>
      <c r="FM24" s="80">
        <v>2758.9</v>
      </c>
      <c r="FN24" s="80">
        <v>1156.2764164990758</v>
      </c>
      <c r="FO24" s="80">
        <v>2231.6600284255173</v>
      </c>
      <c r="FP24" s="80">
        <v>7376.182355763921</v>
      </c>
      <c r="FQ24" s="80">
        <v>1894.3</v>
      </c>
      <c r="FR24" s="80">
        <v>1744.233384967882</v>
      </c>
      <c r="FS24" s="80">
        <v>2483.5840048740897</v>
      </c>
      <c r="FT24" s="80">
        <f t="shared" si="14"/>
        <v>30596.81536649049</v>
      </c>
      <c r="FU24" s="80">
        <v>5405.922710211197</v>
      </c>
      <c r="FV24" s="80">
        <v>2292.2536330611797</v>
      </c>
      <c r="FW24" s="80">
        <v>1322.8499071915876</v>
      </c>
      <c r="FX24" s="80">
        <v>3349.1473002000016</v>
      </c>
      <c r="FY24" s="80">
        <v>1864.3154367400005</v>
      </c>
      <c r="FZ24" s="80">
        <v>1911.4411330799996</v>
      </c>
      <c r="GA24" s="80">
        <v>2526.300571189999</v>
      </c>
      <c r="GB24" s="80">
        <v>2120.448002820001</v>
      </c>
      <c r="GC24" s="80">
        <v>3136.662605600001</v>
      </c>
      <c r="GD24" s="80">
        <v>8534.037874</v>
      </c>
      <c r="GE24" s="80">
        <v>3010.156959</v>
      </c>
      <c r="GF24" s="80">
        <v>2610.372556</v>
      </c>
      <c r="GG24" s="80">
        <f t="shared" si="15"/>
        <v>38083.90868909397</v>
      </c>
      <c r="GH24" s="80">
        <v>3849.638668</v>
      </c>
      <c r="GI24" s="80">
        <v>3194.808309</v>
      </c>
      <c r="GJ24" s="80">
        <v>4101.3969</v>
      </c>
      <c r="GK24" s="80">
        <v>1431.935301</v>
      </c>
      <c r="GL24" s="80">
        <v>2038.201972</v>
      </c>
      <c r="GM24" s="80">
        <v>2514.011074</v>
      </c>
      <c r="GN24" s="80">
        <v>806.706878</v>
      </c>
      <c r="GO24" s="80">
        <v>9665.835348</v>
      </c>
      <c r="GP24" s="80">
        <v>2942.926857279</v>
      </c>
      <c r="GQ24" s="80">
        <v>3402.206369</v>
      </c>
      <c r="GR24" s="80">
        <v>2360.660288</v>
      </c>
      <c r="GS24" s="80">
        <v>2995.463957</v>
      </c>
      <c r="GT24" s="80">
        <v>1135.845482</v>
      </c>
      <c r="GU24" s="80">
        <v>3460.346502</v>
      </c>
      <c r="GV24" s="80">
        <v>2249.169102</v>
      </c>
      <c r="GW24" s="80">
        <v>4202.49864</v>
      </c>
      <c r="GX24" s="80">
        <v>3136.203521</v>
      </c>
      <c r="GY24" s="80">
        <v>6215.346097</v>
      </c>
      <c r="GZ24" s="80">
        <v>1743.140689</v>
      </c>
      <c r="HA24" s="80">
        <v>3289.035219</v>
      </c>
      <c r="HB24" s="80">
        <v>13152.137699</v>
      </c>
      <c r="HC24" s="80">
        <v>2307.474889</v>
      </c>
      <c r="HD24" s="80">
        <v>2211.806033</v>
      </c>
      <c r="HE24" s="80">
        <v>2019.767939</v>
      </c>
      <c r="HF24" s="80">
        <v>1318.256538</v>
      </c>
      <c r="HG24" s="80">
        <v>13675.584154</v>
      </c>
      <c r="HH24" s="80">
        <v>1937.074309</v>
      </c>
      <c r="HI24" s="80">
        <v>1600.958665</v>
      </c>
      <c r="HJ24" s="80">
        <v>1657.858231</v>
      </c>
      <c r="HK24" s="80">
        <v>2865.591809</v>
      </c>
      <c r="HL24" s="80">
        <v>1336.733419</v>
      </c>
      <c r="HM24" s="80">
        <v>3047.515483</v>
      </c>
      <c r="HN24" s="80"/>
      <c r="HO24" s="80"/>
      <c r="HP24" s="80"/>
      <c r="HQ24" s="80"/>
      <c r="HR24" s="99">
        <f t="shared" si="16"/>
        <v>25431.585252</v>
      </c>
      <c r="HS24" s="99">
        <f t="shared" si="17"/>
        <v>27439.572608</v>
      </c>
    </row>
    <row r="25" spans="1:227" ht="15.75">
      <c r="A25" s="67" t="s">
        <v>67</v>
      </c>
      <c r="B25" s="33">
        <v>215.7</v>
      </c>
      <c r="C25" s="18">
        <v>120.4</v>
      </c>
      <c r="D25" s="18">
        <v>200</v>
      </c>
      <c r="E25" s="19">
        <v>150.1</v>
      </c>
      <c r="F25" s="19">
        <v>675</v>
      </c>
      <c r="G25" s="19">
        <v>121.4</v>
      </c>
      <c r="H25" s="18">
        <v>5.7</v>
      </c>
      <c r="I25" s="15">
        <v>125.9</v>
      </c>
      <c r="J25" s="43">
        <v>669.1</v>
      </c>
      <c r="K25" s="33">
        <v>65.84332599999999</v>
      </c>
      <c r="L25" s="33">
        <v>130.923799</v>
      </c>
      <c r="M25" s="99">
        <v>278.871846</v>
      </c>
      <c r="N25" s="99">
        <v>1363.516769025322</v>
      </c>
      <c r="O25" s="99">
        <v>94.37812345</v>
      </c>
      <c r="P25" s="99">
        <v>243.15566230000002</v>
      </c>
      <c r="Q25" s="99">
        <v>467.46813499999996</v>
      </c>
      <c r="R25" s="82">
        <v>31.6</v>
      </c>
      <c r="S25" s="82">
        <v>130.9</v>
      </c>
      <c r="T25" s="82" t="s">
        <v>14</v>
      </c>
      <c r="U25" s="82">
        <v>1</v>
      </c>
      <c r="V25" s="82" t="s">
        <v>8</v>
      </c>
      <c r="W25" s="82">
        <v>2.9</v>
      </c>
      <c r="X25" s="82" t="s">
        <v>8</v>
      </c>
      <c r="Y25" s="82">
        <v>16.3</v>
      </c>
      <c r="Z25" s="82">
        <v>17.3</v>
      </c>
      <c r="AA25" s="82" t="s">
        <v>8</v>
      </c>
      <c r="AB25" s="82" t="s">
        <v>14</v>
      </c>
      <c r="AC25" s="82" t="s">
        <v>8</v>
      </c>
      <c r="AD25" s="82" t="s">
        <v>8</v>
      </c>
      <c r="AE25" s="82" t="s">
        <v>8</v>
      </c>
      <c r="AF25" s="82" t="s">
        <v>8</v>
      </c>
      <c r="AG25" s="82">
        <v>64</v>
      </c>
      <c r="AH25" s="82">
        <v>83.7</v>
      </c>
      <c r="AI25" s="82" t="s">
        <v>8</v>
      </c>
      <c r="AJ25" s="82" t="s">
        <v>8</v>
      </c>
      <c r="AK25" s="82" t="s">
        <v>8</v>
      </c>
      <c r="AL25" s="82">
        <v>0.7</v>
      </c>
      <c r="AM25" s="82" t="s">
        <v>8</v>
      </c>
      <c r="AN25" s="82" t="s">
        <v>8</v>
      </c>
      <c r="AO25" s="82">
        <v>1.7</v>
      </c>
      <c r="AP25" s="82" t="s">
        <v>8</v>
      </c>
      <c r="AQ25" s="82" t="s">
        <v>8</v>
      </c>
      <c r="AR25" s="82">
        <v>48.6</v>
      </c>
      <c r="AS25" s="82" t="s">
        <v>8</v>
      </c>
      <c r="AT25" s="82" t="s">
        <v>8</v>
      </c>
      <c r="AU25" s="82">
        <v>45.2</v>
      </c>
      <c r="AV25" s="80">
        <v>0</v>
      </c>
      <c r="AW25" s="80">
        <v>506.6</v>
      </c>
      <c r="AX25" s="80">
        <v>0</v>
      </c>
      <c r="AY25" s="80">
        <v>1.5</v>
      </c>
      <c r="AZ25" s="80">
        <v>73.1</v>
      </c>
      <c r="BA25" s="82">
        <v>0</v>
      </c>
      <c r="BB25" s="82">
        <v>0</v>
      </c>
      <c r="BC25" s="82">
        <v>0</v>
      </c>
      <c r="BD25" s="82">
        <v>0</v>
      </c>
      <c r="BE25" s="82">
        <v>0</v>
      </c>
      <c r="BF25" s="82">
        <v>0</v>
      </c>
      <c r="BG25" s="82">
        <v>0.7</v>
      </c>
      <c r="BH25" s="82">
        <v>0</v>
      </c>
      <c r="BI25" s="82">
        <v>0</v>
      </c>
      <c r="BJ25" s="82">
        <v>3.6</v>
      </c>
      <c r="BK25" s="82">
        <v>19.4</v>
      </c>
      <c r="BL25" s="82">
        <v>97.7</v>
      </c>
      <c r="BM25" s="82">
        <v>0</v>
      </c>
      <c r="BN25" s="99" t="s">
        <v>8</v>
      </c>
      <c r="BO25" s="99" t="s">
        <v>8</v>
      </c>
      <c r="BP25" s="99" t="s">
        <v>8</v>
      </c>
      <c r="BQ25" s="99" t="s">
        <v>8</v>
      </c>
      <c r="BR25" s="99">
        <v>0.7</v>
      </c>
      <c r="BS25" s="80">
        <v>0.7</v>
      </c>
      <c r="BT25" s="99">
        <v>0.7</v>
      </c>
      <c r="BU25" s="82">
        <v>4.3</v>
      </c>
      <c r="BV25" s="82">
        <v>23.7</v>
      </c>
      <c r="BW25" s="82">
        <v>121.4</v>
      </c>
      <c r="BX25" s="80">
        <v>121.4</v>
      </c>
      <c r="BY25" s="82" t="s">
        <v>8</v>
      </c>
      <c r="BZ25" s="82">
        <v>0</v>
      </c>
      <c r="CA25" s="82">
        <v>0</v>
      </c>
      <c r="CB25" s="82">
        <v>0</v>
      </c>
      <c r="CC25" s="82">
        <v>0</v>
      </c>
      <c r="CD25" s="82">
        <v>0</v>
      </c>
      <c r="CE25" s="82">
        <v>0</v>
      </c>
      <c r="CF25" s="82">
        <v>0</v>
      </c>
      <c r="CG25" s="82">
        <v>2.8</v>
      </c>
      <c r="CH25" s="82">
        <v>2.9</v>
      </c>
      <c r="CI25" s="82">
        <v>0</v>
      </c>
      <c r="CJ25" s="82">
        <v>0</v>
      </c>
      <c r="CK25" s="82" t="s">
        <v>8</v>
      </c>
      <c r="CL25" s="82" t="s">
        <v>8</v>
      </c>
      <c r="CM25" s="82" t="s">
        <v>8</v>
      </c>
      <c r="CN25" s="82" t="s">
        <v>8</v>
      </c>
      <c r="CO25" s="82" t="s">
        <v>8</v>
      </c>
      <c r="CP25" s="82" t="s">
        <v>8</v>
      </c>
      <c r="CQ25" s="82" t="s">
        <v>8</v>
      </c>
      <c r="CR25" s="82">
        <v>2.8</v>
      </c>
      <c r="CS25" s="80">
        <v>5.7</v>
      </c>
      <c r="CT25" s="80">
        <v>5.7</v>
      </c>
      <c r="CU25" s="82">
        <v>5.7</v>
      </c>
      <c r="CV25" s="82" t="s">
        <v>8</v>
      </c>
      <c r="CW25" s="82" t="s">
        <v>8</v>
      </c>
      <c r="CX25" s="82" t="s">
        <v>8</v>
      </c>
      <c r="CY25" s="82" t="s">
        <v>8</v>
      </c>
      <c r="CZ25" s="80">
        <v>1.4</v>
      </c>
      <c r="DA25" s="80">
        <v>1.4</v>
      </c>
      <c r="DB25" s="80">
        <v>1.4</v>
      </c>
      <c r="DC25" s="80">
        <v>1.4</v>
      </c>
      <c r="DD25" s="80">
        <v>2.8</v>
      </c>
      <c r="DE25" s="80">
        <v>2.8</v>
      </c>
      <c r="DF25" s="80">
        <v>125.9</v>
      </c>
      <c r="DG25" s="80">
        <v>125.9</v>
      </c>
      <c r="DH25" s="82" t="s">
        <v>8</v>
      </c>
      <c r="DI25" s="82" t="s">
        <v>8</v>
      </c>
      <c r="DJ25" s="80">
        <v>6.8</v>
      </c>
      <c r="DK25" s="80">
        <v>6.8</v>
      </c>
      <c r="DL25" s="80">
        <v>33.9</v>
      </c>
      <c r="DM25" s="82">
        <v>36.9</v>
      </c>
      <c r="DN25" s="80">
        <v>36.9</v>
      </c>
      <c r="DO25" s="80">
        <v>38.2</v>
      </c>
      <c r="DP25" s="80">
        <v>199.9</v>
      </c>
      <c r="DQ25" s="80">
        <v>201.8</v>
      </c>
      <c r="DR25" s="80">
        <v>205.3</v>
      </c>
      <c r="DS25" s="80">
        <v>463.8</v>
      </c>
      <c r="DT25" s="80">
        <f t="shared" si="10"/>
        <v>669.1</v>
      </c>
      <c r="DU25" s="82" t="s">
        <v>8</v>
      </c>
      <c r="DV25" s="82"/>
      <c r="DW25" s="82">
        <v>9.9</v>
      </c>
      <c r="DX25" s="82" t="s">
        <v>8</v>
      </c>
      <c r="DY25" s="82">
        <v>9.598779</v>
      </c>
      <c r="DZ25" s="82">
        <v>0</v>
      </c>
      <c r="EA25" s="82">
        <v>0</v>
      </c>
      <c r="EB25" s="82">
        <v>0</v>
      </c>
      <c r="EC25" s="82">
        <v>0</v>
      </c>
      <c r="ED25" s="82">
        <v>23.694547</v>
      </c>
      <c r="EE25" s="82">
        <v>22.65</v>
      </c>
      <c r="EF25" s="82"/>
      <c r="EG25" s="99">
        <f t="shared" si="11"/>
        <v>65.84332599999999</v>
      </c>
      <c r="EH25" s="82">
        <v>0</v>
      </c>
      <c r="EI25" s="82">
        <v>58.6</v>
      </c>
      <c r="EJ25" s="82">
        <v>0</v>
      </c>
      <c r="EK25" s="82">
        <v>0</v>
      </c>
      <c r="EL25" s="82"/>
      <c r="EM25" s="82"/>
      <c r="EN25" s="82"/>
      <c r="EO25" s="82">
        <v>0</v>
      </c>
      <c r="EP25" s="82">
        <v>9.363299</v>
      </c>
      <c r="EQ25" s="82">
        <v>28.4605</v>
      </c>
      <c r="ER25" s="82">
        <v>7</v>
      </c>
      <c r="ES25" s="82">
        <v>27.5</v>
      </c>
      <c r="ET25" s="99">
        <f t="shared" si="12"/>
        <v>130.923799</v>
      </c>
      <c r="EU25" s="82">
        <v>179.003504</v>
      </c>
      <c r="EV25" s="82">
        <v>7.268342</v>
      </c>
      <c r="EW25" s="80">
        <v>0</v>
      </c>
      <c r="EX25" s="80"/>
      <c r="EY25" s="80">
        <v>0</v>
      </c>
      <c r="EZ25" s="80">
        <v>92.6</v>
      </c>
      <c r="FA25" s="80"/>
      <c r="FB25" s="80">
        <v>0</v>
      </c>
      <c r="FC25" s="80"/>
      <c r="FD25" s="80">
        <v>0</v>
      </c>
      <c r="FE25" s="80">
        <v>0</v>
      </c>
      <c r="FF25" s="80">
        <v>0</v>
      </c>
      <c r="FG25" s="80">
        <f t="shared" si="13"/>
        <v>278.871846</v>
      </c>
      <c r="FH25" s="82" t="s">
        <v>8</v>
      </c>
      <c r="FI25" s="85">
        <v>48.469374</v>
      </c>
      <c r="FJ25" s="85">
        <v>0</v>
      </c>
      <c r="FK25" s="80">
        <v>0</v>
      </c>
      <c r="FL25" s="80">
        <v>0</v>
      </c>
      <c r="FM25" s="80">
        <v>24.5</v>
      </c>
      <c r="FN25" s="80">
        <v>0</v>
      </c>
      <c r="FO25" s="80">
        <v>3.942748359336</v>
      </c>
      <c r="FP25" s="80">
        <v>1046.394548448294</v>
      </c>
      <c r="FQ25" s="80">
        <v>0</v>
      </c>
      <c r="FR25" s="80">
        <v>158.36180389249</v>
      </c>
      <c r="FS25" s="80">
        <v>81.848294325202</v>
      </c>
      <c r="FT25" s="80">
        <f t="shared" si="14"/>
        <v>1363.516769025322</v>
      </c>
      <c r="FU25" s="82">
        <v>0</v>
      </c>
      <c r="FV25" s="82">
        <v>1E-06</v>
      </c>
      <c r="FW25" s="82">
        <v>0</v>
      </c>
      <c r="FX25" s="82">
        <v>0</v>
      </c>
      <c r="FY25" s="82">
        <v>0</v>
      </c>
      <c r="FZ25" s="82">
        <v>0</v>
      </c>
      <c r="GA25" s="82">
        <v>0</v>
      </c>
      <c r="GB25" s="82">
        <v>46.801239</v>
      </c>
      <c r="GC25" s="82">
        <v>2.1775264500000002</v>
      </c>
      <c r="GD25" s="82"/>
      <c r="GE25" s="82"/>
      <c r="GF25" s="82">
        <v>45.399357</v>
      </c>
      <c r="GG25" s="80">
        <f t="shared" si="15"/>
        <v>94.37812345</v>
      </c>
      <c r="GH25" s="82">
        <v>1.577417</v>
      </c>
      <c r="GI25" s="82">
        <v>0</v>
      </c>
      <c r="GJ25" s="82"/>
      <c r="GK25" s="82">
        <v>46.332489</v>
      </c>
      <c r="GL25" s="82"/>
      <c r="GM25" s="82"/>
      <c r="GN25" s="82">
        <v>21.026034</v>
      </c>
      <c r="GO25" s="82"/>
      <c r="GP25" s="82">
        <v>85.4725163</v>
      </c>
      <c r="GQ25" s="82"/>
      <c r="GR25" s="82"/>
      <c r="GS25" s="82">
        <v>88.747206</v>
      </c>
      <c r="GT25" s="82"/>
      <c r="GU25" s="82"/>
      <c r="GV25" s="82"/>
      <c r="GW25" s="82">
        <v>89.349164</v>
      </c>
      <c r="GX25" s="82"/>
      <c r="GY25" s="82"/>
      <c r="GZ25" s="80"/>
      <c r="HA25" s="80">
        <v>86.095392</v>
      </c>
      <c r="HB25" s="80">
        <v>292.023579</v>
      </c>
      <c r="HC25" s="80"/>
      <c r="HD25" s="80"/>
      <c r="HE25" s="80"/>
      <c r="HF25" s="80">
        <v>92.724174</v>
      </c>
      <c r="HG25" s="80">
        <v>2.33798</v>
      </c>
      <c r="HH25" s="80"/>
      <c r="HI25" s="80">
        <v>0</v>
      </c>
      <c r="HJ25" s="80"/>
      <c r="HK25" s="80">
        <v>212.111088</v>
      </c>
      <c r="HL25" s="80">
        <v>90.958979</v>
      </c>
      <c r="HM25" s="80"/>
      <c r="HN25" s="80"/>
      <c r="HO25" s="80"/>
      <c r="HP25" s="80"/>
      <c r="HQ25" s="80"/>
      <c r="HR25" s="99">
        <f t="shared" si="16"/>
        <v>175.444556</v>
      </c>
      <c r="HS25" s="99">
        <f t="shared" si="17"/>
        <v>398.132221</v>
      </c>
    </row>
    <row r="26" spans="1:227" ht="15.75">
      <c r="A26" s="67" t="s">
        <v>68</v>
      </c>
      <c r="B26" s="33">
        <v>79.2</v>
      </c>
      <c r="C26" s="18">
        <v>98.7</v>
      </c>
      <c r="D26" s="18">
        <v>496.2</v>
      </c>
      <c r="E26" s="19">
        <v>14</v>
      </c>
      <c r="F26" s="19">
        <v>133.4</v>
      </c>
      <c r="G26" s="19">
        <v>5.2</v>
      </c>
      <c r="H26" s="18" t="s">
        <v>8</v>
      </c>
      <c r="I26" s="15">
        <v>119.8</v>
      </c>
      <c r="J26" s="18" t="s">
        <v>8</v>
      </c>
      <c r="K26" s="33">
        <v>231</v>
      </c>
      <c r="L26" s="33">
        <v>14.98029</v>
      </c>
      <c r="M26" s="99">
        <v>223.382983</v>
      </c>
      <c r="N26" s="99">
        <v>47.315766333999996</v>
      </c>
      <c r="O26" s="99">
        <v>128.8376360275</v>
      </c>
      <c r="P26" s="99">
        <v>171.865487</v>
      </c>
      <c r="Q26" s="99">
        <v>87.468991</v>
      </c>
      <c r="R26" s="82">
        <v>450.8</v>
      </c>
      <c r="S26" s="82">
        <v>10.4</v>
      </c>
      <c r="T26" s="82" t="s">
        <v>8</v>
      </c>
      <c r="U26" s="82" t="s">
        <v>8</v>
      </c>
      <c r="V26" s="82" t="s">
        <v>8</v>
      </c>
      <c r="W26" s="82">
        <v>17.4</v>
      </c>
      <c r="X26" s="82">
        <v>15.4</v>
      </c>
      <c r="Y26" s="82" t="s">
        <v>8</v>
      </c>
      <c r="Z26" s="82" t="s">
        <v>8</v>
      </c>
      <c r="AA26" s="82">
        <v>2.2</v>
      </c>
      <c r="AB26" s="82" t="s">
        <v>8</v>
      </c>
      <c r="AC26" s="82" t="s">
        <v>8</v>
      </c>
      <c r="AD26" s="82" t="s">
        <v>8</v>
      </c>
      <c r="AE26" s="82" t="s">
        <v>8</v>
      </c>
      <c r="AF26" s="82" t="s">
        <v>8</v>
      </c>
      <c r="AG26" s="82" t="s">
        <v>14</v>
      </c>
      <c r="AH26" s="82" t="s">
        <v>8</v>
      </c>
      <c r="AI26" s="82">
        <v>1.1</v>
      </c>
      <c r="AJ26" s="82" t="s">
        <v>8</v>
      </c>
      <c r="AK26" s="82">
        <v>12</v>
      </c>
      <c r="AL26" s="82" t="s">
        <v>8</v>
      </c>
      <c r="AM26" s="82" t="s">
        <v>8</v>
      </c>
      <c r="AN26" s="82">
        <v>0.9</v>
      </c>
      <c r="AO26" s="82" t="s">
        <v>8</v>
      </c>
      <c r="AP26" s="82" t="s">
        <v>8</v>
      </c>
      <c r="AQ26" s="82" t="s">
        <v>8</v>
      </c>
      <c r="AR26" s="82" t="s">
        <v>8</v>
      </c>
      <c r="AS26" s="82" t="s">
        <v>8</v>
      </c>
      <c r="AT26" s="82" t="s">
        <v>8</v>
      </c>
      <c r="AU26" s="82">
        <v>0</v>
      </c>
      <c r="AV26" s="80">
        <v>0</v>
      </c>
      <c r="AW26" s="80">
        <v>133.4</v>
      </c>
      <c r="AX26" s="80">
        <v>0</v>
      </c>
      <c r="AY26" s="80">
        <v>0</v>
      </c>
      <c r="AZ26" s="80">
        <v>0</v>
      </c>
      <c r="BA26" s="82">
        <v>0</v>
      </c>
      <c r="BB26" s="82"/>
      <c r="BC26" s="82">
        <v>2.4</v>
      </c>
      <c r="BD26" s="82">
        <v>0</v>
      </c>
      <c r="BE26" s="82">
        <v>0</v>
      </c>
      <c r="BF26" s="82">
        <v>0</v>
      </c>
      <c r="BG26" s="82">
        <v>0</v>
      </c>
      <c r="BH26" s="82">
        <v>2.8</v>
      </c>
      <c r="BI26" s="82">
        <v>0</v>
      </c>
      <c r="BJ26" s="82">
        <v>0</v>
      </c>
      <c r="BK26" s="82">
        <v>0</v>
      </c>
      <c r="BL26" s="82">
        <v>0</v>
      </c>
      <c r="BM26" s="82">
        <v>0</v>
      </c>
      <c r="BN26" s="99">
        <v>2.4</v>
      </c>
      <c r="BO26" s="99">
        <v>2.4</v>
      </c>
      <c r="BP26" s="99">
        <v>2.4</v>
      </c>
      <c r="BQ26" s="99">
        <v>2.4</v>
      </c>
      <c r="BR26" s="99">
        <v>2.4</v>
      </c>
      <c r="BS26" s="99">
        <v>5.2</v>
      </c>
      <c r="BT26" s="99">
        <v>5.2</v>
      </c>
      <c r="BU26" s="82">
        <v>5.2</v>
      </c>
      <c r="BV26" s="82">
        <v>5.2</v>
      </c>
      <c r="BW26" s="82">
        <v>5.2</v>
      </c>
      <c r="BX26" s="80">
        <v>5.2</v>
      </c>
      <c r="BY26" s="82" t="s">
        <v>8</v>
      </c>
      <c r="BZ26" s="82">
        <v>0</v>
      </c>
      <c r="CA26" s="82">
        <v>0</v>
      </c>
      <c r="CB26" s="82">
        <v>0</v>
      </c>
      <c r="CC26" s="82">
        <v>0</v>
      </c>
      <c r="CD26" s="82">
        <v>0</v>
      </c>
      <c r="CE26" s="82">
        <v>0</v>
      </c>
      <c r="CF26" s="82">
        <v>0</v>
      </c>
      <c r="CG26" s="82">
        <v>0</v>
      </c>
      <c r="CH26" s="82">
        <v>0</v>
      </c>
      <c r="CI26" s="82">
        <v>0</v>
      </c>
      <c r="CJ26" s="82">
        <v>0</v>
      </c>
      <c r="CK26" s="82" t="s">
        <v>8</v>
      </c>
      <c r="CL26" s="82" t="s">
        <v>8</v>
      </c>
      <c r="CM26" s="82" t="s">
        <v>8</v>
      </c>
      <c r="CN26" s="82" t="s">
        <v>8</v>
      </c>
      <c r="CO26" s="82" t="s">
        <v>8</v>
      </c>
      <c r="CP26" s="82" t="s">
        <v>8</v>
      </c>
      <c r="CQ26" s="82" t="s">
        <v>8</v>
      </c>
      <c r="CR26" s="82" t="s">
        <v>8</v>
      </c>
      <c r="CS26" s="82" t="s">
        <v>8</v>
      </c>
      <c r="CT26" s="82" t="s">
        <v>8</v>
      </c>
      <c r="CU26" s="82" t="s">
        <v>8</v>
      </c>
      <c r="CV26" s="82" t="s">
        <v>8</v>
      </c>
      <c r="CW26" s="82" t="s">
        <v>8</v>
      </c>
      <c r="CX26" s="82" t="s">
        <v>8</v>
      </c>
      <c r="CY26" s="80">
        <v>119.8</v>
      </c>
      <c r="CZ26" s="80">
        <v>119.8</v>
      </c>
      <c r="DA26" s="80">
        <v>119.8</v>
      </c>
      <c r="DB26" s="80">
        <v>119.8</v>
      </c>
      <c r="DC26" s="80">
        <v>119.8</v>
      </c>
      <c r="DD26" s="80">
        <v>119.8</v>
      </c>
      <c r="DE26" s="80">
        <v>119.8</v>
      </c>
      <c r="DF26" s="80">
        <v>119.8</v>
      </c>
      <c r="DG26" s="80">
        <v>119.8</v>
      </c>
      <c r="DH26" s="82" t="s">
        <v>8</v>
      </c>
      <c r="DI26" s="82" t="s">
        <v>8</v>
      </c>
      <c r="DJ26" s="82" t="s">
        <v>8</v>
      </c>
      <c r="DK26" s="82" t="s">
        <v>8</v>
      </c>
      <c r="DL26" s="82" t="s">
        <v>8</v>
      </c>
      <c r="DM26" s="82" t="s">
        <v>8</v>
      </c>
      <c r="DN26" s="82" t="s">
        <v>8</v>
      </c>
      <c r="DO26" s="82" t="s">
        <v>8</v>
      </c>
      <c r="DP26" s="82" t="s">
        <v>8</v>
      </c>
      <c r="DQ26" s="80">
        <v>0</v>
      </c>
      <c r="DR26" s="82" t="s">
        <v>8</v>
      </c>
      <c r="DS26" s="80"/>
      <c r="DT26" s="82" t="s">
        <v>8</v>
      </c>
      <c r="DU26" s="82" t="s">
        <v>8</v>
      </c>
      <c r="DV26" s="82"/>
      <c r="DW26" s="82">
        <v>0</v>
      </c>
      <c r="DX26" s="82" t="s">
        <v>8</v>
      </c>
      <c r="DY26" s="82" t="s">
        <v>8</v>
      </c>
      <c r="DZ26" s="82">
        <v>0</v>
      </c>
      <c r="EA26" s="82">
        <v>78.1</v>
      </c>
      <c r="EB26" s="82">
        <v>0</v>
      </c>
      <c r="EC26" s="82">
        <v>0</v>
      </c>
      <c r="ED26" s="82">
        <v>0</v>
      </c>
      <c r="EE26" s="82">
        <v>152.9</v>
      </c>
      <c r="EF26" s="82"/>
      <c r="EG26" s="99">
        <f t="shared" si="11"/>
        <v>231</v>
      </c>
      <c r="EH26" s="82">
        <v>0</v>
      </c>
      <c r="EI26" s="82">
        <v>0</v>
      </c>
      <c r="EJ26" s="82">
        <v>0</v>
      </c>
      <c r="EK26" s="82">
        <v>13.78029</v>
      </c>
      <c r="EL26" s="82"/>
      <c r="EM26" s="82"/>
      <c r="EN26" s="82"/>
      <c r="EO26" s="82">
        <v>0</v>
      </c>
      <c r="EP26" s="82">
        <v>0</v>
      </c>
      <c r="EQ26" s="82">
        <v>0</v>
      </c>
      <c r="ER26" s="82"/>
      <c r="ES26" s="82">
        <v>1.2</v>
      </c>
      <c r="ET26" s="99">
        <f t="shared" si="12"/>
        <v>14.98029</v>
      </c>
      <c r="EU26" s="82">
        <v>42.346791</v>
      </c>
      <c r="EV26" s="82">
        <v>29.244474</v>
      </c>
      <c r="EW26" s="80">
        <v>0</v>
      </c>
      <c r="EX26" s="80">
        <v>57.54</v>
      </c>
      <c r="EY26" s="80">
        <v>0</v>
      </c>
      <c r="EZ26" s="80"/>
      <c r="FA26" s="80"/>
      <c r="FB26" s="80">
        <v>0</v>
      </c>
      <c r="FC26" s="80">
        <v>8.7</v>
      </c>
      <c r="FD26" s="80">
        <v>72.351718</v>
      </c>
      <c r="FE26" s="80">
        <v>0</v>
      </c>
      <c r="FF26" s="80">
        <v>13.2</v>
      </c>
      <c r="FG26" s="80">
        <f t="shared" si="13"/>
        <v>223.382983</v>
      </c>
      <c r="FH26" s="82" t="s">
        <v>8</v>
      </c>
      <c r="FI26" s="85">
        <v>0</v>
      </c>
      <c r="FJ26" s="85">
        <v>45.668315</v>
      </c>
      <c r="FK26" s="80">
        <v>0</v>
      </c>
      <c r="FL26" s="80">
        <v>1.61640858</v>
      </c>
      <c r="FM26" s="80">
        <v>0</v>
      </c>
      <c r="FN26" s="80">
        <v>0.031042754000000002</v>
      </c>
      <c r="FO26" s="80">
        <v>0</v>
      </c>
      <c r="FP26" s="80">
        <v>0</v>
      </c>
      <c r="FQ26" s="80">
        <v>0</v>
      </c>
      <c r="FR26" s="80">
        <v>0</v>
      </c>
      <c r="FS26" s="80">
        <v>0</v>
      </c>
      <c r="FT26" s="80">
        <f t="shared" si="14"/>
        <v>47.315766333999996</v>
      </c>
      <c r="FU26" s="82">
        <v>0</v>
      </c>
      <c r="FV26" s="82">
        <v>32.0830355695</v>
      </c>
      <c r="FW26" s="82">
        <v>65.137107658</v>
      </c>
      <c r="FX26" s="82">
        <v>0</v>
      </c>
      <c r="FY26" s="82">
        <v>0</v>
      </c>
      <c r="FZ26" s="82">
        <v>7.664604220000001</v>
      </c>
      <c r="GA26" s="82">
        <v>0.35474054</v>
      </c>
      <c r="GB26" s="82">
        <v>19.13049904</v>
      </c>
      <c r="GC26" s="82"/>
      <c r="GD26" s="82">
        <v>0.35505</v>
      </c>
      <c r="GE26" s="82"/>
      <c r="GF26" s="82">
        <v>4.112599</v>
      </c>
      <c r="GG26" s="80">
        <f t="shared" si="15"/>
        <v>128.8376360275</v>
      </c>
      <c r="GH26" s="82">
        <v>53.284631</v>
      </c>
      <c r="GI26" s="82">
        <v>81.929568</v>
      </c>
      <c r="GJ26" s="82">
        <v>69.452506</v>
      </c>
      <c r="GK26" s="82">
        <v>0.158311</v>
      </c>
      <c r="GL26" s="82"/>
      <c r="GM26" s="82"/>
      <c r="GN26" s="82"/>
      <c r="GO26" s="82">
        <v>36.492977</v>
      </c>
      <c r="GP26" s="82"/>
      <c r="GQ26" s="82"/>
      <c r="GR26" s="82"/>
      <c r="GS26" s="82"/>
      <c r="GT26" s="82">
        <v>22.179435</v>
      </c>
      <c r="GU26" s="82">
        <v>5.163821</v>
      </c>
      <c r="GV26" s="82"/>
      <c r="GW26" s="82">
        <v>12.342694</v>
      </c>
      <c r="GX26" s="82"/>
      <c r="GY26" s="82"/>
      <c r="GZ26" s="80"/>
      <c r="HA26" s="80">
        <v>3.599838</v>
      </c>
      <c r="HB26" s="80">
        <v>31.427318</v>
      </c>
      <c r="HC26" s="80"/>
      <c r="HD26" s="80">
        <v>1.142777</v>
      </c>
      <c r="HE26" s="80">
        <v>11.613108</v>
      </c>
      <c r="HF26" s="80">
        <v>26.571925</v>
      </c>
      <c r="HG26" s="80">
        <v>22.424607</v>
      </c>
      <c r="HH26" s="80"/>
      <c r="HI26" s="80">
        <v>0</v>
      </c>
      <c r="HJ26" s="80"/>
      <c r="HK26" s="80">
        <v>0</v>
      </c>
      <c r="HL26" s="80"/>
      <c r="HM26" s="80"/>
      <c r="HN26" s="80"/>
      <c r="HO26" s="80"/>
      <c r="HP26" s="80"/>
      <c r="HQ26" s="80"/>
      <c r="HR26" s="99">
        <f t="shared" si="16"/>
        <v>43.285788000000004</v>
      </c>
      <c r="HS26" s="99">
        <f t="shared" si="17"/>
        <v>48.996532</v>
      </c>
    </row>
    <row r="27" spans="1:227" ht="15.75">
      <c r="A27" s="67" t="s">
        <v>69</v>
      </c>
      <c r="B27" s="33">
        <v>2475.1</v>
      </c>
      <c r="C27" s="18">
        <v>3031.8</v>
      </c>
      <c r="D27" s="18">
        <v>3617.2</v>
      </c>
      <c r="E27" s="19">
        <v>6701.3</v>
      </c>
      <c r="F27" s="19">
        <v>15592.6</v>
      </c>
      <c r="G27" s="19">
        <v>14085.1</v>
      </c>
      <c r="H27" s="18">
        <v>5957.3</v>
      </c>
      <c r="I27" s="15">
        <v>7530.6</v>
      </c>
      <c r="J27" s="43">
        <v>15799.9</v>
      </c>
      <c r="K27" s="33">
        <v>6618.614469</v>
      </c>
      <c r="L27" s="33">
        <v>12601.195506999999</v>
      </c>
      <c r="M27" s="99">
        <v>18859.729444000008</v>
      </c>
      <c r="N27" s="99">
        <v>15063.452081562635</v>
      </c>
      <c r="O27" s="99">
        <v>13149.100462217899</v>
      </c>
      <c r="P27" s="99">
        <v>7995.460493494006</v>
      </c>
      <c r="Q27" s="99">
        <v>9901.355523</v>
      </c>
      <c r="R27" s="99">
        <v>499.4</v>
      </c>
      <c r="S27" s="99">
        <v>479.2</v>
      </c>
      <c r="T27" s="82">
        <v>371.9</v>
      </c>
      <c r="U27" s="82">
        <v>130.1</v>
      </c>
      <c r="V27" s="82">
        <v>284.9</v>
      </c>
      <c r="W27" s="82">
        <v>150</v>
      </c>
      <c r="X27" s="82">
        <v>608.8</v>
      </c>
      <c r="Y27" s="82">
        <v>275.1</v>
      </c>
      <c r="Z27" s="82">
        <v>284.5</v>
      </c>
      <c r="AA27" s="82">
        <v>256.3</v>
      </c>
      <c r="AB27" s="82">
        <v>91.1</v>
      </c>
      <c r="AC27" s="82">
        <v>185.9</v>
      </c>
      <c r="AD27" s="82">
        <v>295</v>
      </c>
      <c r="AE27" s="82">
        <v>249</v>
      </c>
      <c r="AF27" s="82">
        <v>191.9</v>
      </c>
      <c r="AG27" s="82">
        <v>654.7</v>
      </c>
      <c r="AH27" s="82">
        <v>8.3</v>
      </c>
      <c r="AI27" s="82">
        <v>157.1</v>
      </c>
      <c r="AJ27" s="82">
        <v>642.2</v>
      </c>
      <c r="AK27" s="82">
        <v>127.3</v>
      </c>
      <c r="AL27" s="82">
        <v>612.6</v>
      </c>
      <c r="AM27" s="82">
        <v>3155.1</v>
      </c>
      <c r="AN27" s="82">
        <v>258.9</v>
      </c>
      <c r="AO27" s="82">
        <v>349.2</v>
      </c>
      <c r="AP27" s="82">
        <v>309.7</v>
      </c>
      <c r="AQ27" s="82">
        <v>354.2</v>
      </c>
      <c r="AR27" s="82">
        <v>553.4</v>
      </c>
      <c r="AS27" s="82">
        <v>562</v>
      </c>
      <c r="AT27" s="82">
        <v>384</v>
      </c>
      <c r="AU27" s="82">
        <v>569</v>
      </c>
      <c r="AV27" s="80">
        <v>246.8</v>
      </c>
      <c r="AW27" s="80">
        <v>821.3</v>
      </c>
      <c r="AX27" s="80">
        <v>2312.7</v>
      </c>
      <c r="AY27" s="80">
        <v>2859.4</v>
      </c>
      <c r="AZ27" s="80">
        <v>5506</v>
      </c>
      <c r="BA27" s="82">
        <v>1114.1</v>
      </c>
      <c r="BB27" s="82">
        <v>3920</v>
      </c>
      <c r="BC27" s="82">
        <v>3151.2</v>
      </c>
      <c r="BD27" s="82">
        <v>481.7</v>
      </c>
      <c r="BE27" s="82">
        <v>1109.7</v>
      </c>
      <c r="BF27" s="82">
        <v>1277.9</v>
      </c>
      <c r="BG27" s="82">
        <v>573.6</v>
      </c>
      <c r="BH27" s="82">
        <v>767.3000000000011</v>
      </c>
      <c r="BI27" s="82">
        <v>818.9</v>
      </c>
      <c r="BJ27" s="82">
        <v>445.8000000000011</v>
      </c>
      <c r="BK27" s="82">
        <v>459.1999999999989</v>
      </c>
      <c r="BL27" s="82">
        <v>304.9</v>
      </c>
      <c r="BM27" s="82">
        <v>774.9</v>
      </c>
      <c r="BN27" s="99">
        <v>7071.2</v>
      </c>
      <c r="BO27" s="99">
        <v>7552.9</v>
      </c>
      <c r="BP27" s="99">
        <v>8662.6</v>
      </c>
      <c r="BQ27" s="99">
        <v>9940.5</v>
      </c>
      <c r="BR27" s="99">
        <v>10514.1</v>
      </c>
      <c r="BS27" s="99">
        <v>11281.4</v>
      </c>
      <c r="BT27" s="99">
        <v>12100.3</v>
      </c>
      <c r="BU27" s="82">
        <v>12546.1</v>
      </c>
      <c r="BV27" s="82">
        <v>13005.3</v>
      </c>
      <c r="BW27" s="82">
        <v>13310.2</v>
      </c>
      <c r="BX27" s="80">
        <v>14085.1</v>
      </c>
      <c r="BY27" s="82">
        <v>229.1</v>
      </c>
      <c r="BZ27" s="82">
        <v>570.5</v>
      </c>
      <c r="CA27" s="82">
        <v>792.9</v>
      </c>
      <c r="CB27" s="82">
        <v>765.6</v>
      </c>
      <c r="CC27" s="82">
        <v>242.1</v>
      </c>
      <c r="CD27" s="82">
        <v>791.3</v>
      </c>
      <c r="CE27" s="82">
        <v>171.8</v>
      </c>
      <c r="CF27" s="82">
        <v>312.4</v>
      </c>
      <c r="CG27" s="82">
        <v>716.8</v>
      </c>
      <c r="CH27" s="82">
        <v>699.4</v>
      </c>
      <c r="CI27" s="82">
        <v>580.5</v>
      </c>
      <c r="CJ27" s="82">
        <v>84.90000000000055</v>
      </c>
      <c r="CK27" s="82">
        <v>799.6</v>
      </c>
      <c r="CL27" s="82">
        <v>1592.5</v>
      </c>
      <c r="CM27" s="82">
        <v>2358.1</v>
      </c>
      <c r="CN27" s="82">
        <v>2600.2</v>
      </c>
      <c r="CO27" s="82">
        <v>3391.5</v>
      </c>
      <c r="CP27" s="80">
        <v>3563.3</v>
      </c>
      <c r="CQ27" s="82">
        <v>3875.7</v>
      </c>
      <c r="CR27" s="82">
        <v>4592.5</v>
      </c>
      <c r="CS27" s="80">
        <v>5291.9</v>
      </c>
      <c r="CT27" s="80">
        <v>5872.4</v>
      </c>
      <c r="CU27" s="82">
        <v>5957.3</v>
      </c>
      <c r="CV27" s="82">
        <v>881.7</v>
      </c>
      <c r="CW27" s="82">
        <v>1247</v>
      </c>
      <c r="CX27" s="82">
        <v>1508.9</v>
      </c>
      <c r="CY27" s="80">
        <v>1890.3</v>
      </c>
      <c r="CZ27" s="80">
        <v>2566.2</v>
      </c>
      <c r="DA27" s="80">
        <v>3092.4</v>
      </c>
      <c r="DB27" s="80">
        <v>3486.9</v>
      </c>
      <c r="DC27" s="80">
        <v>4715.1</v>
      </c>
      <c r="DD27" s="80">
        <v>5838.9</v>
      </c>
      <c r="DE27" s="80">
        <v>6687.8</v>
      </c>
      <c r="DF27" s="80">
        <v>6813.8</v>
      </c>
      <c r="DG27" s="80">
        <v>7530.6</v>
      </c>
      <c r="DH27" s="80">
        <v>599.1</v>
      </c>
      <c r="DI27" s="80">
        <v>1146.9</v>
      </c>
      <c r="DJ27" s="80">
        <v>1766.9</v>
      </c>
      <c r="DK27" s="80">
        <v>4293.1</v>
      </c>
      <c r="DL27" s="80">
        <v>5242.4</v>
      </c>
      <c r="DM27" s="82">
        <v>11057.3</v>
      </c>
      <c r="DN27" s="80">
        <v>14686.9</v>
      </c>
      <c r="DO27" s="80">
        <v>14826</v>
      </c>
      <c r="DP27" s="80">
        <v>14944.1</v>
      </c>
      <c r="DQ27" s="80">
        <v>15363.5</v>
      </c>
      <c r="DR27" s="80">
        <v>15677.8</v>
      </c>
      <c r="DS27" s="80">
        <v>122.1</v>
      </c>
      <c r="DT27" s="80">
        <f>DR27+DS27</f>
        <v>15799.9</v>
      </c>
      <c r="DU27" s="82">
        <v>245.8</v>
      </c>
      <c r="DV27" s="82">
        <v>219.6</v>
      </c>
      <c r="DW27" s="82">
        <v>380.3</v>
      </c>
      <c r="DX27" s="82">
        <v>110</v>
      </c>
      <c r="DY27" s="82">
        <v>106.424459</v>
      </c>
      <c r="DZ27" s="82">
        <f>'[1]Feuil3'!$F$23</f>
        <v>408.370712</v>
      </c>
      <c r="EA27" s="82">
        <v>212</v>
      </c>
      <c r="EB27" s="82">
        <v>997.1</v>
      </c>
      <c r="EC27" s="82">
        <v>2518.594883</v>
      </c>
      <c r="ED27" s="82">
        <v>543.774415</v>
      </c>
      <c r="EE27" s="82">
        <v>161.2</v>
      </c>
      <c r="EF27" s="82">
        <v>715.45</v>
      </c>
      <c r="EG27" s="99">
        <f t="shared" si="11"/>
        <v>6618.614469</v>
      </c>
      <c r="EH27" s="82">
        <v>414.4</v>
      </c>
      <c r="EI27" s="82">
        <v>322.7</v>
      </c>
      <c r="EJ27" s="82">
        <v>794.7</v>
      </c>
      <c r="EK27" s="82">
        <v>1324.072884</v>
      </c>
      <c r="EL27" s="82">
        <v>268.6</v>
      </c>
      <c r="EM27" s="82">
        <v>533.3</v>
      </c>
      <c r="EN27" s="82">
        <v>567.9</v>
      </c>
      <c r="EO27" s="82">
        <v>1098.073381</v>
      </c>
      <c r="EP27" s="82">
        <v>711.048287</v>
      </c>
      <c r="EQ27" s="82">
        <v>1042.900955</v>
      </c>
      <c r="ER27" s="82">
        <v>3618.7</v>
      </c>
      <c r="ES27" s="82">
        <v>1904.8</v>
      </c>
      <c r="ET27" s="99">
        <f t="shared" si="12"/>
        <v>12601.195506999999</v>
      </c>
      <c r="EU27" s="82">
        <v>830.047652</v>
      </c>
      <c r="EV27" s="82">
        <v>587.472981</v>
      </c>
      <c r="EW27" s="80">
        <v>794.718769</v>
      </c>
      <c r="EX27" s="80">
        <v>1354.68</v>
      </c>
      <c r="EY27" s="80">
        <v>908.3</v>
      </c>
      <c r="EZ27" s="80">
        <v>679.3</v>
      </c>
      <c r="FA27" s="80">
        <v>6294.758451</v>
      </c>
      <c r="FB27" s="80">
        <v>2093.790008000008</v>
      </c>
      <c r="FC27" s="80">
        <v>2161.5</v>
      </c>
      <c r="FD27" s="80">
        <v>1660.241633</v>
      </c>
      <c r="FE27" s="80">
        <f>'[2]Feuil5'!$C$31</f>
        <v>1055.21995</v>
      </c>
      <c r="FF27" s="80">
        <v>439.7</v>
      </c>
      <c r="FG27" s="80">
        <f t="shared" si="13"/>
        <v>18859.729444000008</v>
      </c>
      <c r="FH27" s="80">
        <v>1042.031219</v>
      </c>
      <c r="FI27" s="85">
        <v>1348.941811</v>
      </c>
      <c r="FJ27" s="85">
        <v>1409.77793</v>
      </c>
      <c r="FK27" s="80">
        <v>1509.3199187231519</v>
      </c>
      <c r="FL27" s="80">
        <v>3856.206324319999</v>
      </c>
      <c r="FM27" s="80">
        <v>1242.3</v>
      </c>
      <c r="FN27" s="80">
        <v>587.8959943241488</v>
      </c>
      <c r="FO27" s="80">
        <v>752.5308418987134</v>
      </c>
      <c r="FP27" s="80">
        <v>1465.0214117185817</v>
      </c>
      <c r="FQ27" s="80">
        <v>586</v>
      </c>
      <c r="FR27" s="80">
        <v>654.5095001306291</v>
      </c>
      <c r="FS27" s="80">
        <v>608.9171304474112</v>
      </c>
      <c r="FT27" s="80">
        <f t="shared" si="14"/>
        <v>15063.452081562635</v>
      </c>
      <c r="FU27" s="80">
        <v>666.6573929839692</v>
      </c>
      <c r="FV27" s="80">
        <v>530.8446472829719</v>
      </c>
      <c r="FW27" s="80">
        <v>2073.792645320959</v>
      </c>
      <c r="FX27" s="80">
        <v>763.1755400799998</v>
      </c>
      <c r="FY27" s="80">
        <v>799.3800729800003</v>
      </c>
      <c r="FZ27" s="80">
        <v>2562.2601402200003</v>
      </c>
      <c r="GA27" s="80">
        <v>1709.25953801</v>
      </c>
      <c r="GB27" s="80">
        <v>370.02067028</v>
      </c>
      <c r="GC27" s="80">
        <v>871.37669406</v>
      </c>
      <c r="GD27" s="80">
        <v>675.272873</v>
      </c>
      <c r="GE27" s="80">
        <v>862.116832</v>
      </c>
      <c r="GF27" s="80">
        <v>1264.943416</v>
      </c>
      <c r="GG27" s="80">
        <f t="shared" si="15"/>
        <v>13149.100462217899</v>
      </c>
      <c r="GH27" s="80">
        <v>170.976959</v>
      </c>
      <c r="GI27" s="80">
        <v>850.549401</v>
      </c>
      <c r="GJ27" s="80">
        <v>1235.675241</v>
      </c>
      <c r="GK27" s="80">
        <v>715.157088</v>
      </c>
      <c r="GL27" s="80">
        <v>572.932782</v>
      </c>
      <c r="GM27" s="80">
        <v>1960.160261</v>
      </c>
      <c r="GN27" s="80">
        <v>511.174581</v>
      </c>
      <c r="GO27" s="80">
        <v>979.735697</v>
      </c>
      <c r="GP27" s="80">
        <v>478.133731134</v>
      </c>
      <c r="GQ27" s="80">
        <v>186.197985</v>
      </c>
      <c r="GR27" s="80">
        <v>73.49605</v>
      </c>
      <c r="GS27" s="80">
        <v>406.308232</v>
      </c>
      <c r="GT27" s="80">
        <v>905.687188</v>
      </c>
      <c r="GU27" s="80">
        <v>877.013444</v>
      </c>
      <c r="GV27" s="80">
        <v>250.542879</v>
      </c>
      <c r="GW27" s="80">
        <v>552.505327</v>
      </c>
      <c r="GX27" s="80">
        <v>1082.445334</v>
      </c>
      <c r="GY27" s="80">
        <v>2418.910565</v>
      </c>
      <c r="GZ27" s="80">
        <v>507.657055</v>
      </c>
      <c r="HA27" s="80">
        <v>220.389207</v>
      </c>
      <c r="HB27" s="80">
        <v>826.777223</v>
      </c>
      <c r="HC27" s="80">
        <v>383.8881</v>
      </c>
      <c r="HD27" s="80">
        <v>1360.895492</v>
      </c>
      <c r="HE27" s="80">
        <v>514.643709</v>
      </c>
      <c r="HF27" s="80">
        <v>232.081588</v>
      </c>
      <c r="HG27" s="80">
        <v>786.158631</v>
      </c>
      <c r="HH27" s="80">
        <v>299.395374</v>
      </c>
      <c r="HI27" s="80">
        <v>275.258629</v>
      </c>
      <c r="HJ27" s="80">
        <v>2060.530068</v>
      </c>
      <c r="HK27" s="80">
        <v>1328.067785</v>
      </c>
      <c r="HL27" s="80">
        <v>306.9311</v>
      </c>
      <c r="HM27" s="80">
        <v>386.759925</v>
      </c>
      <c r="HN27" s="80"/>
      <c r="HO27" s="80"/>
      <c r="HP27" s="80"/>
      <c r="HQ27" s="80"/>
      <c r="HR27" s="99">
        <f t="shared" si="16"/>
        <v>6815.1509989999995</v>
      </c>
      <c r="HS27" s="99">
        <f t="shared" si="17"/>
        <v>5675.1831</v>
      </c>
    </row>
    <row r="28" spans="1:227" ht="15.75">
      <c r="A28" s="67" t="s">
        <v>70</v>
      </c>
      <c r="B28" s="33">
        <v>2356.3</v>
      </c>
      <c r="C28" s="18">
        <v>2160</v>
      </c>
      <c r="D28" s="18">
        <v>2977.9</v>
      </c>
      <c r="E28" s="19">
        <v>3726.8</v>
      </c>
      <c r="F28" s="19">
        <v>4886.7</v>
      </c>
      <c r="G28" s="19">
        <v>5728.9</v>
      </c>
      <c r="H28" s="18">
        <v>4771.3</v>
      </c>
      <c r="I28" s="15">
        <v>5894</v>
      </c>
      <c r="J28" s="43">
        <v>4995.3</v>
      </c>
      <c r="K28" s="33">
        <v>5141.986508000001</v>
      </c>
      <c r="L28" s="33">
        <v>7610.3163620000005</v>
      </c>
      <c r="M28" s="99">
        <v>12351.831811</v>
      </c>
      <c r="N28" s="99">
        <v>33080.59914717816</v>
      </c>
      <c r="O28" s="99">
        <v>24866.356702187353</v>
      </c>
      <c r="P28" s="99">
        <v>64843.78283730771</v>
      </c>
      <c r="Q28" s="99">
        <v>11644.500233</v>
      </c>
      <c r="R28" s="99">
        <v>203.6</v>
      </c>
      <c r="S28" s="99">
        <v>171.5</v>
      </c>
      <c r="T28" s="82">
        <v>124.2</v>
      </c>
      <c r="U28" s="82">
        <v>180.9</v>
      </c>
      <c r="V28" s="82">
        <v>101</v>
      </c>
      <c r="W28" s="82">
        <v>413.9</v>
      </c>
      <c r="X28" s="82">
        <v>234.5</v>
      </c>
      <c r="Y28" s="82">
        <v>362</v>
      </c>
      <c r="Z28" s="82">
        <v>110.7</v>
      </c>
      <c r="AA28" s="82">
        <v>392.9</v>
      </c>
      <c r="AB28" s="82">
        <v>331.3</v>
      </c>
      <c r="AC28" s="82">
        <v>351.4</v>
      </c>
      <c r="AD28" s="82">
        <v>409.6</v>
      </c>
      <c r="AE28" s="82">
        <v>275.2</v>
      </c>
      <c r="AF28" s="82">
        <v>238.8</v>
      </c>
      <c r="AG28" s="82">
        <v>490.7</v>
      </c>
      <c r="AH28" s="82">
        <v>203.2</v>
      </c>
      <c r="AI28" s="82">
        <v>451.6</v>
      </c>
      <c r="AJ28" s="82">
        <v>165.7</v>
      </c>
      <c r="AK28" s="82">
        <v>78</v>
      </c>
      <c r="AL28" s="82">
        <v>769.3</v>
      </c>
      <c r="AM28" s="82">
        <v>168.8</v>
      </c>
      <c r="AN28" s="82">
        <v>102.5</v>
      </c>
      <c r="AO28" s="82">
        <v>373.4</v>
      </c>
      <c r="AP28" s="82">
        <v>830.9</v>
      </c>
      <c r="AQ28" s="82">
        <v>90.2</v>
      </c>
      <c r="AR28" s="82">
        <v>423.7</v>
      </c>
      <c r="AS28" s="82">
        <v>178.9</v>
      </c>
      <c r="AT28" s="82">
        <v>92.6</v>
      </c>
      <c r="AU28" s="82">
        <v>1277.1</v>
      </c>
      <c r="AV28" s="80">
        <v>87.6</v>
      </c>
      <c r="AW28" s="80">
        <v>291.7</v>
      </c>
      <c r="AX28" s="80">
        <v>432.7</v>
      </c>
      <c r="AY28" s="80">
        <v>325.4</v>
      </c>
      <c r="AZ28" s="80">
        <v>386.3</v>
      </c>
      <c r="BA28" s="82">
        <v>469.6</v>
      </c>
      <c r="BB28" s="82">
        <v>151.3</v>
      </c>
      <c r="BC28" s="82">
        <v>324.4</v>
      </c>
      <c r="BD28" s="82">
        <v>561.5</v>
      </c>
      <c r="BE28" s="82">
        <v>616.7</v>
      </c>
      <c r="BF28" s="82">
        <v>356</v>
      </c>
      <c r="BG28" s="82">
        <v>487.3</v>
      </c>
      <c r="BH28" s="82">
        <v>579.3</v>
      </c>
      <c r="BI28" s="82">
        <v>951.2</v>
      </c>
      <c r="BJ28" s="82">
        <v>546.8</v>
      </c>
      <c r="BK28" s="82">
        <v>434.8</v>
      </c>
      <c r="BL28" s="82">
        <v>469.7</v>
      </c>
      <c r="BM28" s="82">
        <v>249.9</v>
      </c>
      <c r="BN28" s="99">
        <v>475.7</v>
      </c>
      <c r="BO28" s="99">
        <v>1037.2</v>
      </c>
      <c r="BP28" s="99">
        <v>1653.9</v>
      </c>
      <c r="BQ28" s="99">
        <v>2009.9</v>
      </c>
      <c r="BR28" s="99">
        <v>2497.2</v>
      </c>
      <c r="BS28" s="99">
        <v>3076.5</v>
      </c>
      <c r="BT28" s="99">
        <v>4027.7</v>
      </c>
      <c r="BU28" s="82">
        <v>4574.5</v>
      </c>
      <c r="BV28" s="82">
        <v>5009.3</v>
      </c>
      <c r="BW28" s="82">
        <v>5479</v>
      </c>
      <c r="BX28" s="80">
        <v>5728.9</v>
      </c>
      <c r="BY28" s="82">
        <v>293.2</v>
      </c>
      <c r="BZ28" s="82">
        <v>146</v>
      </c>
      <c r="CA28" s="82">
        <v>1235.8</v>
      </c>
      <c r="CB28" s="82">
        <v>165.3</v>
      </c>
      <c r="CC28" s="82">
        <v>248.3</v>
      </c>
      <c r="CD28" s="82">
        <v>408</v>
      </c>
      <c r="CE28" s="82">
        <v>383.5</v>
      </c>
      <c r="CF28" s="82">
        <v>242.8</v>
      </c>
      <c r="CG28" s="82">
        <v>348.5</v>
      </c>
      <c r="CH28" s="82">
        <v>746.3</v>
      </c>
      <c r="CI28" s="82">
        <v>130.90000000000055</v>
      </c>
      <c r="CJ28" s="82">
        <v>422.7</v>
      </c>
      <c r="CK28" s="82">
        <v>439.2</v>
      </c>
      <c r="CL28" s="82">
        <v>1675</v>
      </c>
      <c r="CM28" s="82">
        <v>1840.3</v>
      </c>
      <c r="CN28" s="82">
        <v>2088.6</v>
      </c>
      <c r="CO28" s="82">
        <v>2496.6</v>
      </c>
      <c r="CP28" s="80">
        <v>2880.1</v>
      </c>
      <c r="CQ28" s="82">
        <v>3122.9</v>
      </c>
      <c r="CR28" s="82">
        <v>3471.4</v>
      </c>
      <c r="CS28" s="80">
        <v>4217.7</v>
      </c>
      <c r="CT28" s="80">
        <v>4348.6</v>
      </c>
      <c r="CU28" s="82">
        <v>4771.3</v>
      </c>
      <c r="CV28" s="82">
        <v>739.2</v>
      </c>
      <c r="CW28" s="82">
        <v>983.3</v>
      </c>
      <c r="CX28" s="82">
        <v>1246.7</v>
      </c>
      <c r="CY28" s="80">
        <v>1482.1</v>
      </c>
      <c r="CZ28" s="80">
        <v>1968.8</v>
      </c>
      <c r="DA28" s="80">
        <v>3379.3</v>
      </c>
      <c r="DB28" s="80">
        <v>3573.1</v>
      </c>
      <c r="DC28" s="80">
        <v>4196.2</v>
      </c>
      <c r="DD28" s="80">
        <v>4580.3</v>
      </c>
      <c r="DE28" s="80">
        <v>4855.7</v>
      </c>
      <c r="DF28" s="80">
        <v>5267.4</v>
      </c>
      <c r="DG28" s="80">
        <v>5894</v>
      </c>
      <c r="DH28" s="80">
        <v>568.2</v>
      </c>
      <c r="DI28" s="80">
        <v>1529.2</v>
      </c>
      <c r="DJ28" s="80">
        <v>1880.4</v>
      </c>
      <c r="DK28" s="80">
        <v>2194.5</v>
      </c>
      <c r="DL28" s="80">
        <v>2483.4</v>
      </c>
      <c r="DM28" s="82">
        <v>2638.8</v>
      </c>
      <c r="DN28" s="80">
        <v>3120.9</v>
      </c>
      <c r="DO28" s="80">
        <v>3431.6</v>
      </c>
      <c r="DP28" s="80">
        <v>4360.5</v>
      </c>
      <c r="DQ28" s="80">
        <v>4571.7</v>
      </c>
      <c r="DR28" s="80">
        <v>4988.4</v>
      </c>
      <c r="DS28" s="80">
        <v>6.9</v>
      </c>
      <c r="DT28" s="80">
        <f>DR28+DS28</f>
        <v>4995.299999999999</v>
      </c>
      <c r="DU28" s="82">
        <v>432.5</v>
      </c>
      <c r="DV28" s="82">
        <v>361.1</v>
      </c>
      <c r="DW28" s="82">
        <v>227.4</v>
      </c>
      <c r="DX28" s="82">
        <v>448.4</v>
      </c>
      <c r="DY28" s="82">
        <v>506.581861</v>
      </c>
      <c r="DZ28" s="82">
        <f>'[1]Feuil3'!$F$34</f>
        <v>108.52664</v>
      </c>
      <c r="EA28" s="82">
        <v>647.3</v>
      </c>
      <c r="EB28" s="82">
        <v>1022.5</v>
      </c>
      <c r="EC28" s="82">
        <v>104.031495</v>
      </c>
      <c r="ED28" s="82">
        <v>714.546512</v>
      </c>
      <c r="EE28" s="82">
        <v>315.6</v>
      </c>
      <c r="EF28" s="82">
        <v>253.5</v>
      </c>
      <c r="EG28" s="99">
        <f t="shared" si="11"/>
        <v>5141.986508000001</v>
      </c>
      <c r="EH28" s="82">
        <v>189.8</v>
      </c>
      <c r="EI28" s="82">
        <v>449.1</v>
      </c>
      <c r="EJ28" s="82">
        <v>623.3</v>
      </c>
      <c r="EK28" s="82">
        <v>361.254508</v>
      </c>
      <c r="EL28" s="82">
        <v>359.7</v>
      </c>
      <c r="EM28" s="82">
        <v>1884.9</v>
      </c>
      <c r="EN28" s="82">
        <v>277.3</v>
      </c>
      <c r="EO28" s="82">
        <v>322.029135</v>
      </c>
      <c r="EP28" s="82">
        <v>749.253152</v>
      </c>
      <c r="EQ28" s="82">
        <v>1158.179567</v>
      </c>
      <c r="ER28" s="82">
        <v>179.8</v>
      </c>
      <c r="ES28" s="82">
        <v>1055.7</v>
      </c>
      <c r="ET28" s="99">
        <f t="shared" si="12"/>
        <v>7610.3163620000005</v>
      </c>
      <c r="EU28" s="82">
        <v>289.583927</v>
      </c>
      <c r="EV28" s="82">
        <v>427.3836</v>
      </c>
      <c r="EW28" s="80">
        <v>623.30408</v>
      </c>
      <c r="EX28" s="80">
        <v>253.4</v>
      </c>
      <c r="EY28" s="80">
        <v>653.4</v>
      </c>
      <c r="EZ28" s="80">
        <v>564.6</v>
      </c>
      <c r="FA28" s="80">
        <v>427.904285</v>
      </c>
      <c r="FB28" s="80">
        <v>1215.145092</v>
      </c>
      <c r="FC28" s="80">
        <v>629.3</v>
      </c>
      <c r="FD28" s="80">
        <v>1273.365408</v>
      </c>
      <c r="FE28" s="80">
        <f>'[2]Feuil5'!$C$46</f>
        <v>4655.245419</v>
      </c>
      <c r="FF28" s="80">
        <v>1339.2</v>
      </c>
      <c r="FG28" s="80">
        <f t="shared" si="13"/>
        <v>12351.831811</v>
      </c>
      <c r="FH28" s="80">
        <v>100.118933</v>
      </c>
      <c r="FI28" s="85">
        <v>658.489238</v>
      </c>
      <c r="FJ28" s="85">
        <v>9061.479011</v>
      </c>
      <c r="FK28" s="80">
        <v>840.792348</v>
      </c>
      <c r="FL28" s="80">
        <v>2386.7991507299994</v>
      </c>
      <c r="FM28" s="80">
        <v>2458.2</v>
      </c>
      <c r="FN28" s="80">
        <v>832.8693553659131</v>
      </c>
      <c r="FO28" s="80">
        <v>849.9610993289967</v>
      </c>
      <c r="FP28" s="80">
        <v>3383.510232913379</v>
      </c>
      <c r="FQ28" s="80">
        <v>4654.6</v>
      </c>
      <c r="FR28" s="80">
        <v>2021.4290876471907</v>
      </c>
      <c r="FS28" s="80">
        <v>5832.350691192689</v>
      </c>
      <c r="FT28" s="80">
        <f t="shared" si="14"/>
        <v>33080.59914717816</v>
      </c>
      <c r="FU28" s="80">
        <v>1224.0358148596506</v>
      </c>
      <c r="FV28" s="80">
        <v>525.320774526964</v>
      </c>
      <c r="FW28" s="80">
        <v>3274.3737606107347</v>
      </c>
      <c r="FX28" s="80">
        <v>4462.379077550002</v>
      </c>
      <c r="FY28" s="80">
        <v>3362.0288855000017</v>
      </c>
      <c r="FZ28" s="80">
        <v>660.1444758200001</v>
      </c>
      <c r="GA28" s="80">
        <v>1597.8064293599996</v>
      </c>
      <c r="GB28" s="80">
        <v>892.8539777100002</v>
      </c>
      <c r="GC28" s="80">
        <v>1441.083622249999</v>
      </c>
      <c r="GD28" s="80">
        <v>2200.256086</v>
      </c>
      <c r="GE28" s="80">
        <v>1048.930721</v>
      </c>
      <c r="GF28" s="80">
        <v>4177.143077</v>
      </c>
      <c r="GG28" s="80">
        <f t="shared" si="15"/>
        <v>24866.356702187353</v>
      </c>
      <c r="GH28" s="80">
        <v>35110.822818</v>
      </c>
      <c r="GI28" s="80">
        <v>3524.026976</v>
      </c>
      <c r="GJ28" s="80">
        <v>1932.044494</v>
      </c>
      <c r="GK28" s="80">
        <v>1571.984332</v>
      </c>
      <c r="GL28" s="80">
        <v>1862.534155</v>
      </c>
      <c r="GM28" s="80">
        <v>630.899681</v>
      </c>
      <c r="GN28" s="80">
        <v>5632.164451</v>
      </c>
      <c r="GO28" s="80">
        <v>4344.493737</v>
      </c>
      <c r="GP28" s="80">
        <v>1065.6362843077</v>
      </c>
      <c r="GQ28" s="80">
        <v>7337.948243</v>
      </c>
      <c r="GR28" s="80">
        <v>869.251877</v>
      </c>
      <c r="GS28" s="80">
        <v>1205.562843</v>
      </c>
      <c r="GT28" s="80">
        <v>1406.873167</v>
      </c>
      <c r="GU28" s="80">
        <v>468.527564</v>
      </c>
      <c r="GV28" s="80">
        <v>1125.993574</v>
      </c>
      <c r="GW28" s="80">
        <v>996.660773</v>
      </c>
      <c r="GX28" s="80">
        <v>577.01847</v>
      </c>
      <c r="GY28" s="80">
        <v>1227.462066</v>
      </c>
      <c r="GZ28" s="80">
        <v>487.271864</v>
      </c>
      <c r="HA28" s="80">
        <v>744.858555</v>
      </c>
      <c r="HB28" s="80">
        <v>2061.197827</v>
      </c>
      <c r="HC28" s="80">
        <v>882.096304</v>
      </c>
      <c r="HD28" s="80">
        <v>954.466717</v>
      </c>
      <c r="HE28" s="80">
        <v>712.073352</v>
      </c>
      <c r="HF28" s="80">
        <v>670.835995</v>
      </c>
      <c r="HG28" s="80">
        <v>952.471596</v>
      </c>
      <c r="HH28" s="80">
        <v>3653.472395</v>
      </c>
      <c r="HI28" s="80">
        <v>873.203539</v>
      </c>
      <c r="HJ28" s="80">
        <v>701.16286</v>
      </c>
      <c r="HK28" s="80">
        <v>915.457331</v>
      </c>
      <c r="HL28" s="80">
        <v>657.58304</v>
      </c>
      <c r="HM28" s="80">
        <v>1449.046582</v>
      </c>
      <c r="HN28" s="80"/>
      <c r="HO28" s="80"/>
      <c r="HP28" s="80"/>
      <c r="HQ28" s="80"/>
      <c r="HR28" s="99">
        <f t="shared" si="16"/>
        <v>7034.666033</v>
      </c>
      <c r="HS28" s="99">
        <f t="shared" si="17"/>
        <v>9873.233337999998</v>
      </c>
    </row>
    <row r="29" spans="1:227" ht="15.75">
      <c r="A29" s="67" t="s">
        <v>71</v>
      </c>
      <c r="B29" s="33">
        <v>58.9</v>
      </c>
      <c r="C29" s="18">
        <v>22</v>
      </c>
      <c r="D29" s="18">
        <v>1129.1</v>
      </c>
      <c r="E29" s="19" t="s">
        <v>8</v>
      </c>
      <c r="F29" s="19" t="s">
        <v>8</v>
      </c>
      <c r="G29" s="19" t="s">
        <v>8</v>
      </c>
      <c r="H29" s="18">
        <v>36</v>
      </c>
      <c r="I29" s="88" t="s">
        <v>8</v>
      </c>
      <c r="J29" s="61">
        <v>636.7</v>
      </c>
      <c r="K29" s="33" t="s">
        <v>8</v>
      </c>
      <c r="L29" s="33">
        <v>55.9</v>
      </c>
      <c r="M29" s="99">
        <v>6175.571919</v>
      </c>
      <c r="N29" s="99">
        <v>430.93138495000005</v>
      </c>
      <c r="O29" s="99">
        <v>104.0358407405</v>
      </c>
      <c r="P29" s="99">
        <v>119.193045</v>
      </c>
      <c r="Q29" s="99">
        <v>46.428191</v>
      </c>
      <c r="R29" s="82" t="s">
        <v>8</v>
      </c>
      <c r="S29" s="82" t="s">
        <v>8</v>
      </c>
      <c r="T29" s="82" t="s">
        <v>8</v>
      </c>
      <c r="U29" s="82" t="s">
        <v>8</v>
      </c>
      <c r="V29" s="82" t="s">
        <v>8</v>
      </c>
      <c r="W29" s="82" t="s">
        <v>8</v>
      </c>
      <c r="X29" s="82" t="s">
        <v>8</v>
      </c>
      <c r="Y29" s="82" t="s">
        <v>8</v>
      </c>
      <c r="Z29" s="82" t="s">
        <v>8</v>
      </c>
      <c r="AA29" s="82" t="s">
        <v>8</v>
      </c>
      <c r="AB29" s="82" t="s">
        <v>8</v>
      </c>
      <c r="AC29" s="82" t="s">
        <v>8</v>
      </c>
      <c r="AD29" s="82" t="s">
        <v>8</v>
      </c>
      <c r="AE29" s="82" t="s">
        <v>8</v>
      </c>
      <c r="AF29" s="82" t="s">
        <v>8</v>
      </c>
      <c r="AG29" s="82" t="s">
        <v>8</v>
      </c>
      <c r="AH29" s="82" t="s">
        <v>8</v>
      </c>
      <c r="AI29" s="82" t="s">
        <v>8</v>
      </c>
      <c r="AJ29" s="82" t="s">
        <v>8</v>
      </c>
      <c r="AK29" s="82" t="s">
        <v>8</v>
      </c>
      <c r="AL29" s="82" t="s">
        <v>8</v>
      </c>
      <c r="AM29" s="82" t="s">
        <v>8</v>
      </c>
      <c r="AN29" s="82" t="s">
        <v>8</v>
      </c>
      <c r="AO29" s="82" t="s">
        <v>8</v>
      </c>
      <c r="AP29" s="82" t="s">
        <v>8</v>
      </c>
      <c r="AQ29" s="82" t="s">
        <v>8</v>
      </c>
      <c r="AR29" s="82" t="s">
        <v>8</v>
      </c>
      <c r="AS29" s="82" t="s">
        <v>8</v>
      </c>
      <c r="AT29" s="82" t="s">
        <v>8</v>
      </c>
      <c r="AU29" s="82" t="s">
        <v>8</v>
      </c>
      <c r="AV29" s="82" t="s">
        <v>8</v>
      </c>
      <c r="AW29" s="82" t="s">
        <v>8</v>
      </c>
      <c r="AX29" s="82" t="s">
        <v>8</v>
      </c>
      <c r="AY29" s="82" t="s">
        <v>8</v>
      </c>
      <c r="AZ29" s="82" t="s">
        <v>8</v>
      </c>
      <c r="BA29" s="82" t="s">
        <v>8</v>
      </c>
      <c r="BB29" s="82" t="s">
        <v>8</v>
      </c>
      <c r="BC29" s="82" t="s">
        <v>8</v>
      </c>
      <c r="BD29" s="82">
        <v>0</v>
      </c>
      <c r="BE29" s="82">
        <v>0</v>
      </c>
      <c r="BF29" s="82">
        <v>0</v>
      </c>
      <c r="BG29" s="82">
        <v>0</v>
      </c>
      <c r="BH29" s="82">
        <v>0</v>
      </c>
      <c r="BI29" s="82">
        <v>0</v>
      </c>
      <c r="BJ29" s="82">
        <v>0</v>
      </c>
      <c r="BK29" s="82">
        <v>0</v>
      </c>
      <c r="BL29" s="82">
        <v>0</v>
      </c>
      <c r="BM29" s="82">
        <v>0</v>
      </c>
      <c r="BN29" s="99" t="s">
        <v>8</v>
      </c>
      <c r="BO29" s="99" t="s">
        <v>8</v>
      </c>
      <c r="BP29" s="99" t="s">
        <v>8</v>
      </c>
      <c r="BQ29" s="99" t="s">
        <v>8</v>
      </c>
      <c r="BR29" s="99" t="s">
        <v>8</v>
      </c>
      <c r="BS29" s="99" t="s">
        <v>8</v>
      </c>
      <c r="BT29" s="82" t="s">
        <v>8</v>
      </c>
      <c r="BU29" s="82" t="s">
        <v>8</v>
      </c>
      <c r="BV29" s="82">
        <v>0</v>
      </c>
      <c r="BW29" s="82" t="s">
        <v>8</v>
      </c>
      <c r="BX29" s="82" t="s">
        <v>8</v>
      </c>
      <c r="BY29" s="82" t="s">
        <v>8</v>
      </c>
      <c r="BZ29" s="82">
        <v>0</v>
      </c>
      <c r="CA29" s="82">
        <v>0</v>
      </c>
      <c r="CB29" s="82">
        <v>0</v>
      </c>
      <c r="CC29" s="82">
        <v>23.8</v>
      </c>
      <c r="CD29" s="82">
        <v>1.7</v>
      </c>
      <c r="CE29" s="82">
        <v>0</v>
      </c>
      <c r="CF29" s="82">
        <v>0</v>
      </c>
      <c r="CG29" s="82">
        <v>0</v>
      </c>
      <c r="CH29" s="82">
        <v>0</v>
      </c>
      <c r="CI29" s="82">
        <v>0</v>
      </c>
      <c r="CJ29" s="82">
        <v>10.5</v>
      </c>
      <c r="CK29" s="82" t="s">
        <v>8</v>
      </c>
      <c r="CL29" s="82" t="s">
        <v>8</v>
      </c>
      <c r="CM29" s="82" t="s">
        <v>8</v>
      </c>
      <c r="CN29" s="82">
        <v>23.8</v>
      </c>
      <c r="CO29" s="82">
        <v>25.5</v>
      </c>
      <c r="CP29" s="80">
        <v>25.5</v>
      </c>
      <c r="CQ29" s="82">
        <v>25.5</v>
      </c>
      <c r="CR29" s="82">
        <v>25.5</v>
      </c>
      <c r="CS29" s="80">
        <v>25.5</v>
      </c>
      <c r="CT29" s="80">
        <v>25.5</v>
      </c>
      <c r="CU29" s="82">
        <v>36</v>
      </c>
      <c r="CV29" s="82" t="s">
        <v>8</v>
      </c>
      <c r="CW29" s="82" t="s">
        <v>8</v>
      </c>
      <c r="CX29" s="82" t="s">
        <v>8</v>
      </c>
      <c r="CY29" s="82" t="s">
        <v>8</v>
      </c>
      <c r="CZ29" s="82" t="s">
        <v>8</v>
      </c>
      <c r="DA29" s="82" t="s">
        <v>8</v>
      </c>
      <c r="DB29" s="82" t="s">
        <v>8</v>
      </c>
      <c r="DC29" s="82" t="s">
        <v>8</v>
      </c>
      <c r="DD29" s="82" t="s">
        <v>8</v>
      </c>
      <c r="DE29" s="82" t="s">
        <v>8</v>
      </c>
      <c r="DF29" s="82" t="s">
        <v>8</v>
      </c>
      <c r="DG29" s="82" t="s">
        <v>8</v>
      </c>
      <c r="DH29" s="82" t="s">
        <v>8</v>
      </c>
      <c r="DI29" s="82" t="s">
        <v>8</v>
      </c>
      <c r="DJ29" s="82" t="s">
        <v>8</v>
      </c>
      <c r="DK29" s="80">
        <v>383.3</v>
      </c>
      <c r="DL29" s="80">
        <v>636.7</v>
      </c>
      <c r="DM29" s="82">
        <v>636.7</v>
      </c>
      <c r="DN29" s="80">
        <v>636.7</v>
      </c>
      <c r="DO29" s="80">
        <v>636.7</v>
      </c>
      <c r="DP29" s="80">
        <v>636.7</v>
      </c>
      <c r="DQ29" s="80">
        <v>636.7</v>
      </c>
      <c r="DR29" s="80">
        <v>636.7</v>
      </c>
      <c r="DS29" s="80"/>
      <c r="DT29" s="80">
        <f>DR29+DS29</f>
        <v>636.7</v>
      </c>
      <c r="DU29" s="82" t="s">
        <v>8</v>
      </c>
      <c r="DV29" s="82"/>
      <c r="DW29" s="82">
        <v>0</v>
      </c>
      <c r="DX29" s="82" t="s">
        <v>8</v>
      </c>
      <c r="DY29" s="82" t="s">
        <v>8</v>
      </c>
      <c r="DZ29" s="82">
        <v>0</v>
      </c>
      <c r="EA29" s="82">
        <v>0</v>
      </c>
      <c r="EB29" s="82">
        <v>0</v>
      </c>
      <c r="EC29" s="82">
        <v>0</v>
      </c>
      <c r="ED29" s="82">
        <v>0</v>
      </c>
      <c r="EE29" s="82"/>
      <c r="EF29" s="82" t="s">
        <v>8</v>
      </c>
      <c r="EG29" s="99" t="s">
        <v>8</v>
      </c>
      <c r="EH29" s="82">
        <v>0</v>
      </c>
      <c r="EI29" s="82">
        <v>0</v>
      </c>
      <c r="EJ29" s="82">
        <v>0</v>
      </c>
      <c r="EK29" s="82">
        <v>0</v>
      </c>
      <c r="EL29" s="82"/>
      <c r="EM29" s="82"/>
      <c r="EN29" s="82">
        <v>55.9</v>
      </c>
      <c r="EO29" s="82">
        <v>0</v>
      </c>
      <c r="EP29" s="82">
        <v>0</v>
      </c>
      <c r="EQ29" s="82">
        <v>0</v>
      </c>
      <c r="ER29" s="82"/>
      <c r="ES29" s="82">
        <v>0</v>
      </c>
      <c r="ET29" s="99">
        <f t="shared" si="12"/>
        <v>55.9</v>
      </c>
      <c r="EU29" s="82">
        <v>3056.664537</v>
      </c>
      <c r="EV29" s="82">
        <v>141.240291</v>
      </c>
      <c r="EW29" s="80">
        <v>0</v>
      </c>
      <c r="EX29" s="80">
        <v>88.62</v>
      </c>
      <c r="EY29" s="80">
        <v>0</v>
      </c>
      <c r="EZ29" s="80">
        <v>7.4</v>
      </c>
      <c r="FA29" s="80"/>
      <c r="FB29" s="80">
        <v>576.37413</v>
      </c>
      <c r="FC29" s="80"/>
      <c r="FD29" s="80">
        <v>1832.301437</v>
      </c>
      <c r="FE29" s="80">
        <f>'[2]Feuil5'!$C$47</f>
        <v>222.771524</v>
      </c>
      <c r="FF29" s="80">
        <v>250.2</v>
      </c>
      <c r="FG29" s="80">
        <f t="shared" si="13"/>
        <v>6175.571919</v>
      </c>
      <c r="FH29" s="82" t="s">
        <v>8</v>
      </c>
      <c r="FI29" s="85">
        <v>0</v>
      </c>
      <c r="FJ29" s="85">
        <v>147.694014</v>
      </c>
      <c r="FK29" s="80">
        <v>0</v>
      </c>
      <c r="FL29" s="80">
        <v>168.13737095</v>
      </c>
      <c r="FM29" s="80">
        <v>115.1</v>
      </c>
      <c r="FN29" s="80">
        <v>0</v>
      </c>
      <c r="FO29" s="80">
        <v>0</v>
      </c>
      <c r="FP29" s="80">
        <v>0</v>
      </c>
      <c r="FQ29" s="80">
        <v>0</v>
      </c>
      <c r="FR29" s="80"/>
      <c r="FS29" s="80">
        <v>0</v>
      </c>
      <c r="FT29" s="80">
        <f t="shared" si="14"/>
        <v>430.93138495000005</v>
      </c>
      <c r="FU29" s="80">
        <v>103.6860607305</v>
      </c>
      <c r="FV29" s="80">
        <v>1E-06</v>
      </c>
      <c r="FW29" s="80">
        <v>0</v>
      </c>
      <c r="FX29" s="80">
        <v>0</v>
      </c>
      <c r="FY29" s="80">
        <v>0</v>
      </c>
      <c r="FZ29" s="80">
        <v>0</v>
      </c>
      <c r="GA29" s="80">
        <v>0</v>
      </c>
      <c r="GB29" s="80"/>
      <c r="GC29" s="80">
        <v>0.34977901</v>
      </c>
      <c r="GD29" s="80"/>
      <c r="GE29" s="80"/>
      <c r="GF29" s="80"/>
      <c r="GG29" s="80">
        <f t="shared" si="15"/>
        <v>104.0358407405</v>
      </c>
      <c r="GH29" s="80">
        <v>103.743191</v>
      </c>
      <c r="GI29" s="80">
        <v>0</v>
      </c>
      <c r="GJ29" s="80"/>
      <c r="GK29" s="80">
        <v>0</v>
      </c>
      <c r="GL29" s="80">
        <v>15.449854</v>
      </c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>
        <v>11.508636</v>
      </c>
      <c r="GY29" s="80"/>
      <c r="GZ29" s="80"/>
      <c r="HA29" s="80"/>
      <c r="HB29" s="80"/>
      <c r="HC29" s="80"/>
      <c r="HD29" s="80"/>
      <c r="HE29" s="80">
        <v>34.919555</v>
      </c>
      <c r="HF29" s="80">
        <v>16.311796</v>
      </c>
      <c r="HG29" s="80">
        <v>84.203731</v>
      </c>
      <c r="HH29" s="80"/>
      <c r="HI29" s="80">
        <v>0</v>
      </c>
      <c r="HJ29" s="80"/>
      <c r="HK29" s="80">
        <v>0</v>
      </c>
      <c r="HL29" s="80"/>
      <c r="HM29" s="80">
        <v>34.720275</v>
      </c>
      <c r="HN29" s="80"/>
      <c r="HO29" s="80"/>
      <c r="HP29" s="80"/>
      <c r="HQ29" s="80"/>
      <c r="HR29" s="99">
        <f t="shared" si="16"/>
        <v>11.508636</v>
      </c>
      <c r="HS29" s="99">
        <f t="shared" si="17"/>
        <v>135.235802</v>
      </c>
    </row>
    <row r="30" spans="1:227" ht="15.75">
      <c r="A30" s="67" t="s">
        <v>72</v>
      </c>
      <c r="B30" s="33">
        <v>2824.9</v>
      </c>
      <c r="C30" s="18">
        <v>1498.9</v>
      </c>
      <c r="D30" s="18">
        <v>1312.3</v>
      </c>
      <c r="E30" s="19">
        <v>1778.3</v>
      </c>
      <c r="F30" s="19">
        <v>6794.9</v>
      </c>
      <c r="G30" s="19">
        <v>20366.7</v>
      </c>
      <c r="H30" s="18">
        <v>3272</v>
      </c>
      <c r="I30" s="15">
        <v>4974.8</v>
      </c>
      <c r="J30" s="43">
        <v>4787.2</v>
      </c>
      <c r="K30" s="33">
        <v>6369.424652</v>
      </c>
      <c r="L30" s="33">
        <v>20818.030688000003</v>
      </c>
      <c r="M30" s="99">
        <v>9501.553027000002</v>
      </c>
      <c r="N30" s="99">
        <v>8316.474209426073</v>
      </c>
      <c r="O30" s="99">
        <v>8756.456257081545</v>
      </c>
      <c r="P30" s="99">
        <v>9484.496441561001</v>
      </c>
      <c r="Q30" s="99">
        <v>24205.737157</v>
      </c>
      <c r="R30" s="99">
        <v>140.2</v>
      </c>
      <c r="S30" s="99">
        <v>113.4</v>
      </c>
      <c r="T30" s="82">
        <v>142.8</v>
      </c>
      <c r="U30" s="82">
        <v>83.4</v>
      </c>
      <c r="V30" s="82">
        <v>33.1</v>
      </c>
      <c r="W30" s="82">
        <v>108.1</v>
      </c>
      <c r="X30" s="82">
        <v>97</v>
      </c>
      <c r="Y30" s="82">
        <v>185.9</v>
      </c>
      <c r="Z30" s="82">
        <v>263</v>
      </c>
      <c r="AA30" s="82">
        <v>57.1</v>
      </c>
      <c r="AB30" s="82">
        <v>32.1</v>
      </c>
      <c r="AC30" s="82">
        <v>56.2</v>
      </c>
      <c r="AD30" s="82">
        <v>36.4</v>
      </c>
      <c r="AE30" s="82">
        <v>186.8</v>
      </c>
      <c r="AF30" s="82">
        <v>297.6</v>
      </c>
      <c r="AG30" s="82">
        <v>267.6</v>
      </c>
      <c r="AH30" s="82">
        <v>61.3</v>
      </c>
      <c r="AI30" s="82">
        <v>168.1</v>
      </c>
      <c r="AJ30" s="82">
        <v>165.8</v>
      </c>
      <c r="AK30" s="82">
        <v>60.2</v>
      </c>
      <c r="AL30" s="82">
        <v>118.8</v>
      </c>
      <c r="AM30" s="82">
        <v>135.4</v>
      </c>
      <c r="AN30" s="82">
        <v>228.9</v>
      </c>
      <c r="AO30" s="82">
        <v>51.4</v>
      </c>
      <c r="AP30" s="82">
        <v>316.5</v>
      </c>
      <c r="AQ30" s="82">
        <v>167.6</v>
      </c>
      <c r="AR30" s="82">
        <v>43.7</v>
      </c>
      <c r="AS30" s="82">
        <v>3008.3</v>
      </c>
      <c r="AT30" s="82">
        <v>75.3</v>
      </c>
      <c r="AU30" s="82">
        <v>288.4</v>
      </c>
      <c r="AV30" s="80">
        <v>163.9</v>
      </c>
      <c r="AW30" s="80">
        <v>221.2</v>
      </c>
      <c r="AX30" s="80">
        <v>1012.5</v>
      </c>
      <c r="AY30" s="80">
        <v>614.5</v>
      </c>
      <c r="AZ30" s="80">
        <v>697.5</v>
      </c>
      <c r="BA30" s="82">
        <v>185.5</v>
      </c>
      <c r="BB30" s="82">
        <v>248.6</v>
      </c>
      <c r="BC30" s="82">
        <v>1009.9</v>
      </c>
      <c r="BD30" s="82">
        <v>17735.3</v>
      </c>
      <c r="BE30" s="82">
        <v>27</v>
      </c>
      <c r="BF30" s="82">
        <v>175.6000000000022</v>
      </c>
      <c r="BG30" s="82">
        <v>94.09999999999857</v>
      </c>
      <c r="BH30" s="82">
        <v>166.2999999999993</v>
      </c>
      <c r="BI30" s="82">
        <v>60.2999999999993</v>
      </c>
      <c r="BJ30" s="82">
        <v>107.70000000000076</v>
      </c>
      <c r="BK30" s="82">
        <v>60.70000000000084</v>
      </c>
      <c r="BL30" s="82">
        <v>73.90000000000146</v>
      </c>
      <c r="BM30" s="82">
        <v>607.2999999999993</v>
      </c>
      <c r="BN30" s="99">
        <v>1258.5</v>
      </c>
      <c r="BO30" s="99">
        <v>18993.8</v>
      </c>
      <c r="BP30" s="99">
        <v>19020.8</v>
      </c>
      <c r="BQ30" s="99">
        <v>19196.4</v>
      </c>
      <c r="BR30" s="99">
        <v>19290.5</v>
      </c>
      <c r="BS30" s="99">
        <v>19456.8</v>
      </c>
      <c r="BT30" s="99">
        <v>19517.1</v>
      </c>
      <c r="BU30" s="82">
        <v>19624.8</v>
      </c>
      <c r="BV30" s="82">
        <v>19685.5</v>
      </c>
      <c r="BW30" s="82">
        <v>19759.4</v>
      </c>
      <c r="BX30" s="80">
        <v>20366.7</v>
      </c>
      <c r="BY30" s="82">
        <v>211.4</v>
      </c>
      <c r="BZ30" s="82">
        <v>55</v>
      </c>
      <c r="CA30" s="82">
        <v>257.6</v>
      </c>
      <c r="CB30" s="82">
        <v>26.6</v>
      </c>
      <c r="CC30" s="82">
        <v>469.4</v>
      </c>
      <c r="CD30" s="82">
        <v>235.1</v>
      </c>
      <c r="CE30" s="82">
        <v>126.3</v>
      </c>
      <c r="CF30" s="82">
        <v>142.5</v>
      </c>
      <c r="CG30" s="82">
        <v>762.8</v>
      </c>
      <c r="CH30" s="82">
        <v>128.7</v>
      </c>
      <c r="CI30" s="82">
        <v>446.3</v>
      </c>
      <c r="CJ30" s="82">
        <v>410.3</v>
      </c>
      <c r="CK30" s="82">
        <v>266.4</v>
      </c>
      <c r="CL30" s="82">
        <v>524</v>
      </c>
      <c r="CM30" s="82">
        <v>550.6</v>
      </c>
      <c r="CN30" s="82">
        <v>1020</v>
      </c>
      <c r="CO30" s="82">
        <v>1255.1</v>
      </c>
      <c r="CP30" s="80">
        <v>1381.4</v>
      </c>
      <c r="CQ30" s="82">
        <v>1523.9</v>
      </c>
      <c r="CR30" s="82">
        <v>2286.7</v>
      </c>
      <c r="CS30" s="80">
        <v>2415.4</v>
      </c>
      <c r="CT30" s="80">
        <v>2861.7</v>
      </c>
      <c r="CU30" s="82">
        <v>3272</v>
      </c>
      <c r="CV30" s="82">
        <v>731.5</v>
      </c>
      <c r="CW30" s="82">
        <v>1510.3</v>
      </c>
      <c r="CX30" s="82">
        <v>2337.2</v>
      </c>
      <c r="CY30" s="80">
        <v>2644.1</v>
      </c>
      <c r="CZ30" s="80">
        <v>2812.4</v>
      </c>
      <c r="DA30" s="80">
        <v>2935.7</v>
      </c>
      <c r="DB30" s="80">
        <v>3387.6</v>
      </c>
      <c r="DC30" s="80">
        <v>3519.6</v>
      </c>
      <c r="DD30" s="80">
        <v>3842.6</v>
      </c>
      <c r="DE30" s="80">
        <v>3978.2</v>
      </c>
      <c r="DF30" s="80">
        <v>4724.8</v>
      </c>
      <c r="DG30" s="80">
        <v>4974.8</v>
      </c>
      <c r="DH30" s="80">
        <v>177.3</v>
      </c>
      <c r="DI30" s="80">
        <v>308.8</v>
      </c>
      <c r="DJ30" s="80">
        <v>2021.3</v>
      </c>
      <c r="DK30" s="80">
        <v>2607.4</v>
      </c>
      <c r="DL30" s="80">
        <v>2731.4</v>
      </c>
      <c r="DM30" s="82">
        <v>2869.2</v>
      </c>
      <c r="DN30" s="80">
        <v>3071.9</v>
      </c>
      <c r="DO30" s="80">
        <v>3977.7</v>
      </c>
      <c r="DP30" s="80">
        <v>4304.6</v>
      </c>
      <c r="DQ30" s="80">
        <v>4472.1</v>
      </c>
      <c r="DR30" s="80">
        <v>4590</v>
      </c>
      <c r="DS30" s="80">
        <v>197.2</v>
      </c>
      <c r="DT30" s="80">
        <f>DR30+DS30</f>
        <v>4787.2</v>
      </c>
      <c r="DU30" s="82">
        <v>1081.7</v>
      </c>
      <c r="DV30" s="82">
        <v>343.8</v>
      </c>
      <c r="DW30" s="82">
        <v>1200.8</v>
      </c>
      <c r="DX30" s="82">
        <v>280.7</v>
      </c>
      <c r="DY30" s="82">
        <v>79.256324</v>
      </c>
      <c r="DZ30" s="82">
        <f>'[1]Feuil3'!$F$36</f>
        <v>162.580859</v>
      </c>
      <c r="EA30" s="82">
        <v>269.1</v>
      </c>
      <c r="EB30" s="82">
        <v>371.5</v>
      </c>
      <c r="EC30" s="82">
        <v>358.578154</v>
      </c>
      <c r="ED30" s="82">
        <v>391.909315</v>
      </c>
      <c r="EE30" s="82">
        <v>650.1</v>
      </c>
      <c r="EF30" s="82">
        <v>1179.4</v>
      </c>
      <c r="EG30" s="99">
        <f>SUM(DU30:EF30)</f>
        <v>6369.424652</v>
      </c>
      <c r="EH30" s="82">
        <v>203.2</v>
      </c>
      <c r="EI30" s="82">
        <v>531.5</v>
      </c>
      <c r="EJ30" s="82">
        <v>284.3</v>
      </c>
      <c r="EK30" s="82">
        <v>4553.428253</v>
      </c>
      <c r="EL30" s="82">
        <v>4870.3</v>
      </c>
      <c r="EM30" s="82">
        <v>299.5</v>
      </c>
      <c r="EN30" s="82">
        <v>1383.8</v>
      </c>
      <c r="EO30" s="82">
        <v>3600.835274</v>
      </c>
      <c r="EP30" s="82">
        <v>1696.368614</v>
      </c>
      <c r="EQ30" s="82">
        <v>557.698547</v>
      </c>
      <c r="ER30" s="82">
        <f>294.2+90.5</f>
        <v>384.7</v>
      </c>
      <c r="ES30" s="82">
        <f>2273.8+178.6</f>
        <v>2452.4</v>
      </c>
      <c r="ET30" s="99">
        <f t="shared" si="12"/>
        <v>20818.030688000003</v>
      </c>
      <c r="EU30" s="82">
        <v>283.099613</v>
      </c>
      <c r="EV30" s="82">
        <v>635.269376</v>
      </c>
      <c r="EW30" s="80">
        <v>284.348454</v>
      </c>
      <c r="EX30" s="80">
        <v>1147.28</v>
      </c>
      <c r="EY30" s="80">
        <f>524.16+1.35</f>
        <v>525.51</v>
      </c>
      <c r="EZ30" s="80">
        <v>592.8</v>
      </c>
      <c r="FA30" s="80">
        <v>2947.450894</v>
      </c>
      <c r="FB30" s="80">
        <v>240.217193</v>
      </c>
      <c r="FC30" s="80">
        <v>986.6</v>
      </c>
      <c r="FD30" s="80">
        <v>864.090704</v>
      </c>
      <c r="FE30" s="80">
        <f>'[2]Feuil5'!$C$48</f>
        <v>139.086793</v>
      </c>
      <c r="FF30" s="80">
        <v>855.8</v>
      </c>
      <c r="FG30" s="80">
        <f t="shared" si="13"/>
        <v>9501.553027000002</v>
      </c>
      <c r="FH30" s="80">
        <v>143.882497</v>
      </c>
      <c r="FI30" s="85">
        <v>170.346757</v>
      </c>
      <c r="FJ30" s="85">
        <v>486.002456</v>
      </c>
      <c r="FK30" s="80">
        <v>185.934394</v>
      </c>
      <c r="FL30" s="80">
        <v>876.4632676199999</v>
      </c>
      <c r="FM30" s="80">
        <v>1955.1</v>
      </c>
      <c r="FN30" s="80">
        <v>472.15220335488607</v>
      </c>
      <c r="FO30" s="80">
        <v>204.63920643458903</v>
      </c>
      <c r="FP30" s="80">
        <v>355.4763721524601</v>
      </c>
      <c r="FQ30" s="80">
        <v>2532.4</v>
      </c>
      <c r="FR30" s="80">
        <v>772.915470446438</v>
      </c>
      <c r="FS30" s="80">
        <v>161.161585417699</v>
      </c>
      <c r="FT30" s="80">
        <f t="shared" si="14"/>
        <v>8316.474209426073</v>
      </c>
      <c r="FU30" s="80">
        <v>200.04300820983704</v>
      </c>
      <c r="FV30" s="80">
        <v>416.72302180519995</v>
      </c>
      <c r="FW30" s="80">
        <v>656.8136797965069</v>
      </c>
      <c r="FX30" s="80">
        <v>425.36806155999983</v>
      </c>
      <c r="FY30" s="80">
        <v>630.1277140699999</v>
      </c>
      <c r="FZ30" s="80">
        <v>329.88858696000005</v>
      </c>
      <c r="GA30" s="80">
        <v>316.41205915999996</v>
      </c>
      <c r="GB30" s="80">
        <v>2475.067530110001</v>
      </c>
      <c r="GC30" s="80">
        <v>543.4763714099996</v>
      </c>
      <c r="GD30" s="80">
        <v>467.376673</v>
      </c>
      <c r="GE30" s="80">
        <v>451.240627</v>
      </c>
      <c r="GF30" s="80">
        <v>1843.918924</v>
      </c>
      <c r="GG30" s="80">
        <f t="shared" si="15"/>
        <v>8756.456257081545</v>
      </c>
      <c r="GH30" s="80">
        <v>752.670773</v>
      </c>
      <c r="GI30" s="80">
        <v>461.982374</v>
      </c>
      <c r="GJ30" s="80">
        <v>425.310659</v>
      </c>
      <c r="GK30" s="80">
        <v>644.31136</v>
      </c>
      <c r="GL30" s="80">
        <v>413.528524</v>
      </c>
      <c r="GM30" s="80">
        <v>874.181704</v>
      </c>
      <c r="GN30" s="80">
        <v>2897.880092</v>
      </c>
      <c r="GO30" s="80">
        <v>153.134146</v>
      </c>
      <c r="GP30" s="80">
        <v>292.342917561</v>
      </c>
      <c r="GQ30" s="80">
        <v>875.839242</v>
      </c>
      <c r="GR30" s="80">
        <v>797.066923</v>
      </c>
      <c r="GS30" s="80">
        <v>1062.203611</v>
      </c>
      <c r="GT30" s="80">
        <v>1477.647215</v>
      </c>
      <c r="GU30" s="80">
        <v>6837.69894</v>
      </c>
      <c r="GV30" s="80">
        <v>637.206582</v>
      </c>
      <c r="GW30" s="80">
        <v>1775.861405</v>
      </c>
      <c r="GX30" s="80">
        <v>2208.180084</v>
      </c>
      <c r="GY30" s="80">
        <v>108.359767</v>
      </c>
      <c r="GZ30" s="80">
        <v>1252.043195</v>
      </c>
      <c r="HA30" s="80">
        <v>305.423243</v>
      </c>
      <c r="HB30" s="80">
        <v>4010.149448</v>
      </c>
      <c r="HC30" s="80">
        <v>677.537226</v>
      </c>
      <c r="HD30" s="80">
        <v>828.222439</v>
      </c>
      <c r="HE30" s="80">
        <v>4087.407613</v>
      </c>
      <c r="HF30" s="80">
        <v>1318.028487</v>
      </c>
      <c r="HG30" s="80">
        <v>1098.96095</v>
      </c>
      <c r="HH30" s="80">
        <v>1273.541617</v>
      </c>
      <c r="HI30" s="80">
        <v>620.206506</v>
      </c>
      <c r="HJ30" s="80">
        <v>219.17113</v>
      </c>
      <c r="HK30" s="80">
        <v>738.275228</v>
      </c>
      <c r="HL30" s="80">
        <v>240.133153</v>
      </c>
      <c r="HM30" s="80">
        <v>528.850943</v>
      </c>
      <c r="HN30" s="80"/>
      <c r="HO30" s="80"/>
      <c r="HP30" s="80"/>
      <c r="HQ30" s="80"/>
      <c r="HR30" s="99">
        <f t="shared" si="16"/>
        <v>14602.420430999999</v>
      </c>
      <c r="HS30" s="99">
        <f t="shared" si="17"/>
        <v>6037.168013999999</v>
      </c>
    </row>
    <row r="31" spans="1:227" ht="15.75">
      <c r="A31" s="67" t="s">
        <v>73</v>
      </c>
      <c r="B31" s="33">
        <v>59.1</v>
      </c>
      <c r="C31" s="18">
        <v>507.5</v>
      </c>
      <c r="D31" s="18">
        <v>269.5</v>
      </c>
      <c r="E31" s="19">
        <v>164.4</v>
      </c>
      <c r="F31" s="19">
        <v>3986.9</v>
      </c>
      <c r="G31" s="19">
        <v>4579.7</v>
      </c>
      <c r="H31" s="18">
        <v>2501.4</v>
      </c>
      <c r="I31" s="15">
        <v>948.4</v>
      </c>
      <c r="J31" s="43">
        <v>9767.9</v>
      </c>
      <c r="K31" s="33">
        <v>4517.777981</v>
      </c>
      <c r="L31" s="33">
        <v>6856.875058</v>
      </c>
      <c r="M31" s="99">
        <v>11741.187116</v>
      </c>
      <c r="N31" s="99">
        <v>3314.213732929373</v>
      </c>
      <c r="O31" s="99">
        <v>3828.129488882429</v>
      </c>
      <c r="P31" s="99">
        <v>2677.062019099976</v>
      </c>
      <c r="Q31" s="99">
        <v>4612.066803000001</v>
      </c>
      <c r="R31" s="82">
        <v>41.3</v>
      </c>
      <c r="S31" s="82" t="s">
        <v>8</v>
      </c>
      <c r="T31" s="82" t="s">
        <v>14</v>
      </c>
      <c r="U31" s="82">
        <v>8.1</v>
      </c>
      <c r="V31" s="82" t="s">
        <v>8</v>
      </c>
      <c r="W31" s="82">
        <v>49.3</v>
      </c>
      <c r="X31" s="82" t="s">
        <v>8</v>
      </c>
      <c r="Y31" s="82">
        <v>18.9</v>
      </c>
      <c r="Z31" s="82" t="s">
        <v>8</v>
      </c>
      <c r="AA31" s="82">
        <v>132.1</v>
      </c>
      <c r="AB31" s="82">
        <v>13.9</v>
      </c>
      <c r="AC31" s="82">
        <v>5.9</v>
      </c>
      <c r="AD31" s="82">
        <v>9.9</v>
      </c>
      <c r="AE31" s="82">
        <v>14</v>
      </c>
      <c r="AF31" s="82">
        <v>4.5</v>
      </c>
      <c r="AG31" s="82">
        <v>15.8</v>
      </c>
      <c r="AH31" s="82" t="s">
        <v>8</v>
      </c>
      <c r="AI31" s="82" t="s">
        <v>8</v>
      </c>
      <c r="AJ31" s="82">
        <v>120.2</v>
      </c>
      <c r="AK31" s="82" t="s">
        <v>14</v>
      </c>
      <c r="AL31" s="82" t="s">
        <v>14</v>
      </c>
      <c r="AM31" s="82" t="s">
        <v>8</v>
      </c>
      <c r="AN31" s="82" t="s">
        <v>8</v>
      </c>
      <c r="AO31" s="82" t="s">
        <v>8</v>
      </c>
      <c r="AP31" s="82">
        <v>2.8</v>
      </c>
      <c r="AQ31" s="82">
        <v>787</v>
      </c>
      <c r="AR31" s="82" t="s">
        <v>8</v>
      </c>
      <c r="AS31" s="82" t="s">
        <v>8</v>
      </c>
      <c r="AT31" s="82">
        <v>9.8</v>
      </c>
      <c r="AU31" s="82">
        <v>17.6</v>
      </c>
      <c r="AV31" s="80">
        <v>162.2</v>
      </c>
      <c r="AW31" s="80">
        <v>72.9</v>
      </c>
      <c r="AX31" s="80">
        <v>835.6</v>
      </c>
      <c r="AY31" s="80">
        <v>243.3</v>
      </c>
      <c r="AZ31" s="80">
        <v>1855.7</v>
      </c>
      <c r="BA31" s="82">
        <v>0</v>
      </c>
      <c r="BB31" s="82">
        <v>230.8</v>
      </c>
      <c r="BC31" s="82">
        <v>322.4</v>
      </c>
      <c r="BD31" s="82">
        <v>27.9</v>
      </c>
      <c r="BE31" s="82">
        <v>123.9</v>
      </c>
      <c r="BF31" s="82">
        <v>402.6</v>
      </c>
      <c r="BG31" s="82">
        <v>263.2</v>
      </c>
      <c r="BH31" s="82">
        <v>583.1</v>
      </c>
      <c r="BI31" s="82">
        <v>1544.1</v>
      </c>
      <c r="BJ31" s="82">
        <v>392.7</v>
      </c>
      <c r="BK31" s="82">
        <v>-183.4</v>
      </c>
      <c r="BL31" s="82">
        <v>669.6</v>
      </c>
      <c r="BM31" s="82">
        <v>202.8</v>
      </c>
      <c r="BN31" s="99">
        <v>187.7</v>
      </c>
      <c r="BO31" s="99">
        <v>581.1</v>
      </c>
      <c r="BP31" s="99">
        <v>705</v>
      </c>
      <c r="BQ31" s="99">
        <v>1107.6</v>
      </c>
      <c r="BR31" s="99">
        <v>1370.8</v>
      </c>
      <c r="BS31" s="99">
        <v>1953.9</v>
      </c>
      <c r="BT31" s="99">
        <v>3498</v>
      </c>
      <c r="BU31" s="99">
        <v>3659.9</v>
      </c>
      <c r="BV31" s="82">
        <v>3707.3</v>
      </c>
      <c r="BW31" s="82">
        <v>4376.9</v>
      </c>
      <c r="BX31" s="80">
        <v>4579.7</v>
      </c>
      <c r="BY31" s="82">
        <v>685.6</v>
      </c>
      <c r="BZ31" s="82">
        <v>322.4</v>
      </c>
      <c r="CA31" s="82">
        <v>12.3</v>
      </c>
      <c r="CB31" s="82">
        <v>72</v>
      </c>
      <c r="CC31" s="82">
        <v>4.7000000000000455</v>
      </c>
      <c r="CD31" s="82">
        <v>20.40000000000009</v>
      </c>
      <c r="CE31" s="82">
        <v>78</v>
      </c>
      <c r="CF31" s="82">
        <v>0.2999999999999545</v>
      </c>
      <c r="CG31" s="82">
        <v>500.5</v>
      </c>
      <c r="CH31" s="82">
        <v>474.4</v>
      </c>
      <c r="CI31" s="82">
        <v>8.800000000000182</v>
      </c>
      <c r="CJ31" s="82">
        <v>17.5</v>
      </c>
      <c r="CK31" s="82">
        <v>1312.5</v>
      </c>
      <c r="CL31" s="82">
        <v>1324.8</v>
      </c>
      <c r="CM31" s="82">
        <v>1396.8</v>
      </c>
      <c r="CN31" s="82">
        <v>1401.5</v>
      </c>
      <c r="CO31" s="82">
        <v>1421.9</v>
      </c>
      <c r="CP31" s="80">
        <v>1499.9</v>
      </c>
      <c r="CQ31" s="82">
        <v>1500.2</v>
      </c>
      <c r="CR31" s="82">
        <v>2000.7</v>
      </c>
      <c r="CS31" s="80">
        <v>2475.1</v>
      </c>
      <c r="CT31" s="80">
        <v>2483.9</v>
      </c>
      <c r="CU31" s="82">
        <v>2501.4</v>
      </c>
      <c r="CV31" s="82">
        <v>77.7</v>
      </c>
      <c r="CW31" s="82">
        <v>96.1</v>
      </c>
      <c r="CX31" s="82">
        <v>180.5</v>
      </c>
      <c r="CY31" s="80">
        <v>442.9</v>
      </c>
      <c r="CZ31" s="80">
        <v>578.8</v>
      </c>
      <c r="DA31" s="80">
        <v>639.5</v>
      </c>
      <c r="DB31" s="80">
        <v>678.5</v>
      </c>
      <c r="DC31" s="80">
        <v>781.2</v>
      </c>
      <c r="DD31" s="80">
        <v>809.2</v>
      </c>
      <c r="DE31" s="80">
        <v>820.2</v>
      </c>
      <c r="DF31" s="80">
        <v>852.4</v>
      </c>
      <c r="DG31" s="80">
        <v>948.4</v>
      </c>
      <c r="DH31" s="80">
        <v>4068.6</v>
      </c>
      <c r="DI31" s="80">
        <v>4293.7</v>
      </c>
      <c r="DJ31" s="80">
        <v>4330.1</v>
      </c>
      <c r="DK31" s="80">
        <v>4975.8</v>
      </c>
      <c r="DL31" s="80">
        <v>5236.3</v>
      </c>
      <c r="DM31" s="82">
        <v>5327.8</v>
      </c>
      <c r="DN31" s="80">
        <v>6862.3</v>
      </c>
      <c r="DO31" s="80">
        <v>7296.9</v>
      </c>
      <c r="DP31" s="80">
        <v>7457</v>
      </c>
      <c r="DQ31" s="80">
        <v>7866.1</v>
      </c>
      <c r="DR31" s="80">
        <v>7876.7</v>
      </c>
      <c r="DS31" s="80">
        <v>1891.2</v>
      </c>
      <c r="DT31" s="80">
        <f>DR31+DS31</f>
        <v>9767.9</v>
      </c>
      <c r="DU31" s="82">
        <v>507.1</v>
      </c>
      <c r="DV31" s="82">
        <v>34.5</v>
      </c>
      <c r="DW31" s="82">
        <f>17.6+114</f>
        <v>131.6</v>
      </c>
      <c r="DX31" s="82">
        <f>75.6+7.5+10.6</f>
        <v>93.69999999999999</v>
      </c>
      <c r="DY31" s="82">
        <v>167.002705</v>
      </c>
      <c r="DZ31" s="82">
        <v>0</v>
      </c>
      <c r="EA31" s="82">
        <f>23.2+340.5</f>
        <v>363.7</v>
      </c>
      <c r="EB31" s="82">
        <f>0.03+0.4+505.2</f>
        <v>505.63</v>
      </c>
      <c r="EC31" s="82">
        <v>484.61125400000003</v>
      </c>
      <c r="ED31" s="82">
        <v>682.8340219999999</v>
      </c>
      <c r="EE31" s="82">
        <v>1454.4</v>
      </c>
      <c r="EF31" s="82">
        <v>92.7</v>
      </c>
      <c r="EG31" s="99">
        <f>SUM(DU31:EF31)</f>
        <v>4517.777981</v>
      </c>
      <c r="EH31" s="82">
        <v>0.2</v>
      </c>
      <c r="EI31" s="82">
        <v>57.1</v>
      </c>
      <c r="EJ31" s="82">
        <v>327.4</v>
      </c>
      <c r="EK31" s="82">
        <v>188.789965</v>
      </c>
      <c r="EL31" s="82">
        <v>806.9</v>
      </c>
      <c r="EM31" s="82">
        <v>307.9</v>
      </c>
      <c r="EN31" s="82">
        <v>655.4</v>
      </c>
      <c r="EO31" s="82">
        <v>948.01</v>
      </c>
      <c r="EP31" s="82">
        <v>1497.8899999999999</v>
      </c>
      <c r="EQ31" s="82">
        <v>25.685093</v>
      </c>
      <c r="ER31" s="82">
        <v>1796</v>
      </c>
      <c r="ES31" s="82">
        <f>7.4+238.2</f>
        <v>245.6</v>
      </c>
      <c r="ET31" s="99">
        <f t="shared" si="12"/>
        <v>6856.875058</v>
      </c>
      <c r="EU31" s="82">
        <v>17.601887</v>
      </c>
      <c r="EV31" s="82">
        <v>115.079371</v>
      </c>
      <c r="EW31" s="80">
        <v>666.343662</v>
      </c>
      <c r="EX31" s="80">
        <f>28.33+790.35+41.79</f>
        <v>860.47</v>
      </c>
      <c r="EY31" s="80">
        <f>17.077+54.87+944.166+15.458+2753.55</f>
        <v>3785.121</v>
      </c>
      <c r="EZ31" s="80">
        <v>19.3</v>
      </c>
      <c r="FA31" s="80">
        <v>920.839131</v>
      </c>
      <c r="FB31" s="80">
        <v>1232.555221</v>
      </c>
      <c r="FC31" s="80">
        <v>86.39999999999999</v>
      </c>
      <c r="FD31" s="80">
        <v>150.359939</v>
      </c>
      <c r="FE31" s="80">
        <f>'[2]Feuil5'!$C$28+'[2]Feuil5'!$C$42+'[2]Feuil5'!$C$59</f>
        <v>3778.316905</v>
      </c>
      <c r="FF31" s="80">
        <v>108.8</v>
      </c>
      <c r="FG31" s="80">
        <f t="shared" si="13"/>
        <v>11741.187116</v>
      </c>
      <c r="FH31" s="80">
        <v>42.67267</v>
      </c>
      <c r="FI31" s="85">
        <v>1198.904769</v>
      </c>
      <c r="FJ31" s="85">
        <v>164.901512</v>
      </c>
      <c r="FK31" s="80">
        <v>174.06910499999998</v>
      </c>
      <c r="FL31" s="80">
        <v>701.0992975999999</v>
      </c>
      <c r="FM31" s="80">
        <v>28.5</v>
      </c>
      <c r="FN31" s="80">
        <v>62.323390539837</v>
      </c>
      <c r="FO31" s="80">
        <v>118.585561769422</v>
      </c>
      <c r="FP31" s="80">
        <v>367.909508705752</v>
      </c>
      <c r="FQ31" s="80">
        <f>1.2+76.9+37.4+8.4+0.6</f>
        <v>124.5</v>
      </c>
      <c r="FR31" s="80">
        <f>154.034753961412+100.8</f>
        <v>254.834753961412</v>
      </c>
      <c r="FS31" s="80">
        <v>75.91316435295</v>
      </c>
      <c r="FT31" s="80">
        <f t="shared" si="14"/>
        <v>3314.213732929373</v>
      </c>
      <c r="FU31" s="80">
        <v>43.211852204752</v>
      </c>
      <c r="FV31" s="80">
        <v>553.319233032821</v>
      </c>
      <c r="FW31" s="80">
        <v>230.1830364748559</v>
      </c>
      <c r="FX31" s="80">
        <v>151.09418302</v>
      </c>
      <c r="FY31" s="80">
        <v>346.75421236999995</v>
      </c>
      <c r="FZ31" s="80">
        <v>1562.6972254799998</v>
      </c>
      <c r="GA31" s="80">
        <v>34.94963172</v>
      </c>
      <c r="GB31" s="80">
        <v>278.32607298000005</v>
      </c>
      <c r="GC31" s="80">
        <v>340.3095996</v>
      </c>
      <c r="GD31" s="80">
        <v>56.39385</v>
      </c>
      <c r="GE31" s="80">
        <v>222.598659</v>
      </c>
      <c r="GF31" s="80">
        <v>8.291933</v>
      </c>
      <c r="GG31" s="80">
        <f t="shared" si="15"/>
        <v>3828.129488882429</v>
      </c>
      <c r="GH31" s="80">
        <v>92.48774700000001</v>
      </c>
      <c r="GI31" s="80">
        <v>198.89377399999998</v>
      </c>
      <c r="GJ31" s="80">
        <v>100.94010800000001</v>
      </c>
      <c r="GK31" s="80">
        <v>344.693739</v>
      </c>
      <c r="GL31" s="80">
        <v>274.761369</v>
      </c>
      <c r="GM31" s="80">
        <v>531.4630999999999</v>
      </c>
      <c r="GN31" s="80">
        <v>804.432401</v>
      </c>
      <c r="GO31" s="80">
        <v>106.174175</v>
      </c>
      <c r="GP31" s="80">
        <v>456.5528069</v>
      </c>
      <c r="GQ31" s="80">
        <v>44.451979</v>
      </c>
      <c r="GR31" s="80">
        <v>197.395662</v>
      </c>
      <c r="GS31" s="80">
        <v>78.35050799999999</v>
      </c>
      <c r="GT31" s="80">
        <v>32.140851</v>
      </c>
      <c r="GU31" s="80">
        <v>78.396586</v>
      </c>
      <c r="GV31" s="80">
        <v>127.069969</v>
      </c>
      <c r="GW31" s="80">
        <v>118.371991</v>
      </c>
      <c r="GX31" s="80">
        <v>81.513568</v>
      </c>
      <c r="GY31" s="80">
        <v>2155.36841</v>
      </c>
      <c r="GZ31" s="80">
        <v>497.66191999999995</v>
      </c>
      <c r="HA31" s="80">
        <v>502.851908</v>
      </c>
      <c r="HB31" s="80">
        <v>747.7334820000001</v>
      </c>
      <c r="HC31" s="80">
        <v>140.58561600000002</v>
      </c>
      <c r="HD31" s="80">
        <v>121.440985</v>
      </c>
      <c r="HE31" s="80">
        <v>8.931517</v>
      </c>
      <c r="HF31" s="80">
        <v>110.179427</v>
      </c>
      <c r="HG31" s="80">
        <v>1360.250632</v>
      </c>
      <c r="HH31" s="80">
        <v>907.2416029999999</v>
      </c>
      <c r="HI31" s="80">
        <v>335.63779100000005</v>
      </c>
      <c r="HJ31" s="80">
        <v>142.747595</v>
      </c>
      <c r="HK31" s="80">
        <v>4632.533748999999</v>
      </c>
      <c r="HL31" s="80">
        <v>2233.249688</v>
      </c>
      <c r="HM31" s="80">
        <v>49.190938</v>
      </c>
      <c r="HN31" s="80"/>
      <c r="HO31" s="80"/>
      <c r="HP31" s="80"/>
      <c r="HQ31" s="80"/>
      <c r="HR31" s="99">
        <f t="shared" si="16"/>
        <v>3593.375203</v>
      </c>
      <c r="HS31" s="99">
        <f t="shared" si="17"/>
        <v>9771.031422999999</v>
      </c>
    </row>
    <row r="32" spans="1:227" ht="15.75">
      <c r="A32" s="68"/>
      <c r="B32" s="33"/>
      <c r="C32" s="18"/>
      <c r="D32" s="18"/>
      <c r="E32" s="19"/>
      <c r="F32" s="19"/>
      <c r="G32" s="19"/>
      <c r="H32" s="18"/>
      <c r="I32" s="19"/>
      <c r="J32" s="18"/>
      <c r="K32" s="37"/>
      <c r="L32" s="37"/>
      <c r="M32" s="93"/>
      <c r="N32" s="93"/>
      <c r="O32" s="93"/>
      <c r="P32" s="93"/>
      <c r="Q32" s="93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0"/>
      <c r="AW32" s="80"/>
      <c r="AX32" s="80"/>
      <c r="AY32" s="80"/>
      <c r="AZ32" s="80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9"/>
      <c r="BO32" s="99"/>
      <c r="BP32" s="99"/>
      <c r="BQ32" s="99"/>
      <c r="BR32" s="99"/>
      <c r="BS32" s="99"/>
      <c r="BT32" s="99"/>
      <c r="BU32" s="99"/>
      <c r="BV32" s="99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93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93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93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99"/>
      <c r="HS32" s="99"/>
    </row>
    <row r="33" spans="1:227" ht="15.75">
      <c r="A33" s="79" t="s">
        <v>118</v>
      </c>
      <c r="B33" s="36">
        <f aca="true" t="shared" si="18" ref="B33:AT33">SUM(B35:B39)</f>
        <v>3137.5</v>
      </c>
      <c r="C33" s="36">
        <f t="shared" si="18"/>
        <v>2054.7</v>
      </c>
      <c r="D33" s="36">
        <f t="shared" si="18"/>
        <v>2768.5</v>
      </c>
      <c r="E33" s="36">
        <f t="shared" si="18"/>
        <v>2960</v>
      </c>
      <c r="F33" s="36">
        <f t="shared" si="18"/>
        <v>5103.200000000001</v>
      </c>
      <c r="G33" s="36">
        <f t="shared" si="18"/>
        <v>25223.6</v>
      </c>
      <c r="H33" s="36">
        <f t="shared" si="18"/>
        <v>3340.3999999999996</v>
      </c>
      <c r="I33" s="36">
        <f t="shared" si="18"/>
        <v>2309.8</v>
      </c>
      <c r="J33" s="84">
        <f t="shared" si="18"/>
        <v>4475.5</v>
      </c>
      <c r="K33" s="84">
        <f t="shared" si="18"/>
        <v>8994.976108000003</v>
      </c>
      <c r="L33" s="84">
        <f t="shared" si="18"/>
        <v>16323.498738</v>
      </c>
      <c r="M33" s="96">
        <f t="shared" si="18"/>
        <v>42103.231801999995</v>
      </c>
      <c r="N33" s="96">
        <f t="shared" si="18"/>
        <v>35614.25517998649</v>
      </c>
      <c r="O33" s="96">
        <f t="shared" si="18"/>
        <v>51632.81128268744</v>
      </c>
      <c r="P33" s="96">
        <f t="shared" si="18"/>
        <v>22511.78566833</v>
      </c>
      <c r="Q33" s="96">
        <f t="shared" si="18"/>
        <v>20924.386642530295</v>
      </c>
      <c r="R33" s="96">
        <f t="shared" si="18"/>
        <v>238.8</v>
      </c>
      <c r="S33" s="96">
        <f t="shared" si="18"/>
        <v>96.5</v>
      </c>
      <c r="T33" s="96">
        <f t="shared" si="18"/>
        <v>203.8</v>
      </c>
      <c r="U33" s="96">
        <f t="shared" si="18"/>
        <v>755.6999999999999</v>
      </c>
      <c r="V33" s="96">
        <f t="shared" si="18"/>
        <v>201.2</v>
      </c>
      <c r="W33" s="96">
        <f t="shared" si="18"/>
        <v>158.8</v>
      </c>
      <c r="X33" s="96">
        <f t="shared" si="18"/>
        <v>104.5</v>
      </c>
      <c r="Y33" s="96">
        <f t="shared" si="18"/>
        <v>54.9</v>
      </c>
      <c r="Z33" s="96">
        <f t="shared" si="18"/>
        <v>436.7</v>
      </c>
      <c r="AA33" s="96">
        <f t="shared" si="18"/>
        <v>127.4</v>
      </c>
      <c r="AB33" s="96">
        <f t="shared" si="18"/>
        <v>184.7</v>
      </c>
      <c r="AC33" s="96">
        <f t="shared" si="18"/>
        <v>205.5</v>
      </c>
      <c r="AD33" s="96">
        <f t="shared" si="18"/>
        <v>189.4</v>
      </c>
      <c r="AE33" s="96">
        <f t="shared" si="18"/>
        <v>214.60000000000002</v>
      </c>
      <c r="AF33" s="96">
        <f t="shared" si="18"/>
        <v>186.8</v>
      </c>
      <c r="AG33" s="96">
        <f t="shared" si="18"/>
        <v>210.5</v>
      </c>
      <c r="AH33" s="96">
        <f t="shared" si="18"/>
        <v>94.69999999999999</v>
      </c>
      <c r="AI33" s="96">
        <f t="shared" si="18"/>
        <v>119.2</v>
      </c>
      <c r="AJ33" s="96">
        <f t="shared" si="18"/>
        <v>783.8</v>
      </c>
      <c r="AK33" s="96">
        <f t="shared" si="18"/>
        <v>250.5</v>
      </c>
      <c r="AL33" s="96">
        <f t="shared" si="18"/>
        <v>205.1</v>
      </c>
      <c r="AM33" s="96">
        <f t="shared" si="18"/>
        <v>173.9</v>
      </c>
      <c r="AN33" s="96">
        <f t="shared" si="18"/>
        <v>178.4</v>
      </c>
      <c r="AO33" s="96">
        <f t="shared" si="18"/>
        <v>353.1</v>
      </c>
      <c r="AP33" s="96">
        <f t="shared" si="18"/>
        <v>477.1</v>
      </c>
      <c r="AQ33" s="96">
        <f t="shared" si="18"/>
        <v>273.7</v>
      </c>
      <c r="AR33" s="96">
        <f t="shared" si="18"/>
        <v>722.6</v>
      </c>
      <c r="AS33" s="96">
        <f t="shared" si="18"/>
        <v>571</v>
      </c>
      <c r="AT33" s="96">
        <f t="shared" si="18"/>
        <v>251.5</v>
      </c>
      <c r="AU33" s="96">
        <f aca="true" t="shared" si="19" ref="AU33:DF33">SUM(AU35:AU39)</f>
        <v>522.6</v>
      </c>
      <c r="AV33" s="96">
        <f t="shared" si="19"/>
        <v>105.6</v>
      </c>
      <c r="AW33" s="96">
        <f t="shared" si="19"/>
        <v>455.80000000000007</v>
      </c>
      <c r="AX33" s="96">
        <f t="shared" si="19"/>
        <v>969.6</v>
      </c>
      <c r="AY33" s="96">
        <f t="shared" si="19"/>
        <v>110.4</v>
      </c>
      <c r="AZ33" s="96">
        <f t="shared" si="19"/>
        <v>175.4</v>
      </c>
      <c r="BA33" s="96">
        <f t="shared" si="19"/>
        <v>467.9</v>
      </c>
      <c r="BB33" s="96">
        <f t="shared" si="19"/>
        <v>217.7</v>
      </c>
      <c r="BC33" s="96">
        <f t="shared" si="19"/>
        <v>358.3</v>
      </c>
      <c r="BD33" s="96">
        <f t="shared" si="19"/>
        <v>883.55</v>
      </c>
      <c r="BE33" s="96">
        <f t="shared" si="19"/>
        <v>200.4</v>
      </c>
      <c r="BF33" s="96">
        <f t="shared" si="19"/>
        <v>1183.7</v>
      </c>
      <c r="BG33" s="96">
        <f t="shared" si="19"/>
        <v>139.29999999999998</v>
      </c>
      <c r="BH33" s="96">
        <f t="shared" si="19"/>
        <v>847.7399999999999</v>
      </c>
      <c r="BI33" s="96">
        <f t="shared" si="19"/>
        <v>144.2</v>
      </c>
      <c r="BJ33" s="96">
        <f t="shared" si="19"/>
        <v>272.2</v>
      </c>
      <c r="BK33" s="96">
        <f t="shared" si="19"/>
        <v>249.3</v>
      </c>
      <c r="BL33" s="96">
        <f t="shared" si="19"/>
        <v>923.7</v>
      </c>
      <c r="BM33" s="96">
        <f t="shared" si="19"/>
        <v>19803.5</v>
      </c>
      <c r="BN33" s="96">
        <f t="shared" si="19"/>
        <v>597.1</v>
      </c>
      <c r="BO33" s="96">
        <f t="shared" si="19"/>
        <v>1459.6</v>
      </c>
      <c r="BP33" s="96">
        <f t="shared" si="19"/>
        <v>1660</v>
      </c>
      <c r="BQ33" s="96">
        <f t="shared" si="19"/>
        <v>2843.2</v>
      </c>
      <c r="BR33" s="96">
        <f t="shared" si="19"/>
        <v>2983</v>
      </c>
      <c r="BS33" s="96">
        <f t="shared" si="19"/>
        <v>3830.7</v>
      </c>
      <c r="BT33" s="96">
        <f t="shared" si="19"/>
        <v>3974.8999999999996</v>
      </c>
      <c r="BU33" s="96">
        <f t="shared" si="19"/>
        <v>4141.6</v>
      </c>
      <c r="BV33" s="96">
        <f t="shared" si="19"/>
        <v>4496.4</v>
      </c>
      <c r="BW33" s="96">
        <f t="shared" si="19"/>
        <v>5420.1</v>
      </c>
      <c r="BX33" s="96">
        <f t="shared" si="19"/>
        <v>25223.6</v>
      </c>
      <c r="BY33" s="96">
        <f t="shared" si="19"/>
        <v>106.35</v>
      </c>
      <c r="BZ33" s="96">
        <f t="shared" si="19"/>
        <v>388.54999999999995</v>
      </c>
      <c r="CA33" s="96">
        <f t="shared" si="19"/>
        <v>901.0999999999999</v>
      </c>
      <c r="CB33" s="96">
        <f t="shared" si="19"/>
        <v>166.20000000000007</v>
      </c>
      <c r="CC33" s="96">
        <f t="shared" si="19"/>
        <v>229.79999999999998</v>
      </c>
      <c r="CD33" s="96">
        <f t="shared" si="19"/>
        <v>291.29999999999995</v>
      </c>
      <c r="CE33" s="96">
        <f t="shared" si="19"/>
        <v>519.1999999999999</v>
      </c>
      <c r="CF33" s="96">
        <f t="shared" si="19"/>
        <v>89.39999999999998</v>
      </c>
      <c r="CG33" s="96">
        <f t="shared" si="19"/>
        <v>345.4</v>
      </c>
      <c r="CH33" s="96">
        <f t="shared" si="19"/>
        <v>63.90000000000005</v>
      </c>
      <c r="CI33" s="96">
        <f t="shared" si="19"/>
        <v>206.89999999999992</v>
      </c>
      <c r="CJ33" s="96">
        <f t="shared" si="19"/>
        <v>32.30000000000011</v>
      </c>
      <c r="CK33" s="96">
        <f t="shared" si="19"/>
        <v>494.9</v>
      </c>
      <c r="CL33" s="96">
        <f t="shared" si="19"/>
        <v>1395.9999999999998</v>
      </c>
      <c r="CM33" s="96">
        <f t="shared" si="19"/>
        <v>1562.1999999999998</v>
      </c>
      <c r="CN33" s="96">
        <f t="shared" si="19"/>
        <v>1792</v>
      </c>
      <c r="CO33" s="96">
        <f t="shared" si="19"/>
        <v>2083.3</v>
      </c>
      <c r="CP33" s="96">
        <f t="shared" si="19"/>
        <v>2602.5</v>
      </c>
      <c r="CQ33" s="96">
        <f t="shared" si="19"/>
        <v>2691.9</v>
      </c>
      <c r="CR33" s="96">
        <f t="shared" si="19"/>
        <v>3037.3</v>
      </c>
      <c r="CS33" s="96">
        <f t="shared" si="19"/>
        <v>3101.2</v>
      </c>
      <c r="CT33" s="96">
        <f t="shared" si="19"/>
        <v>3308.0999999999995</v>
      </c>
      <c r="CU33" s="96">
        <f t="shared" si="19"/>
        <v>3340.3999999999996</v>
      </c>
      <c r="CV33" s="96">
        <f t="shared" si="19"/>
        <v>643.3</v>
      </c>
      <c r="CW33" s="96">
        <f t="shared" si="19"/>
        <v>781.05</v>
      </c>
      <c r="CX33" s="96">
        <f t="shared" si="19"/>
        <v>878.13</v>
      </c>
      <c r="CY33" s="96">
        <f t="shared" si="19"/>
        <v>1164.23</v>
      </c>
      <c r="CZ33" s="96">
        <f t="shared" si="19"/>
        <v>1305.4299999999998</v>
      </c>
      <c r="DA33" s="96">
        <f t="shared" si="19"/>
        <v>1511.93</v>
      </c>
      <c r="DB33" s="96">
        <f t="shared" si="19"/>
        <v>1550.9</v>
      </c>
      <c r="DC33" s="96">
        <f t="shared" si="19"/>
        <v>1726.3</v>
      </c>
      <c r="DD33" s="96">
        <f t="shared" si="19"/>
        <v>1960.7999999999997</v>
      </c>
      <c r="DE33" s="96">
        <f t="shared" si="19"/>
        <v>2013.8</v>
      </c>
      <c r="DF33" s="96">
        <f t="shared" si="19"/>
        <v>2154.8</v>
      </c>
      <c r="DG33" s="96">
        <f aca="true" t="shared" si="20" ref="DG33:FR33">SUM(DG35:DG39)</f>
        <v>2309.8</v>
      </c>
      <c r="DH33" s="96">
        <f t="shared" si="20"/>
        <v>100.8</v>
      </c>
      <c r="DI33" s="96">
        <f t="shared" si="20"/>
        <v>998.6999999999999</v>
      </c>
      <c r="DJ33" s="96">
        <f t="shared" si="20"/>
        <v>1454</v>
      </c>
      <c r="DK33" s="96">
        <f t="shared" si="20"/>
        <v>1854</v>
      </c>
      <c r="DL33" s="96">
        <f t="shared" si="20"/>
        <v>2659.3</v>
      </c>
      <c r="DM33" s="96">
        <f t="shared" si="20"/>
        <v>2869.2000000000003</v>
      </c>
      <c r="DN33" s="96">
        <f t="shared" si="20"/>
        <v>3123.3</v>
      </c>
      <c r="DO33" s="96">
        <f t="shared" si="20"/>
        <v>3253.2</v>
      </c>
      <c r="DP33" s="96">
        <f t="shared" si="20"/>
        <v>3412.1</v>
      </c>
      <c r="DQ33" s="96">
        <f t="shared" si="20"/>
        <v>3455.9</v>
      </c>
      <c r="DR33" s="96">
        <f t="shared" si="20"/>
        <v>3877.3</v>
      </c>
      <c r="DS33" s="96">
        <f t="shared" si="20"/>
        <v>598.1999999999999</v>
      </c>
      <c r="DT33" s="96">
        <f t="shared" si="20"/>
        <v>4475.5</v>
      </c>
      <c r="DU33" s="96">
        <f t="shared" si="20"/>
        <v>826.4000000000001</v>
      </c>
      <c r="DV33" s="96">
        <f t="shared" si="20"/>
        <v>225</v>
      </c>
      <c r="DW33" s="96">
        <f t="shared" si="20"/>
        <v>379.2</v>
      </c>
      <c r="DX33" s="96">
        <f t="shared" si="20"/>
        <v>954.7</v>
      </c>
      <c r="DY33" s="96">
        <f t="shared" si="20"/>
        <v>48.323954</v>
      </c>
      <c r="DZ33" s="96">
        <f t="shared" si="20"/>
        <v>271.064411</v>
      </c>
      <c r="EA33" s="96">
        <f t="shared" si="20"/>
        <v>252.89999999999998</v>
      </c>
      <c r="EB33" s="96">
        <f t="shared" si="20"/>
        <v>425.40000000000003</v>
      </c>
      <c r="EC33" s="96">
        <f t="shared" si="20"/>
        <v>2324.851811</v>
      </c>
      <c r="ED33" s="96">
        <f t="shared" si="20"/>
        <v>279.955932</v>
      </c>
      <c r="EE33" s="96">
        <f t="shared" si="20"/>
        <v>1798.58</v>
      </c>
      <c r="EF33" s="96">
        <f t="shared" si="20"/>
        <v>1208.6000000000001</v>
      </c>
      <c r="EG33" s="96">
        <f t="shared" si="20"/>
        <v>8994.976108000003</v>
      </c>
      <c r="EH33" s="96">
        <f t="shared" si="20"/>
        <v>401.6</v>
      </c>
      <c r="EI33" s="96">
        <f t="shared" si="20"/>
        <v>887.2</v>
      </c>
      <c r="EJ33" s="96">
        <f t="shared" si="20"/>
        <v>1089</v>
      </c>
      <c r="EK33" s="96">
        <f t="shared" si="20"/>
        <v>576.59602</v>
      </c>
      <c r="EL33" s="96">
        <f t="shared" si="20"/>
        <v>951.3</v>
      </c>
      <c r="EM33" s="96">
        <f t="shared" si="20"/>
        <v>2221.3</v>
      </c>
      <c r="EN33" s="96">
        <f t="shared" si="20"/>
        <v>882.1</v>
      </c>
      <c r="EO33" s="96">
        <f t="shared" si="20"/>
        <v>3746.1947990000003</v>
      </c>
      <c r="EP33" s="96">
        <f t="shared" si="20"/>
        <v>1387.304768</v>
      </c>
      <c r="EQ33" s="96">
        <f t="shared" si="20"/>
        <v>1047.003151</v>
      </c>
      <c r="ER33" s="96">
        <f t="shared" si="20"/>
        <v>1586.6</v>
      </c>
      <c r="ES33" s="96">
        <f t="shared" si="20"/>
        <v>1547.3</v>
      </c>
      <c r="ET33" s="96">
        <f t="shared" si="20"/>
        <v>16323.498738</v>
      </c>
      <c r="EU33" s="96">
        <f t="shared" si="20"/>
        <v>3185.490721</v>
      </c>
      <c r="EV33" s="96">
        <f t="shared" si="20"/>
        <v>1914.911243</v>
      </c>
      <c r="EW33" s="96">
        <f t="shared" si="20"/>
        <v>587.135781</v>
      </c>
      <c r="EX33" s="96">
        <f t="shared" si="20"/>
        <v>9161.710000000001</v>
      </c>
      <c r="EY33" s="96">
        <f t="shared" si="20"/>
        <v>5415.412</v>
      </c>
      <c r="EZ33" s="96">
        <f t="shared" si="20"/>
        <v>5028.2</v>
      </c>
      <c r="FA33" s="96">
        <f t="shared" si="20"/>
        <v>2048.476364</v>
      </c>
      <c r="FB33" s="96">
        <f t="shared" si="20"/>
        <v>2586.4262909999998</v>
      </c>
      <c r="FC33" s="96">
        <f t="shared" si="20"/>
        <v>3397.6</v>
      </c>
      <c r="FD33" s="96">
        <f t="shared" si="20"/>
        <v>3505.87385</v>
      </c>
      <c r="FE33" s="96">
        <f t="shared" si="20"/>
        <v>2507.395552</v>
      </c>
      <c r="FF33" s="96">
        <f t="shared" si="20"/>
        <v>2764.6000000000004</v>
      </c>
      <c r="FG33" s="96">
        <f t="shared" si="20"/>
        <v>42103.231802</v>
      </c>
      <c r="FH33" s="96">
        <f t="shared" si="20"/>
        <v>4497.1467999999995</v>
      </c>
      <c r="FI33" s="96">
        <f t="shared" si="20"/>
        <v>4866.408153</v>
      </c>
      <c r="FJ33" s="96">
        <f t="shared" si="20"/>
        <v>3541.323598</v>
      </c>
      <c r="FK33" s="96">
        <f t="shared" si="20"/>
        <v>575.814962</v>
      </c>
      <c r="FL33" s="96">
        <f t="shared" si="20"/>
        <v>157.45216024</v>
      </c>
      <c r="FM33" s="96">
        <f t="shared" si="20"/>
        <v>738.9</v>
      </c>
      <c r="FN33" s="96">
        <f t="shared" si="20"/>
        <v>2140.1032896747356</v>
      </c>
      <c r="FO33" s="96">
        <f t="shared" si="20"/>
        <v>861.7243575525731</v>
      </c>
      <c r="FP33" s="96">
        <f t="shared" si="20"/>
        <v>4435.845003570713</v>
      </c>
      <c r="FQ33" s="96">
        <f t="shared" si="20"/>
        <v>2287.1000000000004</v>
      </c>
      <c r="FR33" s="96">
        <f t="shared" si="20"/>
        <v>8407.397723351009</v>
      </c>
      <c r="FS33" s="96">
        <f>SUM(FS35:FS39)</f>
        <v>3105.0391325974656</v>
      </c>
      <c r="FT33" s="96">
        <f aca="true" t="shared" si="21" ref="FT33:HS33">SUM(FT35:FT39)</f>
        <v>35614.25517998649</v>
      </c>
      <c r="FU33" s="96">
        <f t="shared" si="21"/>
        <v>6701.316932961116</v>
      </c>
      <c r="FV33" s="96">
        <f t="shared" si="21"/>
        <v>5146.49378159354</v>
      </c>
      <c r="FW33" s="96">
        <f t="shared" si="21"/>
        <v>3500.4489445927716</v>
      </c>
      <c r="FX33" s="96">
        <f t="shared" si="21"/>
        <v>2136.03902529</v>
      </c>
      <c r="FY33" s="96">
        <f t="shared" si="21"/>
        <v>2524.0388319500007</v>
      </c>
      <c r="FZ33" s="96">
        <f t="shared" si="21"/>
        <v>9588.821438740002</v>
      </c>
      <c r="GA33" s="96">
        <f t="shared" si="21"/>
        <v>1218.0070030900001</v>
      </c>
      <c r="GB33" s="96">
        <f t="shared" si="21"/>
        <v>3525.09401151</v>
      </c>
      <c r="GC33" s="96">
        <f t="shared" si="21"/>
        <v>4984.72599996</v>
      </c>
      <c r="GD33" s="96">
        <f t="shared" si="21"/>
        <v>3217.975701</v>
      </c>
      <c r="GE33" s="96">
        <f t="shared" si="21"/>
        <v>5743.8152820000005</v>
      </c>
      <c r="GF33" s="96">
        <f t="shared" si="21"/>
        <v>3346.0343300000004</v>
      </c>
      <c r="GG33" s="96">
        <f t="shared" si="21"/>
        <v>51632.81128268744</v>
      </c>
      <c r="GH33" s="96">
        <f t="shared" si="21"/>
        <v>3841.02908</v>
      </c>
      <c r="GI33" s="96">
        <f t="shared" si="21"/>
        <v>3899.501805</v>
      </c>
      <c r="GJ33" s="96">
        <f t="shared" si="21"/>
        <v>2582.211284</v>
      </c>
      <c r="GK33" s="96">
        <f t="shared" si="21"/>
        <v>2861.691928</v>
      </c>
      <c r="GL33" s="96">
        <f t="shared" si="21"/>
        <v>592.4306379999999</v>
      </c>
      <c r="GM33" s="96">
        <f t="shared" si="21"/>
        <v>1857.013468</v>
      </c>
      <c r="GN33" s="96">
        <f t="shared" si="21"/>
        <v>2413.042597</v>
      </c>
      <c r="GO33" s="96">
        <f t="shared" si="21"/>
        <v>1116.321516</v>
      </c>
      <c r="GP33" s="96">
        <f t="shared" si="21"/>
        <v>310.138846046</v>
      </c>
      <c r="GQ33" s="96">
        <f t="shared" si="21"/>
        <v>3512.5306889999997</v>
      </c>
      <c r="GR33" s="96">
        <f t="shared" si="21"/>
        <v>4331.608349</v>
      </c>
      <c r="GS33" s="96">
        <f t="shared" si="21"/>
        <v>4040.819258</v>
      </c>
      <c r="GT33" s="96">
        <f t="shared" si="21"/>
        <v>458.702042</v>
      </c>
      <c r="GU33" s="96">
        <f t="shared" si="21"/>
        <v>578.141826</v>
      </c>
      <c r="GV33" s="96">
        <f t="shared" si="21"/>
        <v>1459.423403</v>
      </c>
      <c r="GW33" s="96">
        <f t="shared" si="21"/>
        <v>1548.6785919999998</v>
      </c>
      <c r="GX33" s="96">
        <f t="shared" si="21"/>
        <v>2655.380644</v>
      </c>
      <c r="GY33" s="96">
        <f t="shared" si="21"/>
        <v>2517.3345195302995</v>
      </c>
      <c r="GZ33" s="96">
        <f t="shared" si="21"/>
        <v>2366.614201</v>
      </c>
      <c r="HA33" s="96">
        <f t="shared" si="21"/>
        <v>1934.892981</v>
      </c>
      <c r="HB33" s="96">
        <f t="shared" si="21"/>
        <v>2173.5737090000002</v>
      </c>
      <c r="HC33" s="96">
        <f t="shared" si="21"/>
        <v>2017.788053</v>
      </c>
      <c r="HD33" s="96">
        <f t="shared" si="21"/>
        <v>1190.98349</v>
      </c>
      <c r="HE33" s="96">
        <f t="shared" si="21"/>
        <v>2022.873182</v>
      </c>
      <c r="HF33" s="96">
        <f t="shared" si="21"/>
        <v>1812.4314180000001</v>
      </c>
      <c r="HG33" s="96">
        <f t="shared" si="21"/>
        <v>1801.864266</v>
      </c>
      <c r="HH33" s="96">
        <f t="shared" si="21"/>
        <v>2279.350267</v>
      </c>
      <c r="HI33" s="96">
        <f t="shared" si="21"/>
        <v>428.988349</v>
      </c>
      <c r="HJ33" s="96">
        <f t="shared" si="21"/>
        <v>2640.9750320000003</v>
      </c>
      <c r="HK33" s="96">
        <f t="shared" si="21"/>
        <v>1809.040926</v>
      </c>
      <c r="HL33" s="96">
        <f t="shared" si="21"/>
        <v>2639.7263</v>
      </c>
      <c r="HM33" s="96">
        <f t="shared" si="21"/>
        <v>3336.1201699999997</v>
      </c>
      <c r="HN33" s="96">
        <f t="shared" si="21"/>
        <v>0</v>
      </c>
      <c r="HO33" s="96">
        <f t="shared" si="21"/>
        <v>0</v>
      </c>
      <c r="HP33" s="96">
        <f t="shared" si="21"/>
        <v>0</v>
      </c>
      <c r="HQ33" s="96">
        <f t="shared" si="21"/>
        <v>0</v>
      </c>
      <c r="HR33" s="96">
        <f t="shared" si="21"/>
        <v>13519.1682085303</v>
      </c>
      <c r="HS33" s="96">
        <f t="shared" si="21"/>
        <v>16748.496728</v>
      </c>
    </row>
    <row r="34" spans="1:227" ht="15.75">
      <c r="A34" s="66"/>
      <c r="B34" s="33"/>
      <c r="C34" s="18"/>
      <c r="D34" s="18"/>
      <c r="E34" s="19"/>
      <c r="F34" s="19"/>
      <c r="G34" s="19"/>
      <c r="H34" s="18"/>
      <c r="I34" s="19"/>
      <c r="J34" s="18"/>
      <c r="K34" s="37"/>
      <c r="L34" s="37"/>
      <c r="M34" s="93"/>
      <c r="N34" s="93"/>
      <c r="O34" s="93"/>
      <c r="P34" s="93"/>
      <c r="Q34" s="93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0"/>
      <c r="AW34" s="80"/>
      <c r="AX34" s="80"/>
      <c r="AY34" s="80"/>
      <c r="AZ34" s="80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9"/>
      <c r="BO34" s="99"/>
      <c r="BP34" s="99"/>
      <c r="BQ34" s="99"/>
      <c r="BR34" s="99"/>
      <c r="BS34" s="99"/>
      <c r="BT34" s="99"/>
      <c r="BU34" s="99"/>
      <c r="BV34" s="99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93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99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80"/>
      <c r="FG34" s="93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99"/>
      <c r="HS34" s="99"/>
    </row>
    <row r="35" spans="1:227" ht="15.75">
      <c r="A35" s="67" t="s">
        <v>74</v>
      </c>
      <c r="B35" s="33">
        <v>573.4</v>
      </c>
      <c r="C35" s="18">
        <v>840</v>
      </c>
      <c r="D35" s="18">
        <v>890.2</v>
      </c>
      <c r="E35" s="19">
        <v>1450.5</v>
      </c>
      <c r="F35" s="19">
        <v>1758.5</v>
      </c>
      <c r="G35" s="19">
        <v>1006.8</v>
      </c>
      <c r="H35" s="33">
        <v>1946.3</v>
      </c>
      <c r="I35" s="15">
        <v>1479.4</v>
      </c>
      <c r="J35" s="43">
        <v>2300.6</v>
      </c>
      <c r="K35" s="33">
        <v>3850.1837040000005</v>
      </c>
      <c r="L35" s="33">
        <v>9289.295778</v>
      </c>
      <c r="M35" s="99">
        <v>15468.182452000001</v>
      </c>
      <c r="N35" s="99">
        <v>9343.199540263002</v>
      </c>
      <c r="O35" s="99">
        <v>11439.679888894478</v>
      </c>
      <c r="P35" s="99">
        <v>2099.666812758</v>
      </c>
      <c r="Q35" s="99">
        <v>4537.5161165303</v>
      </c>
      <c r="R35" s="82">
        <v>95</v>
      </c>
      <c r="S35" s="82">
        <v>73.1</v>
      </c>
      <c r="T35" s="82">
        <v>67.8</v>
      </c>
      <c r="U35" s="82">
        <v>177.3</v>
      </c>
      <c r="V35" s="82">
        <v>47.6</v>
      </c>
      <c r="W35" s="82">
        <v>48.7</v>
      </c>
      <c r="X35" s="82">
        <v>39.5</v>
      </c>
      <c r="Y35" s="82">
        <v>54.9</v>
      </c>
      <c r="Z35" s="82">
        <v>60.2</v>
      </c>
      <c r="AA35" s="82">
        <v>35.3</v>
      </c>
      <c r="AB35" s="82">
        <v>114.8</v>
      </c>
      <c r="AC35" s="82">
        <v>76</v>
      </c>
      <c r="AD35" s="82">
        <v>4</v>
      </c>
      <c r="AE35" s="82">
        <v>102.4</v>
      </c>
      <c r="AF35" s="82">
        <v>97.3</v>
      </c>
      <c r="AG35" s="82">
        <v>71.8</v>
      </c>
      <c r="AH35" s="82">
        <v>35.4</v>
      </c>
      <c r="AI35" s="82">
        <v>73.2</v>
      </c>
      <c r="AJ35" s="82">
        <v>296.7</v>
      </c>
      <c r="AK35" s="82">
        <v>72.6</v>
      </c>
      <c r="AL35" s="82">
        <v>109.5</v>
      </c>
      <c r="AM35" s="82">
        <v>63.9</v>
      </c>
      <c r="AN35" s="82">
        <v>170.6</v>
      </c>
      <c r="AO35" s="82">
        <v>353.1</v>
      </c>
      <c r="AP35" s="82">
        <v>417.3</v>
      </c>
      <c r="AQ35" s="82">
        <v>197.9</v>
      </c>
      <c r="AR35" s="82">
        <v>431.5</v>
      </c>
      <c r="AS35" s="82">
        <v>176.8</v>
      </c>
      <c r="AT35" s="82">
        <v>147</v>
      </c>
      <c r="AU35" s="82">
        <v>121.4</v>
      </c>
      <c r="AV35" s="80">
        <v>0</v>
      </c>
      <c r="AW35" s="80">
        <v>0</v>
      </c>
      <c r="AX35" s="80">
        <v>0</v>
      </c>
      <c r="AY35" s="80">
        <v>0</v>
      </c>
      <c r="AZ35" s="80">
        <v>0</v>
      </c>
      <c r="BA35" s="82">
        <v>266.6</v>
      </c>
      <c r="BB35" s="82">
        <v>98.1</v>
      </c>
      <c r="BC35" s="82">
        <v>93.7</v>
      </c>
      <c r="BD35" s="82">
        <v>97.9</v>
      </c>
      <c r="BE35" s="82">
        <v>142</v>
      </c>
      <c r="BF35" s="82">
        <v>40.3</v>
      </c>
      <c r="BG35" s="82">
        <v>26.5</v>
      </c>
      <c r="BH35" s="82">
        <v>40.3</v>
      </c>
      <c r="BI35" s="82">
        <v>85.6</v>
      </c>
      <c r="BJ35" s="82">
        <v>103.5</v>
      </c>
      <c r="BK35" s="82">
        <v>142.2</v>
      </c>
      <c r="BL35" s="82">
        <v>94.5</v>
      </c>
      <c r="BM35" s="82">
        <v>42.2</v>
      </c>
      <c r="BN35" s="99">
        <v>191.8</v>
      </c>
      <c r="BO35" s="99">
        <v>289.7</v>
      </c>
      <c r="BP35" s="99">
        <v>431.7</v>
      </c>
      <c r="BQ35" s="99">
        <v>472</v>
      </c>
      <c r="BR35" s="99">
        <v>498.5</v>
      </c>
      <c r="BS35" s="99">
        <v>538.8</v>
      </c>
      <c r="BT35" s="99">
        <v>624.4</v>
      </c>
      <c r="BU35" s="99">
        <v>727.9</v>
      </c>
      <c r="BV35" s="99">
        <v>870.1</v>
      </c>
      <c r="BW35" s="99">
        <v>964.6</v>
      </c>
      <c r="BX35" s="99">
        <v>1006.8</v>
      </c>
      <c r="BY35" s="82">
        <v>105.05</v>
      </c>
      <c r="BZ35" s="82">
        <v>185.35</v>
      </c>
      <c r="CA35" s="82">
        <v>231.9</v>
      </c>
      <c r="CB35" s="82">
        <v>95.80000000000007</v>
      </c>
      <c r="CC35" s="82">
        <v>227.7</v>
      </c>
      <c r="CD35" s="82">
        <v>278.9</v>
      </c>
      <c r="CE35" s="82">
        <v>331.1</v>
      </c>
      <c r="CF35" s="82">
        <v>87</v>
      </c>
      <c r="CG35" s="82">
        <v>166.6</v>
      </c>
      <c r="CH35" s="82">
        <v>14.3</v>
      </c>
      <c r="CI35" s="82">
        <v>198.8</v>
      </c>
      <c r="CJ35" s="82">
        <v>23.8</v>
      </c>
      <c r="CK35" s="82">
        <v>290.4</v>
      </c>
      <c r="CL35" s="82">
        <v>522.3</v>
      </c>
      <c r="CM35" s="82">
        <v>618.1</v>
      </c>
      <c r="CN35" s="82">
        <v>845.8</v>
      </c>
      <c r="CO35" s="82">
        <v>1124.7</v>
      </c>
      <c r="CP35" s="82">
        <v>1455.8</v>
      </c>
      <c r="CQ35" s="82">
        <v>1542.8</v>
      </c>
      <c r="CR35" s="82">
        <v>1709.4</v>
      </c>
      <c r="CS35" s="80">
        <v>1723.7</v>
      </c>
      <c r="CT35" s="80">
        <v>1922.5</v>
      </c>
      <c r="CU35" s="82">
        <v>1946.3</v>
      </c>
      <c r="CV35" s="82">
        <v>77.7</v>
      </c>
      <c r="CW35" s="82">
        <v>409.95</v>
      </c>
      <c r="CX35" s="82">
        <v>497.03</v>
      </c>
      <c r="CY35" s="80">
        <v>603.03</v>
      </c>
      <c r="CZ35" s="80">
        <v>738.63</v>
      </c>
      <c r="DA35" s="80">
        <v>856.53</v>
      </c>
      <c r="DB35" s="80">
        <v>856.8</v>
      </c>
      <c r="DC35" s="80">
        <v>963.5</v>
      </c>
      <c r="DD35" s="80">
        <v>1153.3</v>
      </c>
      <c r="DE35" s="80">
        <v>1196.4</v>
      </c>
      <c r="DF35" s="80">
        <v>1337.4</v>
      </c>
      <c r="DG35" s="80">
        <v>1479.4</v>
      </c>
      <c r="DH35" s="80">
        <v>76.5</v>
      </c>
      <c r="DI35" s="82">
        <v>175.7</v>
      </c>
      <c r="DJ35" s="80">
        <v>405</v>
      </c>
      <c r="DK35" s="80">
        <v>788.8</v>
      </c>
      <c r="DL35" s="80">
        <v>1464.9</v>
      </c>
      <c r="DM35" s="82">
        <v>1550.2</v>
      </c>
      <c r="DN35" s="80">
        <v>1777.2</v>
      </c>
      <c r="DO35" s="80">
        <v>1902.6</v>
      </c>
      <c r="DP35" s="80">
        <v>2015.1</v>
      </c>
      <c r="DQ35" s="80">
        <v>2036.4</v>
      </c>
      <c r="DR35" s="80">
        <v>2260.3</v>
      </c>
      <c r="DS35" s="80">
        <v>40.3</v>
      </c>
      <c r="DT35" s="80">
        <f>DR35+DS35</f>
        <v>2300.6000000000004</v>
      </c>
      <c r="DU35" s="82">
        <v>124.3</v>
      </c>
      <c r="DV35" s="82">
        <v>206.1</v>
      </c>
      <c r="DW35" s="82">
        <v>136.6</v>
      </c>
      <c r="DX35" s="82">
        <v>64.5</v>
      </c>
      <c r="DY35" s="82">
        <v>42.762564</v>
      </c>
      <c r="DZ35" s="82">
        <f>'[1]Feuil3'!$F$40</f>
        <v>34.711955</v>
      </c>
      <c r="EA35" s="82">
        <v>245.2</v>
      </c>
      <c r="EB35" s="82">
        <v>343.1</v>
      </c>
      <c r="EC35" s="82">
        <v>2274.40126</v>
      </c>
      <c r="ED35" s="82">
        <v>156.727925</v>
      </c>
      <c r="EE35" s="82">
        <v>136.98</v>
      </c>
      <c r="EF35" s="82">
        <v>84.8</v>
      </c>
      <c r="EG35" s="99">
        <f>SUM(DU35:EF35)</f>
        <v>3850.1837040000005</v>
      </c>
      <c r="EH35" s="82">
        <v>237.6</v>
      </c>
      <c r="EI35" s="82">
        <v>227.6</v>
      </c>
      <c r="EJ35" s="82">
        <v>127.1</v>
      </c>
      <c r="EK35" s="82">
        <v>222.939187</v>
      </c>
      <c r="EL35" s="82">
        <v>218.3</v>
      </c>
      <c r="EM35" s="82">
        <v>1458.9</v>
      </c>
      <c r="EN35" s="82">
        <v>820</v>
      </c>
      <c r="EO35" s="82">
        <v>2093.616202</v>
      </c>
      <c r="EP35" s="82">
        <v>833.081685</v>
      </c>
      <c r="EQ35" s="82">
        <v>757.358704</v>
      </c>
      <c r="ER35" s="82">
        <v>1331.5</v>
      </c>
      <c r="ES35" s="82">
        <v>961.3</v>
      </c>
      <c r="ET35" s="99">
        <f>SUM(EH35:ES35)</f>
        <v>9289.295778</v>
      </c>
      <c r="EU35" s="99">
        <v>1500.551063</v>
      </c>
      <c r="EV35" s="99">
        <v>54.644374</v>
      </c>
      <c r="EW35" s="80">
        <v>127.116743</v>
      </c>
      <c r="EX35" s="80">
        <v>2489.61</v>
      </c>
      <c r="EY35" s="80">
        <v>2615.495</v>
      </c>
      <c r="EZ35" s="80">
        <v>3057.3</v>
      </c>
      <c r="FA35" s="80">
        <v>1265.605463</v>
      </c>
      <c r="FB35" s="80">
        <v>919.289897</v>
      </c>
      <c r="FC35" s="80">
        <v>843.7</v>
      </c>
      <c r="FD35" s="80">
        <v>1114.586768</v>
      </c>
      <c r="FE35" s="80">
        <f>'[2]Feuil5'!$C$53</f>
        <v>1363.583144</v>
      </c>
      <c r="FF35" s="80">
        <v>116.7</v>
      </c>
      <c r="FG35" s="80">
        <f>SUM(EU35:EZ35)+FA35+FB35+FC35+FD35+FE35+FF35</f>
        <v>15468.182452000001</v>
      </c>
      <c r="FH35" s="80">
        <v>95.719278</v>
      </c>
      <c r="FI35" s="80">
        <v>673.695354</v>
      </c>
      <c r="FJ35" s="80">
        <v>1695.903135</v>
      </c>
      <c r="FK35" s="80">
        <v>83.305706</v>
      </c>
      <c r="FL35" s="80">
        <v>126.26075548</v>
      </c>
      <c r="FM35" s="80">
        <v>677.8</v>
      </c>
      <c r="FN35" s="80">
        <v>2020.5788004288895</v>
      </c>
      <c r="FO35" s="80">
        <v>477.018469348964</v>
      </c>
      <c r="FP35" s="80">
        <v>1770.2929922417923</v>
      </c>
      <c r="FQ35" s="80">
        <v>654.2</v>
      </c>
      <c r="FR35" s="80">
        <v>289.291047426425</v>
      </c>
      <c r="FS35" s="80">
        <v>779.1340023369308</v>
      </c>
      <c r="FT35" s="80">
        <f>FI35+FH35+FJ35+FK35+FL35+FM35+FN35+FO35+FP35+FQ35+FR35+FS35</f>
        <v>9343.199540263002</v>
      </c>
      <c r="FU35" s="80">
        <v>670.8097358012801</v>
      </c>
      <c r="FV35" s="80">
        <v>2304.31858889523</v>
      </c>
      <c r="FW35" s="80">
        <v>1875.1931910079672</v>
      </c>
      <c r="FX35" s="80">
        <v>797.23284845</v>
      </c>
      <c r="FY35" s="80">
        <v>813.47252243</v>
      </c>
      <c r="FZ35" s="80">
        <v>463.57406138</v>
      </c>
      <c r="GA35" s="80">
        <v>92.31369446</v>
      </c>
      <c r="GB35" s="80">
        <v>342.876732</v>
      </c>
      <c r="GC35" s="80">
        <v>180.43893747000004</v>
      </c>
      <c r="GD35" s="80">
        <v>1549.237568</v>
      </c>
      <c r="GE35" s="80">
        <v>1661.130278</v>
      </c>
      <c r="GF35" s="80">
        <v>689.081731</v>
      </c>
      <c r="GG35" s="80">
        <f>SUM(FU35:GF35)</f>
        <v>11439.679888894478</v>
      </c>
      <c r="GH35" s="80">
        <v>566.522265</v>
      </c>
      <c r="GI35" s="80">
        <v>46.043405</v>
      </c>
      <c r="GJ35" s="80">
        <v>374.868477</v>
      </c>
      <c r="GK35" s="80">
        <v>76.108917</v>
      </c>
      <c r="GL35" s="80">
        <v>57.174138</v>
      </c>
      <c r="GM35" s="80">
        <v>135.011621</v>
      </c>
      <c r="GN35" s="80">
        <v>75.935806</v>
      </c>
      <c r="GO35" s="80">
        <v>563.476366</v>
      </c>
      <c r="GP35" s="80">
        <v>23.102507757999994</v>
      </c>
      <c r="GQ35" s="80">
        <v>216.173364</v>
      </c>
      <c r="GR35" s="80">
        <v>93.34372</v>
      </c>
      <c r="GS35" s="80">
        <v>99.711667</v>
      </c>
      <c r="GT35" s="80">
        <v>229.756362</v>
      </c>
      <c r="GU35" s="80">
        <v>85.588806</v>
      </c>
      <c r="GV35" s="80">
        <v>200.266212</v>
      </c>
      <c r="GW35" s="80">
        <v>70.110668</v>
      </c>
      <c r="GX35" s="80">
        <v>1405.445957</v>
      </c>
      <c r="GY35" s="80">
        <v>63.091351530299995</v>
      </c>
      <c r="GZ35" s="80">
        <v>453.975998</v>
      </c>
      <c r="HA35" s="80">
        <v>796.858863</v>
      </c>
      <c r="HB35" s="80">
        <v>859.948688</v>
      </c>
      <c r="HC35" s="80">
        <v>154.483992</v>
      </c>
      <c r="HD35" s="80">
        <v>193.178924</v>
      </c>
      <c r="HE35" s="80">
        <v>24.810295</v>
      </c>
      <c r="HF35" s="80">
        <v>454.572196</v>
      </c>
      <c r="HG35" s="80">
        <v>415.644679</v>
      </c>
      <c r="HH35" s="80">
        <v>467.81478</v>
      </c>
      <c r="HI35" s="80">
        <v>32.216881</v>
      </c>
      <c r="HJ35" s="80">
        <v>54.953486</v>
      </c>
      <c r="HK35" s="80">
        <v>144.24487</v>
      </c>
      <c r="HL35" s="80">
        <v>245.470483</v>
      </c>
      <c r="HM35" s="80">
        <v>322.757069</v>
      </c>
      <c r="HN35" s="80"/>
      <c r="HO35" s="80"/>
      <c r="HP35" s="80"/>
      <c r="HQ35" s="80"/>
      <c r="HR35" s="99">
        <f>+GT35+GU35+GV35+GW35+GX35+GY35+GZ35+HA35</f>
        <v>3305.0942175303</v>
      </c>
      <c r="HS35" s="99">
        <f>HF35+HG35+HH35+HI35+HJ35+HK35+HL35+HM35</f>
        <v>2137.674444</v>
      </c>
    </row>
    <row r="36" spans="1:227" ht="15.75">
      <c r="A36" s="67" t="s">
        <v>75</v>
      </c>
      <c r="B36" s="33">
        <v>40.7</v>
      </c>
      <c r="C36" s="18">
        <v>32.8</v>
      </c>
      <c r="D36" s="18">
        <v>87.6</v>
      </c>
      <c r="E36" s="19">
        <v>568.2</v>
      </c>
      <c r="F36" s="19">
        <v>75.2</v>
      </c>
      <c r="G36" s="19" t="s">
        <v>8</v>
      </c>
      <c r="H36" s="18">
        <v>73.8</v>
      </c>
      <c r="I36" s="88" t="s">
        <v>8</v>
      </c>
      <c r="J36" s="61" t="s">
        <v>8</v>
      </c>
      <c r="K36" s="33">
        <v>96.077697</v>
      </c>
      <c r="L36" s="33" t="s">
        <v>8</v>
      </c>
      <c r="M36" s="80">
        <v>1721.704435</v>
      </c>
      <c r="N36" s="80">
        <v>125.713791505712</v>
      </c>
      <c r="O36" s="80">
        <v>19.741475733999998</v>
      </c>
      <c r="P36" s="80">
        <v>7984.432391327</v>
      </c>
      <c r="Q36" s="99">
        <v>6004.779881</v>
      </c>
      <c r="R36" s="82" t="s">
        <v>8</v>
      </c>
      <c r="S36" s="82" t="s">
        <v>8</v>
      </c>
      <c r="T36" s="82" t="s">
        <v>8</v>
      </c>
      <c r="U36" s="82" t="s">
        <v>8</v>
      </c>
      <c r="V36" s="82">
        <v>28.2</v>
      </c>
      <c r="W36" s="82" t="s">
        <v>8</v>
      </c>
      <c r="X36" s="82">
        <v>36.9</v>
      </c>
      <c r="Y36" s="82" t="s">
        <v>8</v>
      </c>
      <c r="Z36" s="82" t="s">
        <v>8</v>
      </c>
      <c r="AA36" s="82">
        <v>22.5</v>
      </c>
      <c r="AB36" s="82" t="s">
        <v>8</v>
      </c>
      <c r="AC36" s="82" t="s">
        <v>8</v>
      </c>
      <c r="AD36" s="82">
        <v>47.5</v>
      </c>
      <c r="AE36" s="82" t="s">
        <v>8</v>
      </c>
      <c r="AF36" s="82" t="s">
        <v>8</v>
      </c>
      <c r="AG36" s="82" t="s">
        <v>8</v>
      </c>
      <c r="AH36" s="82" t="s">
        <v>8</v>
      </c>
      <c r="AI36" s="82" t="s">
        <v>8</v>
      </c>
      <c r="AJ36" s="82">
        <v>437.2</v>
      </c>
      <c r="AK36" s="82">
        <v>83.5</v>
      </c>
      <c r="AL36" s="82" t="s">
        <v>8</v>
      </c>
      <c r="AM36" s="82" t="s">
        <v>8</v>
      </c>
      <c r="AN36" s="82" t="s">
        <v>8</v>
      </c>
      <c r="AO36" s="82" t="s">
        <v>8</v>
      </c>
      <c r="AP36" s="82" t="s">
        <v>8</v>
      </c>
      <c r="AQ36" s="82">
        <v>3.2</v>
      </c>
      <c r="AR36" s="82">
        <v>19</v>
      </c>
      <c r="AS36" s="82" t="s">
        <v>8</v>
      </c>
      <c r="AT36" s="82">
        <v>26.8</v>
      </c>
      <c r="AU36" s="82">
        <v>26.2</v>
      </c>
      <c r="AV36" s="80">
        <v>0</v>
      </c>
      <c r="AW36" s="80">
        <v>0</v>
      </c>
      <c r="AX36" s="80">
        <v>0</v>
      </c>
      <c r="AY36" s="80">
        <v>0</v>
      </c>
      <c r="AZ36" s="80">
        <v>0</v>
      </c>
      <c r="BA36" s="82">
        <v>0</v>
      </c>
      <c r="BB36" s="82" t="s">
        <v>8</v>
      </c>
      <c r="BC36" s="82">
        <v>3.8</v>
      </c>
      <c r="BD36" s="82">
        <v>2.95</v>
      </c>
      <c r="BE36" s="82">
        <v>0</v>
      </c>
      <c r="BF36" s="82">
        <v>0</v>
      </c>
      <c r="BG36" s="82">
        <v>0</v>
      </c>
      <c r="BH36" s="82">
        <v>41.74</v>
      </c>
      <c r="BI36" s="82">
        <v>0</v>
      </c>
      <c r="BJ36" s="82">
        <v>0</v>
      </c>
      <c r="BK36" s="82">
        <v>0</v>
      </c>
      <c r="BL36" s="82">
        <v>0</v>
      </c>
      <c r="BM36" s="82">
        <v>0</v>
      </c>
      <c r="BN36" s="99">
        <v>0</v>
      </c>
      <c r="BO36" s="99" t="s">
        <v>8</v>
      </c>
      <c r="BP36" s="99" t="s">
        <v>8</v>
      </c>
      <c r="BQ36" s="99" t="s">
        <v>8</v>
      </c>
      <c r="BR36" s="99" t="s">
        <v>8</v>
      </c>
      <c r="BS36" s="99" t="s">
        <v>8</v>
      </c>
      <c r="BT36" s="99" t="s">
        <v>8</v>
      </c>
      <c r="BU36" s="82" t="s">
        <v>8</v>
      </c>
      <c r="BV36" s="82" t="s">
        <v>8</v>
      </c>
      <c r="BW36" s="82" t="s">
        <v>8</v>
      </c>
      <c r="BX36" s="82" t="s">
        <v>8</v>
      </c>
      <c r="BY36" s="82" t="s">
        <v>8</v>
      </c>
      <c r="BZ36" s="82">
        <v>0</v>
      </c>
      <c r="CA36" s="82">
        <v>25.9</v>
      </c>
      <c r="CB36" s="82">
        <v>0</v>
      </c>
      <c r="CC36" s="82">
        <v>0</v>
      </c>
      <c r="CD36" s="82">
        <v>0</v>
      </c>
      <c r="CE36" s="82">
        <v>0</v>
      </c>
      <c r="CF36" s="82">
        <v>0</v>
      </c>
      <c r="CG36" s="82">
        <v>0</v>
      </c>
      <c r="CH36" s="82">
        <v>47.9</v>
      </c>
      <c r="CI36" s="82">
        <v>0</v>
      </c>
      <c r="CJ36" s="82">
        <v>0</v>
      </c>
      <c r="CK36" s="82" t="s">
        <v>8</v>
      </c>
      <c r="CL36" s="82">
        <v>25.9</v>
      </c>
      <c r="CM36" s="82">
        <v>25.9</v>
      </c>
      <c r="CN36" s="82">
        <v>25.9</v>
      </c>
      <c r="CO36" s="82">
        <v>25.9</v>
      </c>
      <c r="CP36" s="82">
        <v>25.9</v>
      </c>
      <c r="CQ36" s="82">
        <v>25.9</v>
      </c>
      <c r="CR36" s="82">
        <v>25.9</v>
      </c>
      <c r="CS36" s="82">
        <v>73.8</v>
      </c>
      <c r="CT36" s="82">
        <v>73.8</v>
      </c>
      <c r="CU36" s="82">
        <v>73.8</v>
      </c>
      <c r="CV36" s="82" t="s">
        <v>8</v>
      </c>
      <c r="CW36" s="82" t="s">
        <v>8</v>
      </c>
      <c r="CX36" s="82" t="s">
        <v>8</v>
      </c>
      <c r="CY36" s="82" t="s">
        <v>8</v>
      </c>
      <c r="CZ36" s="82" t="s">
        <v>8</v>
      </c>
      <c r="DA36" s="82" t="s">
        <v>8</v>
      </c>
      <c r="DB36" s="82" t="s">
        <v>8</v>
      </c>
      <c r="DC36" s="82" t="s">
        <v>8</v>
      </c>
      <c r="DD36" s="82" t="s">
        <v>8</v>
      </c>
      <c r="DE36" s="82" t="s">
        <v>8</v>
      </c>
      <c r="DF36" s="82" t="s">
        <v>8</v>
      </c>
      <c r="DG36" s="82" t="s">
        <v>8</v>
      </c>
      <c r="DH36" s="82" t="s">
        <v>8</v>
      </c>
      <c r="DI36" s="82" t="s">
        <v>8</v>
      </c>
      <c r="DJ36" s="82" t="s">
        <v>8</v>
      </c>
      <c r="DK36" s="82" t="s">
        <v>8</v>
      </c>
      <c r="DL36" s="82" t="s">
        <v>8</v>
      </c>
      <c r="DM36" s="82" t="s">
        <v>8</v>
      </c>
      <c r="DN36" s="82" t="s">
        <v>8</v>
      </c>
      <c r="DO36" s="82" t="s">
        <v>8</v>
      </c>
      <c r="DP36" s="82" t="s">
        <v>8</v>
      </c>
      <c r="DQ36" s="82" t="s">
        <v>8</v>
      </c>
      <c r="DR36" s="82" t="s">
        <v>8</v>
      </c>
      <c r="DS36" s="80"/>
      <c r="DT36" s="82" t="s">
        <v>8</v>
      </c>
      <c r="DU36" s="82" t="s">
        <v>8</v>
      </c>
      <c r="DV36" s="82"/>
      <c r="DW36" s="82">
        <v>0</v>
      </c>
      <c r="DX36" s="82" t="s">
        <v>8</v>
      </c>
      <c r="DY36" s="82" t="s">
        <v>8</v>
      </c>
      <c r="DZ36" s="82">
        <v>0</v>
      </c>
      <c r="EA36" s="82">
        <v>0</v>
      </c>
      <c r="EB36" s="82">
        <v>63.8</v>
      </c>
      <c r="EC36" s="82">
        <v>0</v>
      </c>
      <c r="ED36" s="82">
        <v>32.277697</v>
      </c>
      <c r="EE36" s="82"/>
      <c r="EF36" s="82"/>
      <c r="EG36" s="99">
        <f>SUM(DU36:EF36)</f>
        <v>96.077697</v>
      </c>
      <c r="EH36" s="82">
        <v>0</v>
      </c>
      <c r="EI36" s="82">
        <v>0</v>
      </c>
      <c r="EJ36" s="82">
        <v>0</v>
      </c>
      <c r="EK36" s="82">
        <v>0</v>
      </c>
      <c r="EL36" s="82"/>
      <c r="EM36" s="82"/>
      <c r="EN36" s="82"/>
      <c r="EO36" s="82">
        <v>0</v>
      </c>
      <c r="EP36" s="82">
        <v>0</v>
      </c>
      <c r="EQ36" s="82">
        <v>0</v>
      </c>
      <c r="ER36" s="82"/>
      <c r="ES36" s="82">
        <v>0</v>
      </c>
      <c r="ET36" s="99">
        <f>SUM(EH36:ES36)</f>
        <v>0</v>
      </c>
      <c r="EU36" s="99">
        <v>0</v>
      </c>
      <c r="EV36" s="99">
        <v>0</v>
      </c>
      <c r="EW36" s="80">
        <v>0</v>
      </c>
      <c r="EX36" s="80"/>
      <c r="EY36" s="80">
        <v>0</v>
      </c>
      <c r="EZ36" s="80"/>
      <c r="FA36" s="80"/>
      <c r="FB36" s="80">
        <v>1213.997344</v>
      </c>
      <c r="FC36" s="80"/>
      <c r="FD36" s="80">
        <v>388.069492</v>
      </c>
      <c r="FE36" s="80">
        <f>'[2]Feuil5'!$C$56</f>
        <v>40.637599</v>
      </c>
      <c r="FF36" s="80">
        <v>79</v>
      </c>
      <c r="FG36" s="80">
        <f>SUM(EU36:EZ36)+FA36+FB36+FC36+FD36+FE36+FF36</f>
        <v>1721.704435</v>
      </c>
      <c r="FH36" s="80">
        <v>0</v>
      </c>
      <c r="FI36" s="80">
        <v>84.703915</v>
      </c>
      <c r="FJ36" s="80">
        <v>0</v>
      </c>
      <c r="FK36" s="80">
        <v>0</v>
      </c>
      <c r="FL36" s="80">
        <v>0.953373</v>
      </c>
      <c r="FM36" s="80">
        <v>0</v>
      </c>
      <c r="FN36" s="80">
        <v>0</v>
      </c>
      <c r="FO36" s="80">
        <v>0</v>
      </c>
      <c r="FP36" s="80">
        <v>0</v>
      </c>
      <c r="FQ36" s="80">
        <v>0</v>
      </c>
      <c r="FR36" s="80">
        <v>40.056503505712</v>
      </c>
      <c r="FS36" s="80">
        <v>0</v>
      </c>
      <c r="FT36" s="80">
        <f>FI36+FH36+FJ36+FK36+FL36+FM36+FN36+FO36+FP36+FQ36+FR36+FS36</f>
        <v>125.713791505712</v>
      </c>
      <c r="FU36" s="82">
        <v>0</v>
      </c>
      <c r="FV36" s="82">
        <v>1.718168974</v>
      </c>
      <c r="FW36" s="82">
        <v>0</v>
      </c>
      <c r="FX36" s="82">
        <v>0</v>
      </c>
      <c r="FY36" s="82">
        <v>12.185349949999999</v>
      </c>
      <c r="FZ36" s="82">
        <v>0</v>
      </c>
      <c r="GA36" s="82">
        <v>1.01859755</v>
      </c>
      <c r="GB36" s="82">
        <v>3.74964399</v>
      </c>
      <c r="GC36" s="82">
        <v>1.06971527</v>
      </c>
      <c r="GD36" s="82"/>
      <c r="GE36" s="80"/>
      <c r="GF36" s="82"/>
      <c r="GG36" s="80">
        <f>SUM(FU36:GF36)</f>
        <v>19.741475733999998</v>
      </c>
      <c r="GH36" s="82"/>
      <c r="GI36" s="82">
        <v>0</v>
      </c>
      <c r="GJ36" s="82"/>
      <c r="GK36" s="82">
        <v>0</v>
      </c>
      <c r="GL36" s="82"/>
      <c r="GM36" s="82"/>
      <c r="GN36" s="82"/>
      <c r="GO36" s="82">
        <v>14.796322</v>
      </c>
      <c r="GP36" s="82"/>
      <c r="GQ36" s="82"/>
      <c r="GR36" s="82"/>
      <c r="GS36" s="82"/>
      <c r="GT36" s="82">
        <v>228.94568</v>
      </c>
      <c r="GU36" s="82">
        <v>224.562943</v>
      </c>
      <c r="GV36" s="82">
        <v>428.134234</v>
      </c>
      <c r="GW36" s="82">
        <v>304.476137</v>
      </c>
      <c r="GX36" s="82">
        <v>1017.531653</v>
      </c>
      <c r="GY36" s="82">
        <v>255.089103</v>
      </c>
      <c r="GZ36" s="82">
        <v>526.739061</v>
      </c>
      <c r="HA36" s="82">
        <v>775.742483</v>
      </c>
      <c r="HB36" s="82">
        <v>485.312131</v>
      </c>
      <c r="HC36" s="82">
        <v>466.10034</v>
      </c>
      <c r="HD36" s="82">
        <v>836.482074</v>
      </c>
      <c r="HE36" s="82">
        <v>455.664042</v>
      </c>
      <c r="HF36" s="80">
        <v>1262.559454</v>
      </c>
      <c r="HG36" s="80">
        <v>1204.358345</v>
      </c>
      <c r="HH36" s="80">
        <v>1367.882073</v>
      </c>
      <c r="HI36" s="82">
        <v>383.287663</v>
      </c>
      <c r="HJ36" s="80">
        <v>736.302838</v>
      </c>
      <c r="HK36" s="82">
        <v>342.966745</v>
      </c>
      <c r="HL36" s="82">
        <v>1090.562174</v>
      </c>
      <c r="HM36" s="82">
        <v>1740.897993</v>
      </c>
      <c r="HN36" s="82"/>
      <c r="HO36" s="82"/>
      <c r="HP36" s="82"/>
      <c r="HQ36" s="82"/>
      <c r="HR36" s="99">
        <f>+GT36+GU36+GV36+GW36+GX36+GY36+GZ36+HA36</f>
        <v>3761.221294</v>
      </c>
      <c r="HS36" s="99">
        <f>HF36+HG36+HH36+HI36+HJ36+HK36+HL36+HM36</f>
        <v>8128.817284999999</v>
      </c>
    </row>
    <row r="37" spans="1:227" ht="15.75">
      <c r="A37" s="67" t="s">
        <v>76</v>
      </c>
      <c r="B37" s="33">
        <v>1450.5</v>
      </c>
      <c r="C37" s="18">
        <v>847.2</v>
      </c>
      <c r="D37" s="18">
        <v>837.6</v>
      </c>
      <c r="E37" s="19">
        <v>54.2</v>
      </c>
      <c r="F37" s="19">
        <v>525.7</v>
      </c>
      <c r="G37" s="19">
        <v>20791.3</v>
      </c>
      <c r="H37" s="33">
        <v>748.5</v>
      </c>
      <c r="I37" s="15">
        <v>355.3</v>
      </c>
      <c r="J37" s="43">
        <v>746.2</v>
      </c>
      <c r="K37" s="33">
        <v>2533.9</v>
      </c>
      <c r="L37" s="33">
        <v>432.1</v>
      </c>
      <c r="M37" s="99">
        <v>1345.1625000000001</v>
      </c>
      <c r="N37" s="99">
        <v>4389.060533302358</v>
      </c>
      <c r="O37" s="99">
        <v>24821.23777986243</v>
      </c>
      <c r="P37" s="99">
        <v>8745.417963</v>
      </c>
      <c r="Q37" s="99">
        <v>8941.611831999999</v>
      </c>
      <c r="R37" s="82">
        <v>141</v>
      </c>
      <c r="S37" s="82" t="s">
        <v>8</v>
      </c>
      <c r="T37" s="82">
        <v>5</v>
      </c>
      <c r="U37" s="82">
        <v>422</v>
      </c>
      <c r="V37" s="82" t="s">
        <v>8</v>
      </c>
      <c r="W37" s="82">
        <v>2.2</v>
      </c>
      <c r="X37" s="82" t="s">
        <v>8</v>
      </c>
      <c r="Y37" s="82" t="s">
        <v>8</v>
      </c>
      <c r="Z37" s="82">
        <v>243</v>
      </c>
      <c r="AA37" s="82">
        <v>1.2</v>
      </c>
      <c r="AB37" s="82" t="s">
        <v>8</v>
      </c>
      <c r="AC37" s="82">
        <v>23.2</v>
      </c>
      <c r="AD37" s="82" t="s">
        <v>8</v>
      </c>
      <c r="AE37" s="82" t="s">
        <v>8</v>
      </c>
      <c r="AF37" s="82" t="s">
        <v>8</v>
      </c>
      <c r="AG37" s="82" t="s">
        <v>8</v>
      </c>
      <c r="AH37" s="82">
        <v>14</v>
      </c>
      <c r="AI37" s="82">
        <v>18.5</v>
      </c>
      <c r="AJ37" s="82" t="s">
        <v>8</v>
      </c>
      <c r="AK37" s="82">
        <v>19.4</v>
      </c>
      <c r="AL37" s="82" t="s">
        <v>8</v>
      </c>
      <c r="AM37" s="82">
        <v>2.3</v>
      </c>
      <c r="AN37" s="82" t="s">
        <v>8</v>
      </c>
      <c r="AO37" s="82" t="s">
        <v>8</v>
      </c>
      <c r="AP37" s="82">
        <v>6.1</v>
      </c>
      <c r="AQ37" s="82" t="s">
        <v>8</v>
      </c>
      <c r="AR37" s="82" t="s">
        <v>8</v>
      </c>
      <c r="AS37" s="82" t="s">
        <v>8</v>
      </c>
      <c r="AT37" s="82" t="s">
        <v>8</v>
      </c>
      <c r="AU37" s="82">
        <v>27.8</v>
      </c>
      <c r="AV37" s="80">
        <v>57.1</v>
      </c>
      <c r="AW37" s="80">
        <v>332.1</v>
      </c>
      <c r="AX37" s="80">
        <v>26.9</v>
      </c>
      <c r="AY37" s="80">
        <v>0</v>
      </c>
      <c r="AZ37" s="80">
        <v>0</v>
      </c>
      <c r="BA37" s="82">
        <v>75.7</v>
      </c>
      <c r="BB37" s="82">
        <v>14.1</v>
      </c>
      <c r="BC37" s="82" t="s">
        <v>8</v>
      </c>
      <c r="BD37" s="82">
        <v>78.2</v>
      </c>
      <c r="BE37" s="82">
        <v>0</v>
      </c>
      <c r="BF37" s="82">
        <v>340.3</v>
      </c>
      <c r="BG37" s="82">
        <v>97.6</v>
      </c>
      <c r="BH37" s="82">
        <v>735.9</v>
      </c>
      <c r="BI37" s="82">
        <v>39.1</v>
      </c>
      <c r="BJ37" s="82">
        <v>0</v>
      </c>
      <c r="BK37" s="82">
        <v>0</v>
      </c>
      <c r="BL37" s="82">
        <v>0</v>
      </c>
      <c r="BM37" s="82">
        <v>19486.1</v>
      </c>
      <c r="BN37" s="99">
        <v>14.1</v>
      </c>
      <c r="BO37" s="99">
        <v>92.3</v>
      </c>
      <c r="BP37" s="99">
        <v>92.3</v>
      </c>
      <c r="BQ37" s="99">
        <v>432.6</v>
      </c>
      <c r="BR37" s="99">
        <v>530.2</v>
      </c>
      <c r="BS37" s="99">
        <v>1266.1</v>
      </c>
      <c r="BT37" s="99">
        <v>1305.2</v>
      </c>
      <c r="BU37" s="99">
        <v>1305.2</v>
      </c>
      <c r="BV37" s="99">
        <v>1305.2</v>
      </c>
      <c r="BW37" s="99">
        <v>1305.2</v>
      </c>
      <c r="BX37" s="99">
        <v>20791.3</v>
      </c>
      <c r="BY37" s="82" t="s">
        <v>8</v>
      </c>
      <c r="BZ37" s="82">
        <v>0</v>
      </c>
      <c r="CA37" s="82">
        <v>620</v>
      </c>
      <c r="CB37" s="82">
        <v>55.6</v>
      </c>
      <c r="CC37" s="82">
        <v>0</v>
      </c>
      <c r="CD37" s="82">
        <v>0</v>
      </c>
      <c r="CE37" s="82">
        <v>48.499999999999886</v>
      </c>
      <c r="CF37" s="82">
        <v>0</v>
      </c>
      <c r="CG37" s="82">
        <v>22.7</v>
      </c>
      <c r="CH37" s="82">
        <v>0</v>
      </c>
      <c r="CI37" s="82">
        <v>0</v>
      </c>
      <c r="CJ37" s="82">
        <v>1.7000000000000455</v>
      </c>
      <c r="CK37" s="82" t="s">
        <v>8</v>
      </c>
      <c r="CL37" s="82">
        <v>620</v>
      </c>
      <c r="CM37" s="82">
        <v>675.6</v>
      </c>
      <c r="CN37" s="82">
        <v>675.6</v>
      </c>
      <c r="CO37" s="82">
        <v>675.6</v>
      </c>
      <c r="CP37" s="80">
        <v>724.1</v>
      </c>
      <c r="CQ37" s="82">
        <v>724.1</v>
      </c>
      <c r="CR37" s="82">
        <v>746.8</v>
      </c>
      <c r="CS37" s="80">
        <v>746.8</v>
      </c>
      <c r="CT37" s="80">
        <v>746.8</v>
      </c>
      <c r="CU37" s="82">
        <v>748.5</v>
      </c>
      <c r="CV37" s="82">
        <v>337.6</v>
      </c>
      <c r="CW37" s="82">
        <v>340.6</v>
      </c>
      <c r="CX37" s="82">
        <v>340.6</v>
      </c>
      <c r="CY37" s="80">
        <v>340.6</v>
      </c>
      <c r="CZ37" s="80">
        <v>340.6</v>
      </c>
      <c r="DA37" s="80">
        <v>340.6</v>
      </c>
      <c r="DB37" s="80">
        <v>340.6</v>
      </c>
      <c r="DC37" s="80">
        <v>343</v>
      </c>
      <c r="DD37" s="80">
        <v>347.8</v>
      </c>
      <c r="DE37" s="80">
        <v>347.8</v>
      </c>
      <c r="DF37" s="80">
        <v>347.8</v>
      </c>
      <c r="DG37" s="80">
        <v>355.3</v>
      </c>
      <c r="DH37" s="80">
        <v>2.6</v>
      </c>
      <c r="DI37" s="82">
        <v>2.6</v>
      </c>
      <c r="DJ37" s="80">
        <v>3.3</v>
      </c>
      <c r="DK37" s="80">
        <v>3.3</v>
      </c>
      <c r="DL37" s="80">
        <v>3.4</v>
      </c>
      <c r="DM37" s="82">
        <v>3.4</v>
      </c>
      <c r="DN37" s="80">
        <v>3.4</v>
      </c>
      <c r="DO37" s="80">
        <v>3.4</v>
      </c>
      <c r="DP37" s="80">
        <v>4.7</v>
      </c>
      <c r="DQ37" s="80">
        <v>4.7</v>
      </c>
      <c r="DR37" s="80">
        <v>197.4</v>
      </c>
      <c r="DS37" s="80">
        <v>548.8</v>
      </c>
      <c r="DT37" s="80">
        <f>DR37+DS37</f>
        <v>746.1999999999999</v>
      </c>
      <c r="DU37" s="82">
        <v>267.2</v>
      </c>
      <c r="DV37" s="82">
        <v>0</v>
      </c>
      <c r="DW37" s="82">
        <v>0</v>
      </c>
      <c r="DX37" s="82" t="s">
        <v>8</v>
      </c>
      <c r="DY37" s="82" t="s">
        <v>8</v>
      </c>
      <c r="DZ37" s="82">
        <v>0</v>
      </c>
      <c r="EA37" s="82">
        <v>0</v>
      </c>
      <c r="EB37" s="82">
        <v>0</v>
      </c>
      <c r="EC37" s="82">
        <v>0</v>
      </c>
      <c r="ED37" s="82">
        <v>0</v>
      </c>
      <c r="EE37" s="82">
        <v>1191.8</v>
      </c>
      <c r="EF37" s="82">
        <v>1074.9</v>
      </c>
      <c r="EG37" s="99">
        <f>SUM(DU37:EF37)</f>
        <v>2533.9</v>
      </c>
      <c r="EH37" s="82">
        <v>0</v>
      </c>
      <c r="EI37" s="82">
        <v>0</v>
      </c>
      <c r="EJ37" s="82">
        <v>0</v>
      </c>
      <c r="EK37" s="82">
        <v>0</v>
      </c>
      <c r="EL37" s="82"/>
      <c r="EM37" s="82">
        <v>84</v>
      </c>
      <c r="EN37" s="82"/>
      <c r="EO37" s="82">
        <v>0</v>
      </c>
      <c r="EP37" s="82">
        <v>0</v>
      </c>
      <c r="EQ37" s="82">
        <v>0</v>
      </c>
      <c r="ER37" s="82">
        <v>249.6</v>
      </c>
      <c r="ES37" s="82">
        <v>98.5</v>
      </c>
      <c r="ET37" s="99">
        <f>SUM(EH37:ES37)</f>
        <v>432.1</v>
      </c>
      <c r="EU37" s="99">
        <v>1207.058536</v>
      </c>
      <c r="EV37" s="99">
        <v>0</v>
      </c>
      <c r="EW37" s="80">
        <v>0</v>
      </c>
      <c r="EX37" s="80"/>
      <c r="EY37" s="80">
        <v>0</v>
      </c>
      <c r="EZ37" s="80"/>
      <c r="FA37" s="80"/>
      <c r="FB37" s="80">
        <v>0</v>
      </c>
      <c r="FC37" s="80">
        <v>65.9</v>
      </c>
      <c r="FD37" s="80">
        <v>0</v>
      </c>
      <c r="FE37" s="80">
        <f>'[2]Feuil5'!$C$49</f>
        <v>72.203964</v>
      </c>
      <c r="FF37" s="80">
        <v>0</v>
      </c>
      <c r="FG37" s="80">
        <f>SUM(EU37:EZ37)+FA37+FB37+FC37+FD37+FE37+FF37</f>
        <v>1345.1625000000001</v>
      </c>
      <c r="FH37" s="80">
        <v>1.794135</v>
      </c>
      <c r="FI37" s="80">
        <v>784.303341</v>
      </c>
      <c r="FJ37" s="80">
        <v>0</v>
      </c>
      <c r="FK37" s="80">
        <v>4.166409</v>
      </c>
      <c r="FL37" s="80">
        <v>0</v>
      </c>
      <c r="FM37" s="80"/>
      <c r="FN37" s="80">
        <v>5.207156345136</v>
      </c>
      <c r="FO37" s="80">
        <v>4.110653385949</v>
      </c>
      <c r="FP37" s="80">
        <v>0</v>
      </c>
      <c r="FQ37" s="80">
        <v>438.1</v>
      </c>
      <c r="FR37" s="80">
        <v>1726.5077788384917</v>
      </c>
      <c r="FS37" s="80">
        <v>1424.8710597327809</v>
      </c>
      <c r="FT37" s="80">
        <f>FI37+FH37+FJ37+FK37+FL37+FM37+FN37+FO37+FP37+FQ37+FR37+FS37</f>
        <v>4389.060533302358</v>
      </c>
      <c r="FU37" s="82">
        <v>4933.037455326479</v>
      </c>
      <c r="FV37" s="82">
        <v>2011.1656790711602</v>
      </c>
      <c r="FW37" s="82">
        <v>318.26146565477995</v>
      </c>
      <c r="FX37" s="82">
        <v>602.1246744400001</v>
      </c>
      <c r="FY37" s="82">
        <v>868.8717600500008</v>
      </c>
      <c r="FZ37" s="82">
        <v>8715.8175597</v>
      </c>
      <c r="GA37" s="82">
        <v>147.44862544</v>
      </c>
      <c r="GB37" s="82">
        <v>690.54885129</v>
      </c>
      <c r="GC37" s="82">
        <v>2399.0860558900004</v>
      </c>
      <c r="GD37" s="82">
        <v>700.974653</v>
      </c>
      <c r="GE37" s="80">
        <v>2106.791485</v>
      </c>
      <c r="GF37" s="82">
        <v>1327.109515</v>
      </c>
      <c r="GG37" s="80">
        <f>SUM(FU37:GF37)</f>
        <v>24821.23777986243</v>
      </c>
      <c r="GH37" s="82">
        <v>1253.494231</v>
      </c>
      <c r="GI37" s="82">
        <v>2192.786763</v>
      </c>
      <c r="GJ37" s="82">
        <v>725.373841</v>
      </c>
      <c r="GK37" s="82">
        <v>1975.018545</v>
      </c>
      <c r="GL37" s="82"/>
      <c r="GM37" s="82">
        <v>972.231134</v>
      </c>
      <c r="GN37" s="82"/>
      <c r="GO37" s="82">
        <v>205.491723</v>
      </c>
      <c r="GP37" s="82"/>
      <c r="GQ37" s="82">
        <v>2495.107853</v>
      </c>
      <c r="GR37" s="82">
        <v>2809.502774</v>
      </c>
      <c r="GS37" s="82">
        <v>2885.776093</v>
      </c>
      <c r="GT37" s="82"/>
      <c r="GU37" s="82"/>
      <c r="GV37" s="82"/>
      <c r="GW37" s="82">
        <v>1169.71976</v>
      </c>
      <c r="GX37" s="82">
        <v>232.403034</v>
      </c>
      <c r="GY37" s="82">
        <v>2198.785658</v>
      </c>
      <c r="GZ37" s="82">
        <v>1385.899142</v>
      </c>
      <c r="HA37" s="82">
        <v>307.235337</v>
      </c>
      <c r="HB37" s="82">
        <v>785.796677</v>
      </c>
      <c r="HC37" s="82">
        <v>1323.455278</v>
      </c>
      <c r="HD37" s="82"/>
      <c r="HE37" s="82">
        <v>1538.316946</v>
      </c>
      <c r="HF37" s="80">
        <v>43.491043</v>
      </c>
      <c r="HG37" s="80">
        <v>181.861242</v>
      </c>
      <c r="HH37" s="80">
        <v>442.223803</v>
      </c>
      <c r="HI37" s="82">
        <v>13.483805</v>
      </c>
      <c r="HJ37" s="80">
        <v>1770.394669</v>
      </c>
      <c r="HK37" s="82">
        <v>1291.720588</v>
      </c>
      <c r="HL37" s="82">
        <v>1303.639663</v>
      </c>
      <c r="HM37" s="82">
        <v>1271.872919</v>
      </c>
      <c r="HN37" s="82"/>
      <c r="HO37" s="82"/>
      <c r="HP37" s="82"/>
      <c r="HQ37" s="82"/>
      <c r="HR37" s="99">
        <f>+GT37+GU37+GV37+GW37+GX37+GY37+GZ37+HA37</f>
        <v>5294.042931</v>
      </c>
      <c r="HS37" s="99">
        <f>HF37+HG37+HH37+HI37+HJ37+HK37+HL37+HM37</f>
        <v>6318.687732</v>
      </c>
    </row>
    <row r="38" spans="1:227" ht="15.75">
      <c r="A38" s="67" t="s">
        <v>77</v>
      </c>
      <c r="B38" s="33">
        <v>522.9</v>
      </c>
      <c r="C38" s="18">
        <v>35.5</v>
      </c>
      <c r="D38" s="18">
        <v>18.6</v>
      </c>
      <c r="E38" s="19">
        <v>16.4</v>
      </c>
      <c r="F38" s="19">
        <v>140.5</v>
      </c>
      <c r="G38" s="19">
        <v>43.4</v>
      </c>
      <c r="H38" s="18">
        <v>24.7</v>
      </c>
      <c r="I38" s="15">
        <v>137.6</v>
      </c>
      <c r="J38" s="43">
        <v>97.2</v>
      </c>
      <c r="K38" s="33">
        <v>103.27733</v>
      </c>
      <c r="L38" s="33">
        <v>99.83007599999999</v>
      </c>
      <c r="M38" s="99">
        <v>151.849145</v>
      </c>
      <c r="N38" s="99">
        <v>73.43499288</v>
      </c>
      <c r="O38" s="99">
        <v>259.4860505488</v>
      </c>
      <c r="P38" s="99">
        <v>253.604215</v>
      </c>
      <c r="Q38" s="99">
        <v>217.35487</v>
      </c>
      <c r="R38" s="99" t="s">
        <v>8</v>
      </c>
      <c r="S38" s="99" t="s">
        <v>8</v>
      </c>
      <c r="T38" s="99" t="s">
        <v>8</v>
      </c>
      <c r="U38" s="99" t="s">
        <v>8</v>
      </c>
      <c r="V38" s="99" t="s">
        <v>8</v>
      </c>
      <c r="W38" s="99" t="s">
        <v>8</v>
      </c>
      <c r="X38" s="99" t="s">
        <v>8</v>
      </c>
      <c r="Y38" s="99" t="s">
        <v>8</v>
      </c>
      <c r="Z38" s="99" t="s">
        <v>8</v>
      </c>
      <c r="AA38" s="99" t="s">
        <v>8</v>
      </c>
      <c r="AB38" s="99">
        <v>18.6</v>
      </c>
      <c r="AC38" s="99" t="s">
        <v>8</v>
      </c>
      <c r="AD38" s="99" t="s">
        <v>8</v>
      </c>
      <c r="AE38" s="99">
        <v>16.4</v>
      </c>
      <c r="AF38" s="99" t="s">
        <v>8</v>
      </c>
      <c r="AG38" s="99" t="s">
        <v>8</v>
      </c>
      <c r="AH38" s="99" t="s">
        <v>8</v>
      </c>
      <c r="AI38" s="99" t="s">
        <v>8</v>
      </c>
      <c r="AJ38" s="99" t="s">
        <v>8</v>
      </c>
      <c r="AK38" s="99" t="s">
        <v>8</v>
      </c>
      <c r="AL38" s="99" t="s">
        <v>8</v>
      </c>
      <c r="AM38" s="99" t="s">
        <v>8</v>
      </c>
      <c r="AN38" s="99" t="s">
        <v>8</v>
      </c>
      <c r="AO38" s="99" t="s">
        <v>8</v>
      </c>
      <c r="AP38" s="99" t="s">
        <v>8</v>
      </c>
      <c r="AQ38" s="99" t="s">
        <v>8</v>
      </c>
      <c r="AR38" s="99" t="s">
        <v>8</v>
      </c>
      <c r="AS38" s="99" t="s">
        <v>8</v>
      </c>
      <c r="AT38" s="99">
        <v>20.2</v>
      </c>
      <c r="AU38" s="99"/>
      <c r="AV38" s="80">
        <v>0</v>
      </c>
      <c r="AW38" s="80">
        <v>90.6</v>
      </c>
      <c r="AX38" s="80">
        <v>29.7</v>
      </c>
      <c r="AY38" s="80">
        <v>0</v>
      </c>
      <c r="AZ38" s="80">
        <v>0</v>
      </c>
      <c r="BA38" s="99">
        <v>0</v>
      </c>
      <c r="BB38" s="82" t="s">
        <v>8</v>
      </c>
      <c r="BC38" s="82">
        <v>0</v>
      </c>
      <c r="BD38" s="82">
        <v>21.1</v>
      </c>
      <c r="BE38" s="82">
        <v>0</v>
      </c>
      <c r="BF38" s="82">
        <v>0</v>
      </c>
      <c r="BG38" s="82">
        <v>0</v>
      </c>
      <c r="BH38" s="82">
        <v>0</v>
      </c>
      <c r="BI38" s="82">
        <v>0</v>
      </c>
      <c r="BJ38" s="82">
        <v>0</v>
      </c>
      <c r="BK38" s="82">
        <v>22.3</v>
      </c>
      <c r="BL38" s="82">
        <v>0</v>
      </c>
      <c r="BM38" s="82">
        <v>0</v>
      </c>
      <c r="BN38" s="99">
        <v>21.1</v>
      </c>
      <c r="BO38" s="99">
        <v>21.1</v>
      </c>
      <c r="BP38" s="99">
        <v>21.1</v>
      </c>
      <c r="BQ38" s="99">
        <v>21.1</v>
      </c>
      <c r="BR38" s="99">
        <v>21.1</v>
      </c>
      <c r="BS38" s="99">
        <v>21.1</v>
      </c>
      <c r="BT38" s="99">
        <v>21.1</v>
      </c>
      <c r="BU38" s="82">
        <v>21.1</v>
      </c>
      <c r="BV38" s="82">
        <v>43.4</v>
      </c>
      <c r="BW38" s="82">
        <v>43.4</v>
      </c>
      <c r="BX38" s="80">
        <v>43.4</v>
      </c>
      <c r="BY38" s="82" t="s">
        <v>8</v>
      </c>
      <c r="BZ38" s="82">
        <v>0</v>
      </c>
      <c r="CA38" s="82">
        <v>0</v>
      </c>
      <c r="CB38" s="82">
        <v>0</v>
      </c>
      <c r="CC38" s="82">
        <v>0</v>
      </c>
      <c r="CD38" s="82">
        <v>0</v>
      </c>
      <c r="CE38" s="82">
        <v>24.7</v>
      </c>
      <c r="CF38" s="82">
        <v>0</v>
      </c>
      <c r="CG38" s="82">
        <v>0</v>
      </c>
      <c r="CH38" s="82">
        <v>0</v>
      </c>
      <c r="CI38" s="82">
        <v>0</v>
      </c>
      <c r="CJ38" s="82">
        <v>0</v>
      </c>
      <c r="CK38" s="82" t="s">
        <v>8</v>
      </c>
      <c r="CL38" s="82"/>
      <c r="CM38" s="82"/>
      <c r="CN38" s="82"/>
      <c r="CO38" s="82"/>
      <c r="CP38" s="80">
        <v>24.7</v>
      </c>
      <c r="CQ38" s="82">
        <v>24.7</v>
      </c>
      <c r="CR38" s="82">
        <v>24.7</v>
      </c>
      <c r="CS38" s="80">
        <v>24.7</v>
      </c>
      <c r="CT38" s="80">
        <v>24.7</v>
      </c>
      <c r="CU38" s="82">
        <v>24.7</v>
      </c>
      <c r="CV38" s="82">
        <v>23.4</v>
      </c>
      <c r="CW38" s="82">
        <v>23.4</v>
      </c>
      <c r="CX38" s="82">
        <v>23.4</v>
      </c>
      <c r="CY38" s="80">
        <v>23.4</v>
      </c>
      <c r="CZ38" s="80">
        <v>28.1</v>
      </c>
      <c r="DA38" s="80">
        <v>98.1</v>
      </c>
      <c r="DB38" s="80">
        <v>117.6</v>
      </c>
      <c r="DC38" s="80">
        <v>127.6</v>
      </c>
      <c r="DD38" s="80">
        <v>137.6</v>
      </c>
      <c r="DE38" s="80">
        <v>137.6</v>
      </c>
      <c r="DF38" s="80">
        <v>137.6</v>
      </c>
      <c r="DG38" s="80">
        <v>137.6</v>
      </c>
      <c r="DH38" s="82" t="s">
        <v>8</v>
      </c>
      <c r="DI38" s="82" t="s">
        <v>8</v>
      </c>
      <c r="DJ38" s="82" t="s">
        <v>8</v>
      </c>
      <c r="DK38" s="82" t="s">
        <v>8</v>
      </c>
      <c r="DL38" s="80">
        <v>25.8</v>
      </c>
      <c r="DM38" s="82">
        <v>49.2</v>
      </c>
      <c r="DN38" s="80">
        <v>63.7</v>
      </c>
      <c r="DO38" s="80">
        <v>67.7</v>
      </c>
      <c r="DP38" s="80">
        <v>67.7</v>
      </c>
      <c r="DQ38" s="80">
        <v>90.2</v>
      </c>
      <c r="DR38" s="80">
        <v>95</v>
      </c>
      <c r="DS38" s="80">
        <v>2.2</v>
      </c>
      <c r="DT38" s="80">
        <f>DR38+DS38</f>
        <v>97.2</v>
      </c>
      <c r="DU38" s="82">
        <v>47.3</v>
      </c>
      <c r="DV38" s="82">
        <v>9.5</v>
      </c>
      <c r="DW38" s="82">
        <v>0</v>
      </c>
      <c r="DX38" s="82" t="s">
        <v>8</v>
      </c>
      <c r="DY38" s="82" t="s">
        <v>8</v>
      </c>
      <c r="DZ38" s="82">
        <f>'[1]Feuil3'!$F$35</f>
        <v>15.457437</v>
      </c>
      <c r="EA38" s="82">
        <v>7.7</v>
      </c>
      <c r="EB38" s="82">
        <v>0</v>
      </c>
      <c r="EC38" s="82">
        <v>23.319893</v>
      </c>
      <c r="ED38" s="82">
        <v>0</v>
      </c>
      <c r="EE38" s="82"/>
      <c r="EF38" s="82"/>
      <c r="EG38" s="99">
        <f>SUM(DU38:EF38)</f>
        <v>103.27733</v>
      </c>
      <c r="EH38" s="82">
        <v>0</v>
      </c>
      <c r="EI38" s="82">
        <v>0</v>
      </c>
      <c r="EJ38" s="82">
        <v>0</v>
      </c>
      <c r="EK38" s="82">
        <v>0</v>
      </c>
      <c r="EL38" s="82"/>
      <c r="EM38" s="82">
        <v>31.3</v>
      </c>
      <c r="EN38" s="82">
        <v>31.5</v>
      </c>
      <c r="EO38" s="82">
        <v>0</v>
      </c>
      <c r="EP38" s="82">
        <v>3.973083</v>
      </c>
      <c r="EQ38" s="82">
        <v>27.556993</v>
      </c>
      <c r="ER38" s="82">
        <v>5.5</v>
      </c>
      <c r="ES38" s="82">
        <v>0</v>
      </c>
      <c r="ET38" s="99">
        <f>SUM(EH38:ES38)</f>
        <v>99.83007599999999</v>
      </c>
      <c r="EU38" s="99" t="s">
        <v>8</v>
      </c>
      <c r="EV38" s="99">
        <v>0</v>
      </c>
      <c r="EW38" s="80">
        <v>0</v>
      </c>
      <c r="EX38" s="80"/>
      <c r="EY38" s="80">
        <v>0</v>
      </c>
      <c r="EZ38" s="80"/>
      <c r="FA38" s="80">
        <v>6.719452</v>
      </c>
      <c r="FB38" s="80">
        <v>0</v>
      </c>
      <c r="FC38" s="80"/>
      <c r="FD38" s="80">
        <v>6.0429</v>
      </c>
      <c r="FE38" s="80">
        <f>'[2]Feuil5'!$C$48</f>
        <v>139.086793</v>
      </c>
      <c r="FF38" s="80">
        <v>0</v>
      </c>
      <c r="FG38" s="80">
        <f>SUM(EU38:EZ38)+FA38+FB38+FC38+FD38+FE38+FF38</f>
        <v>151.849145</v>
      </c>
      <c r="FH38" s="82" t="s">
        <v>8</v>
      </c>
      <c r="FI38" s="80">
        <v>13.858674</v>
      </c>
      <c r="FJ38" s="80">
        <v>0</v>
      </c>
      <c r="FK38" s="80">
        <v>33.4952</v>
      </c>
      <c r="FL38" s="80">
        <v>13.98111888</v>
      </c>
      <c r="FM38" s="80">
        <v>12.1</v>
      </c>
      <c r="FN38" s="80">
        <v>0</v>
      </c>
      <c r="FO38" s="80"/>
      <c r="FP38" s="80">
        <v>0</v>
      </c>
      <c r="FQ38" s="80">
        <v>0</v>
      </c>
      <c r="FR38" s="80">
        <v>0</v>
      </c>
      <c r="FS38" s="80">
        <v>0</v>
      </c>
      <c r="FT38" s="80">
        <f>FI38+FH38+FJ38+FK38+FL38+FM38+FN38+FO38+FP38+FQ38+FR38+FS38</f>
        <v>73.43499288</v>
      </c>
      <c r="FU38" s="82">
        <v>0</v>
      </c>
      <c r="FV38" s="82">
        <v>1E-06</v>
      </c>
      <c r="FW38" s="82">
        <v>80.12961542880001</v>
      </c>
      <c r="FX38" s="82">
        <v>0</v>
      </c>
      <c r="FY38" s="82">
        <v>79.91285512</v>
      </c>
      <c r="FZ38" s="82">
        <v>0</v>
      </c>
      <c r="GA38" s="82">
        <v>0</v>
      </c>
      <c r="GB38" s="82">
        <v>0</v>
      </c>
      <c r="GC38" s="82"/>
      <c r="GD38" s="82">
        <v>22.657389</v>
      </c>
      <c r="GE38" s="80">
        <v>76.754976</v>
      </c>
      <c r="GF38" s="82">
        <v>0.031214</v>
      </c>
      <c r="GG38" s="80">
        <f>SUM(FU38:GF38)</f>
        <v>259.4860505488</v>
      </c>
      <c r="GH38" s="82">
        <v>70.05918</v>
      </c>
      <c r="GI38" s="82">
        <v>0</v>
      </c>
      <c r="GJ38" s="82">
        <v>50.385725</v>
      </c>
      <c r="GK38" s="82">
        <v>0</v>
      </c>
      <c r="GL38" s="82"/>
      <c r="GM38" s="82"/>
      <c r="GN38" s="82"/>
      <c r="GO38" s="82"/>
      <c r="GP38" s="82"/>
      <c r="GQ38" s="82">
        <v>147.885988</v>
      </c>
      <c r="GR38" s="82">
        <v>35.659047</v>
      </c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>
        <v>73.582916</v>
      </c>
      <c r="HD38" s="82">
        <v>139.739379</v>
      </c>
      <c r="HE38" s="82">
        <v>4.032575</v>
      </c>
      <c r="HF38" s="80"/>
      <c r="HG38" s="80"/>
      <c r="HH38" s="80"/>
      <c r="HI38" s="82">
        <v>0</v>
      </c>
      <c r="HJ38" s="80">
        <v>20.674181</v>
      </c>
      <c r="HK38" s="82">
        <v>0</v>
      </c>
      <c r="HL38" s="82"/>
      <c r="HM38" s="82"/>
      <c r="HN38" s="82"/>
      <c r="HO38" s="82"/>
      <c r="HP38" s="82"/>
      <c r="HQ38" s="82"/>
      <c r="HR38" s="99">
        <f>+GT38+GU38+GV38+GW38+GX38+GY38+GZ38+HA38</f>
        <v>0</v>
      </c>
      <c r="HS38" s="99">
        <f>HF38+HG38+HH38+HI38+HJ38+HK38+HL38+HM38</f>
        <v>20.674181</v>
      </c>
    </row>
    <row r="39" spans="1:227" ht="15.75">
      <c r="A39" s="67" t="s">
        <v>78</v>
      </c>
      <c r="B39" s="33">
        <v>550</v>
      </c>
      <c r="C39" s="18">
        <v>299.2</v>
      </c>
      <c r="D39" s="18">
        <v>934.5</v>
      </c>
      <c r="E39" s="19">
        <v>870.7</v>
      </c>
      <c r="F39" s="19">
        <v>2603.3</v>
      </c>
      <c r="G39" s="19">
        <v>3382.1</v>
      </c>
      <c r="H39" s="18">
        <v>547.1</v>
      </c>
      <c r="I39" s="15">
        <v>337.5</v>
      </c>
      <c r="J39" s="43">
        <v>1331.5</v>
      </c>
      <c r="K39" s="33">
        <v>2411.5373770000006</v>
      </c>
      <c r="L39" s="33">
        <v>6502.272884</v>
      </c>
      <c r="M39" s="99">
        <v>23416.33327</v>
      </c>
      <c r="N39" s="99">
        <v>21682.84632203542</v>
      </c>
      <c r="O39" s="99">
        <v>15092.66608764773</v>
      </c>
      <c r="P39" s="99">
        <v>3428.6642862450026</v>
      </c>
      <c r="Q39" s="99">
        <v>1223.123943</v>
      </c>
      <c r="R39" s="82">
        <v>2.8</v>
      </c>
      <c r="S39" s="82">
        <v>23.4</v>
      </c>
      <c r="T39" s="82">
        <v>131</v>
      </c>
      <c r="U39" s="82">
        <v>156.4</v>
      </c>
      <c r="V39" s="82">
        <v>125.4</v>
      </c>
      <c r="W39" s="82">
        <v>107.9</v>
      </c>
      <c r="X39" s="82">
        <v>28.1</v>
      </c>
      <c r="Y39" s="82" t="s">
        <v>8</v>
      </c>
      <c r="Z39" s="82">
        <v>133.5</v>
      </c>
      <c r="AA39" s="82">
        <v>68.4</v>
      </c>
      <c r="AB39" s="82">
        <v>51.3</v>
      </c>
      <c r="AC39" s="82">
        <v>106.3</v>
      </c>
      <c r="AD39" s="82">
        <v>137.9</v>
      </c>
      <c r="AE39" s="82">
        <v>95.8</v>
      </c>
      <c r="AF39" s="82">
        <v>89.5</v>
      </c>
      <c r="AG39" s="82">
        <v>138.7</v>
      </c>
      <c r="AH39" s="82">
        <v>45.3</v>
      </c>
      <c r="AI39" s="82">
        <v>27.5</v>
      </c>
      <c r="AJ39" s="82">
        <v>49.9</v>
      </c>
      <c r="AK39" s="82">
        <v>75</v>
      </c>
      <c r="AL39" s="82">
        <v>95.6</v>
      </c>
      <c r="AM39" s="82">
        <v>107.7</v>
      </c>
      <c r="AN39" s="82">
        <v>7.8</v>
      </c>
      <c r="AO39" s="82" t="s">
        <v>8</v>
      </c>
      <c r="AP39" s="82">
        <v>53.7</v>
      </c>
      <c r="AQ39" s="82">
        <v>72.6</v>
      </c>
      <c r="AR39" s="82">
        <v>272.1</v>
      </c>
      <c r="AS39" s="82">
        <v>394.2</v>
      </c>
      <c r="AT39" s="82">
        <v>57.5</v>
      </c>
      <c r="AU39" s="82">
        <v>347.2</v>
      </c>
      <c r="AV39" s="80">
        <v>48.5</v>
      </c>
      <c r="AW39" s="80">
        <v>33.1</v>
      </c>
      <c r="AX39" s="80">
        <v>913</v>
      </c>
      <c r="AY39" s="80">
        <v>110.4</v>
      </c>
      <c r="AZ39" s="80">
        <v>175.4</v>
      </c>
      <c r="BA39" s="82">
        <v>125.6</v>
      </c>
      <c r="BB39" s="82">
        <v>105.5</v>
      </c>
      <c r="BC39" s="82">
        <v>260.8</v>
      </c>
      <c r="BD39" s="82">
        <v>683.4</v>
      </c>
      <c r="BE39" s="82">
        <v>58.4</v>
      </c>
      <c r="BF39" s="82">
        <v>803.1</v>
      </c>
      <c r="BG39" s="82">
        <v>15.2</v>
      </c>
      <c r="BH39" s="82">
        <v>29.8</v>
      </c>
      <c r="BI39" s="82">
        <v>19.5</v>
      </c>
      <c r="BJ39" s="82">
        <v>168.7</v>
      </c>
      <c r="BK39" s="82">
        <v>84.8</v>
      </c>
      <c r="BL39" s="82">
        <v>829.2</v>
      </c>
      <c r="BM39" s="82">
        <v>275.2</v>
      </c>
      <c r="BN39" s="99">
        <v>370.1</v>
      </c>
      <c r="BO39" s="99">
        <v>1056.5</v>
      </c>
      <c r="BP39" s="99">
        <v>1114.9</v>
      </c>
      <c r="BQ39" s="99">
        <v>1917.5</v>
      </c>
      <c r="BR39" s="99">
        <v>1933.2</v>
      </c>
      <c r="BS39" s="99">
        <v>2004.7</v>
      </c>
      <c r="BT39" s="99">
        <v>2024.2</v>
      </c>
      <c r="BU39" s="82">
        <v>2087.4</v>
      </c>
      <c r="BV39" s="82">
        <v>2277.7</v>
      </c>
      <c r="BW39" s="82">
        <v>3106.9</v>
      </c>
      <c r="BX39" s="80">
        <v>3382.1</v>
      </c>
      <c r="BY39" s="82">
        <v>1.3</v>
      </c>
      <c r="BZ39" s="82">
        <v>203.2</v>
      </c>
      <c r="CA39" s="82">
        <v>23.3</v>
      </c>
      <c r="CB39" s="82">
        <v>14.8</v>
      </c>
      <c r="CC39" s="82">
        <v>2.0999999999999943</v>
      </c>
      <c r="CD39" s="82">
        <v>12.4</v>
      </c>
      <c r="CE39" s="82">
        <v>114.9</v>
      </c>
      <c r="CF39" s="82">
        <v>2.3999999999999773</v>
      </c>
      <c r="CG39" s="82">
        <v>156.1</v>
      </c>
      <c r="CH39" s="82">
        <v>1.7000000000000455</v>
      </c>
      <c r="CI39" s="82">
        <v>8.099999999999909</v>
      </c>
      <c r="CJ39" s="82">
        <v>6.800000000000068</v>
      </c>
      <c r="CK39" s="82">
        <v>204.5</v>
      </c>
      <c r="CL39" s="82">
        <v>227.8</v>
      </c>
      <c r="CM39" s="82">
        <v>242.6</v>
      </c>
      <c r="CN39" s="82">
        <v>244.7</v>
      </c>
      <c r="CO39" s="82">
        <v>257.1</v>
      </c>
      <c r="CP39" s="80">
        <v>372</v>
      </c>
      <c r="CQ39" s="82">
        <v>374.4</v>
      </c>
      <c r="CR39" s="82">
        <v>530.5</v>
      </c>
      <c r="CS39" s="80">
        <v>532.2</v>
      </c>
      <c r="CT39" s="80">
        <v>540.3</v>
      </c>
      <c r="CU39" s="82">
        <v>547.1</v>
      </c>
      <c r="CV39" s="82">
        <v>204.6</v>
      </c>
      <c r="CW39" s="82">
        <v>7.1</v>
      </c>
      <c r="CX39" s="82">
        <v>17.1</v>
      </c>
      <c r="CY39" s="80">
        <v>197.2</v>
      </c>
      <c r="CZ39" s="80">
        <v>198.1</v>
      </c>
      <c r="DA39" s="80">
        <v>216.7</v>
      </c>
      <c r="DB39" s="80">
        <v>235.9</v>
      </c>
      <c r="DC39" s="80">
        <v>292.2</v>
      </c>
      <c r="DD39" s="80">
        <v>322.1</v>
      </c>
      <c r="DE39" s="80">
        <v>332</v>
      </c>
      <c r="DF39" s="80">
        <v>332</v>
      </c>
      <c r="DG39" s="80">
        <v>337.5</v>
      </c>
      <c r="DH39" s="80">
        <v>21.7</v>
      </c>
      <c r="DI39" s="82">
        <v>820.4</v>
      </c>
      <c r="DJ39" s="80">
        <v>1045.7</v>
      </c>
      <c r="DK39" s="80">
        <v>1061.9</v>
      </c>
      <c r="DL39" s="80">
        <v>1165.2</v>
      </c>
      <c r="DM39" s="82">
        <v>1266.4</v>
      </c>
      <c r="DN39" s="80">
        <v>1279</v>
      </c>
      <c r="DO39" s="80">
        <v>1279.5</v>
      </c>
      <c r="DP39" s="80">
        <v>1324.6</v>
      </c>
      <c r="DQ39" s="80">
        <v>1324.6</v>
      </c>
      <c r="DR39" s="80">
        <v>1324.6</v>
      </c>
      <c r="DS39" s="80">
        <v>6.9</v>
      </c>
      <c r="DT39" s="80">
        <f>DR39+DS39</f>
        <v>1331.5</v>
      </c>
      <c r="DU39" s="82">
        <v>387.6</v>
      </c>
      <c r="DV39" s="82">
        <v>9.4</v>
      </c>
      <c r="DW39" s="82">
        <v>242.6</v>
      </c>
      <c r="DX39" s="82">
        <f>890.2</f>
        <v>890.2</v>
      </c>
      <c r="DY39" s="82">
        <f>0.2+5.36139</f>
        <v>5.56139</v>
      </c>
      <c r="DZ39" s="82">
        <f>'[1]Feuil3'!$F$39+'[1]Feuil3'!$F$44+'[1]Feuil3'!$F$45</f>
        <v>220.895019</v>
      </c>
      <c r="EA39" s="82">
        <v>0</v>
      </c>
      <c r="EB39" s="82">
        <v>18.5</v>
      </c>
      <c r="EC39" s="82">
        <v>27.130657999999997</v>
      </c>
      <c r="ED39" s="82">
        <v>90.95031</v>
      </c>
      <c r="EE39" s="82">
        <v>469.8</v>
      </c>
      <c r="EF39" s="82">
        <v>48.9</v>
      </c>
      <c r="EG39" s="99">
        <f>SUM(DU39:EF39)</f>
        <v>2411.5373770000006</v>
      </c>
      <c r="EH39" s="82">
        <v>164</v>
      </c>
      <c r="EI39" s="82">
        <v>659.6</v>
      </c>
      <c r="EJ39" s="82">
        <v>961.9</v>
      </c>
      <c r="EK39" s="82">
        <v>353.656833</v>
      </c>
      <c r="EL39" s="82">
        <v>733</v>
      </c>
      <c r="EM39" s="82">
        <v>647.1</v>
      </c>
      <c r="EN39" s="82">
        <v>30.6</v>
      </c>
      <c r="EO39" s="82">
        <v>1652.5785970000002</v>
      </c>
      <c r="EP39" s="82">
        <v>550.25</v>
      </c>
      <c r="EQ39" s="82">
        <v>262.087454</v>
      </c>
      <c r="ER39" s="82">
        <v>0</v>
      </c>
      <c r="ES39" s="82">
        <f>13.2+44.9+429.4</f>
        <v>487.5</v>
      </c>
      <c r="ET39" s="99">
        <f>SUM(EH39:ES39)</f>
        <v>6502.272884</v>
      </c>
      <c r="EU39" s="100">
        <v>477.881122</v>
      </c>
      <c r="EV39" s="99">
        <v>1860.266869</v>
      </c>
      <c r="EW39" s="80">
        <v>460.01903799999997</v>
      </c>
      <c r="EX39" s="80">
        <f>25.5+8.28+2.22+6636.1</f>
        <v>6672.1</v>
      </c>
      <c r="EY39" s="80">
        <f>1734.8+1065.117</f>
        <v>2799.917</v>
      </c>
      <c r="EZ39" s="80">
        <f>12+517.9+3.4+1437.6</f>
        <v>1970.8999999999999</v>
      </c>
      <c r="FA39" s="80">
        <v>776.151449</v>
      </c>
      <c r="FB39" s="80">
        <v>453.13905</v>
      </c>
      <c r="FC39" s="80">
        <v>2488</v>
      </c>
      <c r="FD39" s="80">
        <v>1997.1746899999998</v>
      </c>
      <c r="FE39" s="80">
        <f>'[2]Feuil5'!$C$60</f>
        <v>891.884052</v>
      </c>
      <c r="FF39" s="100">
        <v>2568.9000000000005</v>
      </c>
      <c r="FG39" s="80">
        <f>SUM(EU39:EZ39)+FA39+FB39+FC39+FD39+FE39+FF39</f>
        <v>23416.333270000003</v>
      </c>
      <c r="FH39" s="80">
        <v>4399.633387</v>
      </c>
      <c r="FI39" s="80">
        <v>3309.846869</v>
      </c>
      <c r="FJ39" s="80">
        <v>1845.420463</v>
      </c>
      <c r="FK39" s="80">
        <v>454.847647</v>
      </c>
      <c r="FL39" s="80">
        <v>16.25691288</v>
      </c>
      <c r="FM39" s="80">
        <v>49</v>
      </c>
      <c r="FN39" s="80">
        <v>114.31733290070999</v>
      </c>
      <c r="FO39" s="80">
        <v>380.59523481766007</v>
      </c>
      <c r="FP39" s="80">
        <v>2665.552011328921</v>
      </c>
      <c r="FQ39" s="80">
        <v>1194.8</v>
      </c>
      <c r="FR39" s="80">
        <f>6452.34239358038-100.8</f>
        <v>6351.54239358038</v>
      </c>
      <c r="FS39" s="80">
        <v>901.0340705277539</v>
      </c>
      <c r="FT39" s="80">
        <f>FI39+FH39+FJ39+FK39+FL39+FM39+FN39+FO39+FP39+FQ39+FR39+FS39</f>
        <v>21682.84632203542</v>
      </c>
      <c r="FU39" s="80">
        <v>1097.469741833357</v>
      </c>
      <c r="FV39" s="80">
        <v>829.29134365315</v>
      </c>
      <c r="FW39" s="80">
        <v>1226.864672501224</v>
      </c>
      <c r="FX39" s="80">
        <v>736.6815023999999</v>
      </c>
      <c r="FY39" s="80">
        <v>749.5963443999999</v>
      </c>
      <c r="FZ39" s="80">
        <v>409.42981766</v>
      </c>
      <c r="GA39" s="80">
        <v>977.2260856400001</v>
      </c>
      <c r="GB39" s="80">
        <v>2487.9187842300003</v>
      </c>
      <c r="GC39" s="80">
        <v>2404.13129133</v>
      </c>
      <c r="GD39" s="80">
        <v>945.1060910000001</v>
      </c>
      <c r="GE39" s="80">
        <v>1899.138543</v>
      </c>
      <c r="GF39" s="80">
        <v>1329.81187</v>
      </c>
      <c r="GG39" s="80">
        <f>SUM(FU39:GF39)</f>
        <v>15092.66608764773</v>
      </c>
      <c r="GH39" s="80">
        <v>1950.953404</v>
      </c>
      <c r="GI39" s="80">
        <v>1660.671637</v>
      </c>
      <c r="GJ39" s="80">
        <v>1431.583241</v>
      </c>
      <c r="GK39" s="80">
        <v>810.564466</v>
      </c>
      <c r="GL39" s="80">
        <v>535.2565</v>
      </c>
      <c r="GM39" s="80">
        <v>749.770713</v>
      </c>
      <c r="GN39" s="80">
        <v>2337.106791</v>
      </c>
      <c r="GO39" s="80">
        <v>332.55710500000004</v>
      </c>
      <c r="GP39" s="80">
        <v>287.036338288</v>
      </c>
      <c r="GQ39" s="80">
        <v>653.363484</v>
      </c>
      <c r="GR39" s="80">
        <v>1393.102808</v>
      </c>
      <c r="GS39" s="80">
        <v>1055.331498</v>
      </c>
      <c r="GT39" s="80"/>
      <c r="GU39" s="80">
        <v>267.990077</v>
      </c>
      <c r="GV39" s="80">
        <v>831.022957</v>
      </c>
      <c r="GW39" s="80">
        <v>4.372027</v>
      </c>
      <c r="GX39" s="80"/>
      <c r="GY39" s="80">
        <v>0.36840700000000004</v>
      </c>
      <c r="GZ39" s="80"/>
      <c r="HA39" s="80">
        <v>55.056298</v>
      </c>
      <c r="HB39" s="80">
        <v>42.516213</v>
      </c>
      <c r="HC39" s="80">
        <v>0.165527</v>
      </c>
      <c r="HD39" s="80">
        <v>21.583113000000004</v>
      </c>
      <c r="HE39" s="80">
        <v>0.049324</v>
      </c>
      <c r="HF39" s="80">
        <v>51.808724999999995</v>
      </c>
      <c r="HG39" s="80"/>
      <c r="HH39" s="80">
        <v>1.429611</v>
      </c>
      <c r="HI39" s="80">
        <v>0</v>
      </c>
      <c r="HJ39" s="80">
        <v>58.649858</v>
      </c>
      <c r="HK39" s="80">
        <v>30.108723</v>
      </c>
      <c r="HL39" s="80">
        <v>0.05398</v>
      </c>
      <c r="HM39" s="80">
        <v>0.592189</v>
      </c>
      <c r="HN39" s="80"/>
      <c r="HO39" s="80"/>
      <c r="HP39" s="80"/>
      <c r="HQ39" s="80"/>
      <c r="HR39" s="99">
        <f>+GT39+GU39+GV39+GW39+GX39+GY39+GZ39+HA39</f>
        <v>1158.8097659999999</v>
      </c>
      <c r="HS39" s="99">
        <f>HF39+HG39+HH39+HI39+HJ39+HK39+HL39+HM39</f>
        <v>142.64308599999998</v>
      </c>
    </row>
    <row r="40" spans="1:227" ht="15.75">
      <c r="A40" s="68"/>
      <c r="B40" s="33"/>
      <c r="C40" s="18"/>
      <c r="D40" s="18"/>
      <c r="E40" s="19"/>
      <c r="F40" s="19"/>
      <c r="G40" s="19"/>
      <c r="H40" s="18"/>
      <c r="I40" s="19"/>
      <c r="J40" s="18"/>
      <c r="K40" s="37"/>
      <c r="L40" s="37"/>
      <c r="M40" s="93"/>
      <c r="N40" s="93"/>
      <c r="O40" s="93"/>
      <c r="P40" s="93"/>
      <c r="Q40" s="93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0"/>
      <c r="AW40" s="80"/>
      <c r="AX40" s="80"/>
      <c r="AY40" s="80"/>
      <c r="AZ40" s="80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9"/>
      <c r="BO40" s="99"/>
      <c r="BP40" s="99"/>
      <c r="BQ40" s="99"/>
      <c r="BR40" s="99"/>
      <c r="BS40" s="99"/>
      <c r="BT40" s="99"/>
      <c r="BU40" s="82"/>
      <c r="BV40" s="82"/>
      <c r="BW40" s="82"/>
      <c r="BX40" s="80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93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93"/>
      <c r="EU40" s="100"/>
      <c r="EV40" s="100"/>
      <c r="EW40" s="100"/>
      <c r="EX40" s="100"/>
      <c r="EY40" s="100"/>
      <c r="EZ40" s="100"/>
      <c r="FA40" s="100"/>
      <c r="FB40" s="100"/>
      <c r="FC40" s="100"/>
      <c r="FD40" s="100"/>
      <c r="FE40" s="100"/>
      <c r="FF40" s="93"/>
      <c r="FG40" s="93"/>
      <c r="FH40" s="80"/>
      <c r="FI40" s="80"/>
      <c r="FJ40" s="80"/>
      <c r="FK40" s="80"/>
      <c r="FL40" s="80"/>
      <c r="FM40" s="80"/>
      <c r="FN40" s="93"/>
      <c r="FO40" s="80"/>
      <c r="FP40" s="80"/>
      <c r="FQ40" s="80"/>
      <c r="FR40" s="80"/>
      <c r="FS40" s="80"/>
      <c r="FT40" s="80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80"/>
      <c r="HK40" s="93"/>
      <c r="HL40" s="93"/>
      <c r="HM40" s="93"/>
      <c r="HN40" s="93"/>
      <c r="HO40" s="93"/>
      <c r="HP40" s="93"/>
      <c r="HQ40" s="93"/>
      <c r="HR40" s="99"/>
      <c r="HS40" s="99"/>
    </row>
    <row r="41" spans="1:227" ht="15.75">
      <c r="A41" s="66" t="s">
        <v>79</v>
      </c>
      <c r="B41" s="36">
        <f aca="true" t="shared" si="22" ref="B41:BM41">SUM(B43:B55)</f>
        <v>38293.1</v>
      </c>
      <c r="C41" s="36">
        <f t="shared" si="22"/>
        <v>31748.8</v>
      </c>
      <c r="D41" s="36">
        <f t="shared" si="22"/>
        <v>32395.300000000003</v>
      </c>
      <c r="E41" s="36">
        <f t="shared" si="22"/>
        <v>41166</v>
      </c>
      <c r="F41" s="36">
        <f t="shared" si="22"/>
        <v>72647.46</v>
      </c>
      <c r="G41" s="36">
        <f t="shared" si="22"/>
        <v>168350.6</v>
      </c>
      <c r="H41" s="36">
        <f t="shared" si="22"/>
        <v>135117.8</v>
      </c>
      <c r="I41" s="36">
        <f t="shared" si="22"/>
        <v>196452.00000000003</v>
      </c>
      <c r="J41" s="84">
        <f t="shared" si="22"/>
        <v>190746.70000000004</v>
      </c>
      <c r="K41" s="84">
        <f t="shared" si="22"/>
        <v>293905.253136</v>
      </c>
      <c r="L41" s="84">
        <f t="shared" si="22"/>
        <v>376761.48806699994</v>
      </c>
      <c r="M41" s="96">
        <f t="shared" si="22"/>
        <v>400893.75627300004</v>
      </c>
      <c r="N41" s="96">
        <f t="shared" si="22"/>
        <v>497193.6930970885</v>
      </c>
      <c r="O41" s="96">
        <f t="shared" si="22"/>
        <v>545064.2460787055</v>
      </c>
      <c r="P41" s="96">
        <f t="shared" si="22"/>
        <v>510261.35838879464</v>
      </c>
      <c r="Q41" s="96">
        <f t="shared" si="22"/>
        <v>473921.63747300004</v>
      </c>
      <c r="R41" s="96">
        <f t="shared" si="22"/>
        <v>2743.4</v>
      </c>
      <c r="S41" s="96">
        <f t="shared" si="22"/>
        <v>1739.3000000000002</v>
      </c>
      <c r="T41" s="96">
        <f t="shared" si="22"/>
        <v>3056.3999999999996</v>
      </c>
      <c r="U41" s="96">
        <f t="shared" si="22"/>
        <v>2522</v>
      </c>
      <c r="V41" s="96">
        <f t="shared" si="22"/>
        <v>2095.8</v>
      </c>
      <c r="W41" s="96">
        <f t="shared" si="22"/>
        <v>2697.6000000000004</v>
      </c>
      <c r="X41" s="96">
        <f t="shared" si="22"/>
        <v>3479</v>
      </c>
      <c r="Y41" s="96">
        <f t="shared" si="22"/>
        <v>2548.7</v>
      </c>
      <c r="Z41" s="96">
        <f t="shared" si="22"/>
        <v>3630.4999999999995</v>
      </c>
      <c r="AA41" s="96">
        <f t="shared" si="22"/>
        <v>3044.4000000000005</v>
      </c>
      <c r="AB41" s="96">
        <f t="shared" si="22"/>
        <v>2796.2</v>
      </c>
      <c r="AC41" s="96">
        <f t="shared" si="22"/>
        <v>2042</v>
      </c>
      <c r="AD41" s="96">
        <f t="shared" si="22"/>
        <v>3772.6</v>
      </c>
      <c r="AE41" s="96">
        <f t="shared" si="22"/>
        <v>2447.3</v>
      </c>
      <c r="AF41" s="96">
        <f t="shared" si="22"/>
        <v>3832.9</v>
      </c>
      <c r="AG41" s="96">
        <f t="shared" si="22"/>
        <v>3169.9</v>
      </c>
      <c r="AH41" s="96">
        <f t="shared" si="22"/>
        <v>2629</v>
      </c>
      <c r="AI41" s="96">
        <f t="shared" si="22"/>
        <v>3533.3</v>
      </c>
      <c r="AJ41" s="96">
        <f t="shared" si="22"/>
        <v>2784.8999999999996</v>
      </c>
      <c r="AK41" s="96">
        <f t="shared" si="22"/>
        <v>4455.8</v>
      </c>
      <c r="AL41" s="96">
        <f t="shared" si="22"/>
        <v>4094.1000000000004</v>
      </c>
      <c r="AM41" s="96">
        <f t="shared" si="22"/>
        <v>2817.1000000000004</v>
      </c>
      <c r="AN41" s="96">
        <f t="shared" si="22"/>
        <v>4394.7</v>
      </c>
      <c r="AO41" s="96">
        <f t="shared" si="22"/>
        <v>3234.4</v>
      </c>
      <c r="AP41" s="96">
        <f t="shared" si="22"/>
        <v>2527.3</v>
      </c>
      <c r="AQ41" s="96">
        <f t="shared" si="22"/>
        <v>3315.7</v>
      </c>
      <c r="AR41" s="96">
        <f t="shared" si="22"/>
        <v>6241.3</v>
      </c>
      <c r="AS41" s="96">
        <f t="shared" si="22"/>
        <v>3572.6000000000004</v>
      </c>
      <c r="AT41" s="96">
        <f t="shared" si="22"/>
        <v>5386.26</v>
      </c>
      <c r="AU41" s="96">
        <f t="shared" si="22"/>
        <v>4156.3</v>
      </c>
      <c r="AV41" s="96">
        <f t="shared" si="22"/>
        <v>6074.800000000001</v>
      </c>
      <c r="AW41" s="96">
        <f t="shared" si="22"/>
        <v>7454.999999999999</v>
      </c>
      <c r="AX41" s="96">
        <f t="shared" si="22"/>
        <v>9469.099999999999</v>
      </c>
      <c r="AY41" s="96">
        <f t="shared" si="22"/>
        <v>7572.6</v>
      </c>
      <c r="AZ41" s="96">
        <f t="shared" si="22"/>
        <v>7885.5</v>
      </c>
      <c r="BA41" s="96">
        <f t="shared" si="22"/>
        <v>8991</v>
      </c>
      <c r="BB41" s="96">
        <f t="shared" si="22"/>
        <v>10848.1</v>
      </c>
      <c r="BC41" s="96">
        <f t="shared" si="22"/>
        <v>15324.3</v>
      </c>
      <c r="BD41" s="96">
        <f t="shared" si="22"/>
        <v>11420.800000000001</v>
      </c>
      <c r="BE41" s="96">
        <f t="shared" si="22"/>
        <v>18599.8</v>
      </c>
      <c r="BF41" s="96">
        <f t="shared" si="22"/>
        <v>9642.8</v>
      </c>
      <c r="BG41" s="96">
        <f t="shared" si="22"/>
        <v>13259.2</v>
      </c>
      <c r="BH41" s="96">
        <f t="shared" si="22"/>
        <v>11338.1</v>
      </c>
      <c r="BI41" s="96">
        <f t="shared" si="22"/>
        <v>12430.6</v>
      </c>
      <c r="BJ41" s="96">
        <f t="shared" si="22"/>
        <v>20012.89999999999</v>
      </c>
      <c r="BK41" s="96">
        <f t="shared" si="22"/>
        <v>11174.7</v>
      </c>
      <c r="BL41" s="96">
        <f t="shared" si="22"/>
        <v>21841.4</v>
      </c>
      <c r="BM41" s="96">
        <f t="shared" si="22"/>
        <v>12457.900000000001</v>
      </c>
      <c r="BN41" s="96">
        <f aca="true" t="shared" si="23" ref="BN41:DY41">SUM(BN43:BN55)</f>
        <v>26172.4</v>
      </c>
      <c r="BO41" s="96">
        <f t="shared" si="23"/>
        <v>37593.2</v>
      </c>
      <c r="BP41" s="96">
        <f t="shared" si="23"/>
        <v>56193</v>
      </c>
      <c r="BQ41" s="96">
        <f t="shared" si="23"/>
        <v>65835.8</v>
      </c>
      <c r="BR41" s="96">
        <f t="shared" si="23"/>
        <v>79094.99999999999</v>
      </c>
      <c r="BS41" s="96">
        <f t="shared" si="23"/>
        <v>90433.1</v>
      </c>
      <c r="BT41" s="96">
        <f t="shared" si="23"/>
        <v>102863.70000000001</v>
      </c>
      <c r="BU41" s="96">
        <f t="shared" si="23"/>
        <v>122876.6</v>
      </c>
      <c r="BV41" s="96">
        <f t="shared" si="23"/>
        <v>134051.30000000002</v>
      </c>
      <c r="BW41" s="96">
        <f t="shared" si="23"/>
        <v>155892.69999999998</v>
      </c>
      <c r="BX41" s="96">
        <f t="shared" si="23"/>
        <v>168350.6</v>
      </c>
      <c r="BY41" s="96">
        <f t="shared" si="23"/>
        <v>8814.5</v>
      </c>
      <c r="BZ41" s="96">
        <f t="shared" si="23"/>
        <v>10370.9</v>
      </c>
      <c r="CA41" s="96">
        <f t="shared" si="23"/>
        <v>9745.2</v>
      </c>
      <c r="CB41" s="96">
        <f t="shared" si="23"/>
        <v>8859.999999999998</v>
      </c>
      <c r="CC41" s="96">
        <f t="shared" si="23"/>
        <v>10312</v>
      </c>
      <c r="CD41" s="96">
        <f t="shared" si="23"/>
        <v>11979.6</v>
      </c>
      <c r="CE41" s="96">
        <f t="shared" si="23"/>
        <v>12621.6</v>
      </c>
      <c r="CF41" s="96">
        <f t="shared" si="23"/>
        <v>17809.799999999996</v>
      </c>
      <c r="CG41" s="96">
        <f t="shared" si="23"/>
        <v>12632.8</v>
      </c>
      <c r="CH41" s="96">
        <f t="shared" si="23"/>
        <v>10764.300000000001</v>
      </c>
      <c r="CI41" s="96">
        <f t="shared" si="23"/>
        <v>13839.099999999999</v>
      </c>
      <c r="CJ41" s="96">
        <f t="shared" si="23"/>
        <v>7306.699999999997</v>
      </c>
      <c r="CK41" s="96">
        <f t="shared" si="23"/>
        <v>19246.7</v>
      </c>
      <c r="CL41" s="96">
        <f t="shared" si="23"/>
        <v>28991.9</v>
      </c>
      <c r="CM41" s="96">
        <f t="shared" si="23"/>
        <v>37851.9</v>
      </c>
      <c r="CN41" s="96">
        <f t="shared" si="23"/>
        <v>48163.90000000001</v>
      </c>
      <c r="CO41" s="96">
        <f t="shared" si="23"/>
        <v>60143.5</v>
      </c>
      <c r="CP41" s="96">
        <f t="shared" si="23"/>
        <v>72765.1</v>
      </c>
      <c r="CQ41" s="96">
        <f t="shared" si="23"/>
        <v>90574.9</v>
      </c>
      <c r="CR41" s="96">
        <f t="shared" si="23"/>
        <v>103207.69999999998</v>
      </c>
      <c r="CS41" s="96">
        <f t="shared" si="23"/>
        <v>113972.00000000001</v>
      </c>
      <c r="CT41" s="96">
        <f t="shared" si="23"/>
        <v>127811.1</v>
      </c>
      <c r="CU41" s="96">
        <f t="shared" si="23"/>
        <v>135117.8</v>
      </c>
      <c r="CV41" s="96">
        <f t="shared" si="23"/>
        <v>10162.9</v>
      </c>
      <c r="CW41" s="96">
        <f t="shared" si="23"/>
        <v>22008.9</v>
      </c>
      <c r="CX41" s="96">
        <f t="shared" si="23"/>
        <v>36539.200000000004</v>
      </c>
      <c r="CY41" s="96">
        <f t="shared" si="23"/>
        <v>52424.7</v>
      </c>
      <c r="CZ41" s="96">
        <f t="shared" si="23"/>
        <v>67762</v>
      </c>
      <c r="DA41" s="96">
        <f t="shared" si="23"/>
        <v>82038.19999999998</v>
      </c>
      <c r="DB41" s="96">
        <f t="shared" si="23"/>
        <v>107185.90000000001</v>
      </c>
      <c r="DC41" s="96">
        <f t="shared" si="23"/>
        <v>124867.70000000001</v>
      </c>
      <c r="DD41" s="96">
        <f t="shared" si="23"/>
        <v>142105.00000000006</v>
      </c>
      <c r="DE41" s="96">
        <f t="shared" si="23"/>
        <v>169410.00000000003</v>
      </c>
      <c r="DF41" s="96">
        <f t="shared" si="23"/>
        <v>183124.5</v>
      </c>
      <c r="DG41" s="96">
        <f t="shared" si="23"/>
        <v>196452.00000000003</v>
      </c>
      <c r="DH41" s="96">
        <f t="shared" si="23"/>
        <v>17020.2</v>
      </c>
      <c r="DI41" s="96">
        <f t="shared" si="23"/>
        <v>41700.3</v>
      </c>
      <c r="DJ41" s="96">
        <f t="shared" si="23"/>
        <v>67113.19999999998</v>
      </c>
      <c r="DK41" s="96">
        <f t="shared" si="23"/>
        <v>83529.59999999999</v>
      </c>
      <c r="DL41" s="96">
        <f t="shared" si="23"/>
        <v>99968</v>
      </c>
      <c r="DM41" s="96">
        <f t="shared" si="23"/>
        <v>115667.4</v>
      </c>
      <c r="DN41" s="96">
        <f t="shared" si="23"/>
        <v>126056.8</v>
      </c>
      <c r="DO41" s="96">
        <f t="shared" si="23"/>
        <v>140335.4</v>
      </c>
      <c r="DP41" s="96">
        <f t="shared" si="23"/>
        <v>153910.59999999998</v>
      </c>
      <c r="DQ41" s="96">
        <f t="shared" si="23"/>
        <v>167838.4</v>
      </c>
      <c r="DR41" s="96">
        <f t="shared" si="23"/>
        <v>180506.90000000002</v>
      </c>
      <c r="DS41" s="96">
        <f t="shared" si="23"/>
        <v>10239.8</v>
      </c>
      <c r="DT41" s="96">
        <f t="shared" si="23"/>
        <v>190746.70000000004</v>
      </c>
      <c r="DU41" s="96">
        <f t="shared" si="23"/>
        <v>23967.4</v>
      </c>
      <c r="DV41" s="96">
        <f t="shared" si="23"/>
        <v>17220.94</v>
      </c>
      <c r="DW41" s="96">
        <f t="shared" si="23"/>
        <v>22787.2</v>
      </c>
      <c r="DX41" s="96">
        <f t="shared" si="23"/>
        <v>21363</v>
      </c>
      <c r="DY41" s="96">
        <f t="shared" si="23"/>
        <v>17836.230981</v>
      </c>
      <c r="DZ41" s="96">
        <f aca="true" t="shared" si="24" ref="DZ41:GK41">SUM(DZ43:DZ55)</f>
        <v>23594.066431</v>
      </c>
      <c r="EA41" s="96">
        <f t="shared" si="24"/>
        <v>20205.11</v>
      </c>
      <c r="EB41" s="96">
        <f t="shared" si="24"/>
        <v>25884.88</v>
      </c>
      <c r="EC41" s="96">
        <f t="shared" si="24"/>
        <v>26997.344101</v>
      </c>
      <c r="ED41" s="96">
        <f t="shared" si="24"/>
        <v>37764.861623000004</v>
      </c>
      <c r="EE41" s="96">
        <f t="shared" si="24"/>
        <v>20322.309999999998</v>
      </c>
      <c r="EF41" s="96">
        <f t="shared" si="24"/>
        <v>35961.91</v>
      </c>
      <c r="EG41" s="96">
        <f t="shared" si="24"/>
        <v>293905.253136</v>
      </c>
      <c r="EH41" s="96">
        <f t="shared" si="24"/>
        <v>26615.7</v>
      </c>
      <c r="EI41" s="96">
        <f t="shared" si="24"/>
        <v>22923.8</v>
      </c>
      <c r="EJ41" s="96">
        <f t="shared" si="24"/>
        <v>24970.600000000002</v>
      </c>
      <c r="EK41" s="96">
        <f t="shared" si="24"/>
        <v>21104.994308</v>
      </c>
      <c r="EL41" s="96">
        <f t="shared" si="24"/>
        <v>40044.13999999999</v>
      </c>
      <c r="EM41" s="96">
        <f t="shared" si="24"/>
        <v>29753.700000000004</v>
      </c>
      <c r="EN41" s="96">
        <f t="shared" si="24"/>
        <v>28640.2</v>
      </c>
      <c r="EO41" s="96">
        <f t="shared" si="24"/>
        <v>27179.785203</v>
      </c>
      <c r="EP41" s="96">
        <f t="shared" si="24"/>
        <v>28747.663174999998</v>
      </c>
      <c r="EQ41" s="96">
        <f t="shared" si="24"/>
        <v>44538.59538099999</v>
      </c>
      <c r="ER41" s="96">
        <f t="shared" si="24"/>
        <v>28854.800000000003</v>
      </c>
      <c r="ES41" s="96">
        <f t="shared" si="24"/>
        <v>53387.51</v>
      </c>
      <c r="ET41" s="96">
        <f t="shared" si="24"/>
        <v>376761.48806699994</v>
      </c>
      <c r="EU41" s="96">
        <f t="shared" si="24"/>
        <v>41716.094024811995</v>
      </c>
      <c r="EV41" s="96">
        <f t="shared" si="24"/>
        <v>31268.394411000016</v>
      </c>
      <c r="EW41" s="96">
        <f t="shared" si="24"/>
        <v>25145.88523499999</v>
      </c>
      <c r="EX41" s="96">
        <f t="shared" si="24"/>
        <v>34501.63999999999</v>
      </c>
      <c r="EY41" s="96">
        <f t="shared" si="24"/>
        <v>25931.68300000001</v>
      </c>
      <c r="EZ41" s="96">
        <f t="shared" si="24"/>
        <v>37879.53</v>
      </c>
      <c r="FA41" s="96">
        <f t="shared" si="24"/>
        <v>36898.76704100001</v>
      </c>
      <c r="FB41" s="96">
        <f t="shared" si="24"/>
        <v>31944.352228999982</v>
      </c>
      <c r="FC41" s="96">
        <f t="shared" si="24"/>
        <v>29081</v>
      </c>
      <c r="FD41" s="96">
        <f t="shared" si="24"/>
        <v>30804.20984900001</v>
      </c>
      <c r="FE41" s="96">
        <f t="shared" si="24"/>
        <v>32014.004566</v>
      </c>
      <c r="FF41" s="96">
        <f t="shared" si="24"/>
        <v>43708.2</v>
      </c>
      <c r="FG41" s="96">
        <f t="shared" si="24"/>
        <v>400893.76035581203</v>
      </c>
      <c r="FH41" s="96">
        <f t="shared" si="24"/>
        <v>52851.82786999998</v>
      </c>
      <c r="FI41" s="96">
        <f t="shared" si="24"/>
        <v>37636.78175299999</v>
      </c>
      <c r="FJ41" s="96">
        <f t="shared" si="24"/>
        <v>25298.486351</v>
      </c>
      <c r="FK41" s="96">
        <f t="shared" si="24"/>
        <v>41020.5953822349</v>
      </c>
      <c r="FL41" s="96">
        <f t="shared" si="24"/>
        <v>37179.32220167002</v>
      </c>
      <c r="FM41" s="96">
        <f t="shared" si="24"/>
        <v>37526</v>
      </c>
      <c r="FN41" s="96">
        <f t="shared" si="24"/>
        <v>36704.58378974523</v>
      </c>
      <c r="FO41" s="96">
        <f t="shared" si="24"/>
        <v>57007.63059797846</v>
      </c>
      <c r="FP41" s="96">
        <f t="shared" si="24"/>
        <v>32958.5304086551</v>
      </c>
      <c r="FQ41" s="96">
        <f t="shared" si="24"/>
        <v>51078.7</v>
      </c>
      <c r="FR41" s="96">
        <f t="shared" si="24"/>
        <v>40745.10264415307</v>
      </c>
      <c r="FS41" s="96">
        <f t="shared" si="24"/>
        <v>47186.159221651746</v>
      </c>
      <c r="FT41" s="96">
        <f t="shared" si="24"/>
        <v>497193.7202200885</v>
      </c>
      <c r="FU41" s="96">
        <f t="shared" si="24"/>
        <v>57099.27547977358</v>
      </c>
      <c r="FV41" s="96">
        <f t="shared" si="24"/>
        <v>40436.45842641221</v>
      </c>
      <c r="FW41" s="96">
        <f t="shared" si="24"/>
        <v>39276.2116307898</v>
      </c>
      <c r="FX41" s="96">
        <f t="shared" si="24"/>
        <v>31674.606369299996</v>
      </c>
      <c r="FY41" s="96">
        <f t="shared" si="24"/>
        <v>43629.61929902997</v>
      </c>
      <c r="FZ41" s="96">
        <f t="shared" si="24"/>
        <v>53171.513166909994</v>
      </c>
      <c r="GA41" s="96">
        <f t="shared" si="24"/>
        <v>41808.257364690005</v>
      </c>
      <c r="GB41" s="96">
        <f t="shared" si="24"/>
        <v>44119.18586322002</v>
      </c>
      <c r="GC41" s="96">
        <f t="shared" si="24"/>
        <v>47505.065892579965</v>
      </c>
      <c r="GD41" s="96">
        <f t="shared" si="24"/>
        <v>46432.16822000001</v>
      </c>
      <c r="GE41" s="96">
        <f t="shared" si="24"/>
        <v>43477.856442</v>
      </c>
      <c r="GF41" s="96">
        <f t="shared" si="24"/>
        <v>56434.027923999995</v>
      </c>
      <c r="GG41" s="96">
        <f t="shared" si="24"/>
        <v>545064.2460787055</v>
      </c>
      <c r="GH41" s="96">
        <f t="shared" si="24"/>
        <v>84263.51723200001</v>
      </c>
      <c r="GI41" s="96">
        <f t="shared" si="24"/>
        <v>69289.93320500001</v>
      </c>
      <c r="GJ41" s="96">
        <f t="shared" si="24"/>
        <v>78602.411911</v>
      </c>
      <c r="GK41" s="96">
        <f t="shared" si="24"/>
        <v>50259.003309</v>
      </c>
      <c r="GL41" s="96">
        <f aca="true" t="shared" si="25" ref="GL41:HS41">SUM(GL43:GL55)</f>
        <v>41968.121479911366</v>
      </c>
      <c r="GM41" s="96">
        <f t="shared" si="25"/>
        <v>73148.139504</v>
      </c>
      <c r="GN41" s="96">
        <f t="shared" si="25"/>
        <v>48435.95549300001</v>
      </c>
      <c r="GO41" s="96">
        <f t="shared" si="25"/>
        <v>37006.13057</v>
      </c>
      <c r="GP41" s="96">
        <f t="shared" si="25"/>
        <v>45549.49554437646</v>
      </c>
      <c r="GQ41" s="96">
        <f t="shared" si="25"/>
        <v>49224.67571472173</v>
      </c>
      <c r="GR41" s="96">
        <f t="shared" si="25"/>
        <v>44265.14666214729</v>
      </c>
      <c r="GS41" s="96">
        <f t="shared" si="25"/>
        <v>35729.521965</v>
      </c>
      <c r="GT41" s="96">
        <f t="shared" si="25"/>
        <v>33260.178114</v>
      </c>
      <c r="GU41" s="96">
        <f t="shared" si="25"/>
        <v>27694.56194</v>
      </c>
      <c r="GV41" s="96">
        <f t="shared" si="25"/>
        <v>31839.850511999997</v>
      </c>
      <c r="GW41" s="96">
        <f t="shared" si="25"/>
        <v>39473.772125</v>
      </c>
      <c r="GX41" s="96">
        <f t="shared" si="25"/>
        <v>32999.827747</v>
      </c>
      <c r="GY41" s="96">
        <f t="shared" si="25"/>
        <v>28691.348158</v>
      </c>
      <c r="GZ41" s="96">
        <f t="shared" si="25"/>
        <v>38944.903418999995</v>
      </c>
      <c r="HA41" s="96">
        <f t="shared" si="25"/>
        <v>72254.78760499999</v>
      </c>
      <c r="HB41" s="96">
        <f t="shared" si="25"/>
        <v>46084.039437</v>
      </c>
      <c r="HC41" s="96">
        <f t="shared" si="25"/>
        <v>39119.355226</v>
      </c>
      <c r="HD41" s="96">
        <f t="shared" si="25"/>
        <v>43100.927757</v>
      </c>
      <c r="HE41" s="96">
        <f t="shared" si="25"/>
        <v>40458.085433</v>
      </c>
      <c r="HF41" s="96">
        <f t="shared" si="25"/>
        <v>46333.631429</v>
      </c>
      <c r="HG41" s="96">
        <f t="shared" si="25"/>
        <v>41183.104736</v>
      </c>
      <c r="HH41" s="96">
        <f t="shared" si="25"/>
        <v>60074.738171000005</v>
      </c>
      <c r="HI41" s="96">
        <f t="shared" si="25"/>
        <v>49233.750745000005</v>
      </c>
      <c r="HJ41" s="96">
        <f t="shared" si="25"/>
        <v>41339.626031</v>
      </c>
      <c r="HK41" s="96">
        <f t="shared" si="25"/>
        <v>57406.02522399999</v>
      </c>
      <c r="HL41" s="96">
        <f t="shared" si="25"/>
        <v>52873.57502900001</v>
      </c>
      <c r="HM41" s="96">
        <f t="shared" si="25"/>
        <v>65615.41087</v>
      </c>
      <c r="HN41" s="96">
        <f t="shared" si="25"/>
        <v>0</v>
      </c>
      <c r="HO41" s="96">
        <f t="shared" si="25"/>
        <v>0</v>
      </c>
      <c r="HP41" s="96">
        <f t="shared" si="25"/>
        <v>0</v>
      </c>
      <c r="HQ41" s="96">
        <f t="shared" si="25"/>
        <v>0</v>
      </c>
      <c r="HR41" s="96">
        <f t="shared" si="25"/>
        <v>305159.22962000006</v>
      </c>
      <c r="HS41" s="96">
        <f t="shared" si="25"/>
        <v>414059.862235</v>
      </c>
    </row>
    <row r="42" spans="1:227" ht="15.75">
      <c r="A42" s="66"/>
      <c r="B42" s="33"/>
      <c r="C42" s="18"/>
      <c r="D42" s="18"/>
      <c r="E42" s="19"/>
      <c r="F42" s="19"/>
      <c r="G42" s="19"/>
      <c r="H42" s="18"/>
      <c r="I42" s="19"/>
      <c r="J42" s="18"/>
      <c r="K42" s="37"/>
      <c r="L42" s="37"/>
      <c r="M42" s="93"/>
      <c r="N42" s="93"/>
      <c r="O42" s="93"/>
      <c r="P42" s="93"/>
      <c r="Q42" s="93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0"/>
      <c r="AW42" s="80"/>
      <c r="AX42" s="80"/>
      <c r="AY42" s="80"/>
      <c r="AZ42" s="80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9"/>
      <c r="BO42" s="99"/>
      <c r="BP42" s="99"/>
      <c r="BQ42" s="99"/>
      <c r="BR42" s="99"/>
      <c r="BS42" s="99"/>
      <c r="BT42" s="99"/>
      <c r="BU42" s="99"/>
      <c r="BV42" s="99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93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93"/>
      <c r="EU42" s="100"/>
      <c r="EV42" s="100"/>
      <c r="EW42" s="100"/>
      <c r="EX42" s="100"/>
      <c r="EY42" s="100"/>
      <c r="EZ42" s="100"/>
      <c r="FA42" s="100"/>
      <c r="FB42" s="100"/>
      <c r="FC42" s="100"/>
      <c r="FD42" s="100"/>
      <c r="FE42" s="100"/>
      <c r="FF42" s="80"/>
      <c r="FG42" s="93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99"/>
      <c r="HS42" s="99"/>
    </row>
    <row r="43" spans="1:227" ht="15.75">
      <c r="A43" s="67" t="s">
        <v>80</v>
      </c>
      <c r="B43" s="33">
        <v>12570.4</v>
      </c>
      <c r="C43" s="18">
        <v>3370.5</v>
      </c>
      <c r="D43" s="18">
        <v>1565</v>
      </c>
      <c r="E43" s="19">
        <v>466</v>
      </c>
      <c r="F43" s="19">
        <v>10724.1</v>
      </c>
      <c r="G43" s="19">
        <v>55862</v>
      </c>
      <c r="H43" s="18">
        <v>64764.7</v>
      </c>
      <c r="I43" s="15">
        <v>100469.6</v>
      </c>
      <c r="J43" s="43">
        <v>67168.1</v>
      </c>
      <c r="K43" s="33">
        <v>115270.85832899998</v>
      </c>
      <c r="L43" s="33">
        <v>139919.595749</v>
      </c>
      <c r="M43" s="99">
        <v>122453.25529900001</v>
      </c>
      <c r="N43" s="99">
        <v>133191.97329675686</v>
      </c>
      <c r="O43" s="99">
        <v>117795.66703167238</v>
      </c>
      <c r="P43" s="99">
        <v>60530.0854366359</v>
      </c>
      <c r="Q43" s="99">
        <v>30246.644390999998</v>
      </c>
      <c r="R43" s="99">
        <v>354.6</v>
      </c>
      <c r="S43" s="99">
        <v>67.1</v>
      </c>
      <c r="T43" s="82">
        <v>394.7</v>
      </c>
      <c r="U43" s="82">
        <v>135.7</v>
      </c>
      <c r="V43" s="82" t="s">
        <v>15</v>
      </c>
      <c r="W43" s="82">
        <v>166</v>
      </c>
      <c r="X43" s="82">
        <v>184.3</v>
      </c>
      <c r="Y43" s="82">
        <v>181.4</v>
      </c>
      <c r="Z43" s="82">
        <v>28.1</v>
      </c>
      <c r="AA43" s="82" t="s">
        <v>8</v>
      </c>
      <c r="AB43" s="82">
        <v>20.1</v>
      </c>
      <c r="AC43" s="82">
        <v>33</v>
      </c>
      <c r="AD43" s="82">
        <v>24.3</v>
      </c>
      <c r="AE43" s="82">
        <v>69.3</v>
      </c>
      <c r="AF43" s="82">
        <v>100.4</v>
      </c>
      <c r="AG43" s="82">
        <v>51.8</v>
      </c>
      <c r="AH43" s="82">
        <v>66.5</v>
      </c>
      <c r="AI43" s="82">
        <v>68.1</v>
      </c>
      <c r="AJ43" s="82">
        <v>22.2</v>
      </c>
      <c r="AK43" s="82">
        <v>5.4</v>
      </c>
      <c r="AL43" s="82" t="s">
        <v>8</v>
      </c>
      <c r="AM43" s="82" t="s">
        <v>14</v>
      </c>
      <c r="AN43" s="82" t="s">
        <v>14</v>
      </c>
      <c r="AO43" s="82">
        <v>58</v>
      </c>
      <c r="AP43" s="82">
        <v>161.3</v>
      </c>
      <c r="AQ43" s="82">
        <v>3.7</v>
      </c>
      <c r="AR43" s="82" t="s">
        <v>14</v>
      </c>
      <c r="AS43" s="82">
        <v>65.2</v>
      </c>
      <c r="AT43" s="82">
        <v>128</v>
      </c>
      <c r="AU43" s="82">
        <v>99.9</v>
      </c>
      <c r="AV43" s="80">
        <v>504.1</v>
      </c>
      <c r="AW43" s="80">
        <v>147.6</v>
      </c>
      <c r="AX43" s="80">
        <v>1329.1</v>
      </c>
      <c r="AY43" s="80">
        <v>1307</v>
      </c>
      <c r="AZ43" s="80">
        <v>1705.9</v>
      </c>
      <c r="BA43" s="82">
        <v>5272.3</v>
      </c>
      <c r="BB43" s="82">
        <v>3487.7</v>
      </c>
      <c r="BC43" s="82">
        <v>4237.9</v>
      </c>
      <c r="BD43" s="82">
        <v>3564.9</v>
      </c>
      <c r="BE43" s="82">
        <v>5324.4</v>
      </c>
      <c r="BF43" s="82">
        <v>2627.2</v>
      </c>
      <c r="BG43" s="82">
        <v>5270.4</v>
      </c>
      <c r="BH43" s="82">
        <v>4929.7</v>
      </c>
      <c r="BI43" s="82">
        <v>5840.1</v>
      </c>
      <c r="BJ43" s="82">
        <v>4840.899999999991</v>
      </c>
      <c r="BK43" s="82">
        <v>5997.2</v>
      </c>
      <c r="BL43" s="82">
        <v>6786.6</v>
      </c>
      <c r="BM43" s="82">
        <v>2955</v>
      </c>
      <c r="BN43" s="99">
        <v>7725.6</v>
      </c>
      <c r="BO43" s="99">
        <v>11290.5</v>
      </c>
      <c r="BP43" s="99">
        <v>16614.9</v>
      </c>
      <c r="BQ43" s="99">
        <v>19242.1</v>
      </c>
      <c r="BR43" s="99">
        <v>24512.5</v>
      </c>
      <c r="BS43" s="99">
        <v>29442.2</v>
      </c>
      <c r="BT43" s="99">
        <v>35282.3</v>
      </c>
      <c r="BU43" s="82">
        <v>40123.2</v>
      </c>
      <c r="BV43" s="82">
        <v>46120.4</v>
      </c>
      <c r="BW43" s="82">
        <v>52907</v>
      </c>
      <c r="BX43" s="80">
        <v>55862</v>
      </c>
      <c r="BY43" s="82">
        <v>3797.2</v>
      </c>
      <c r="BZ43" s="82">
        <v>3065.1</v>
      </c>
      <c r="CA43" s="82">
        <v>3639</v>
      </c>
      <c r="CB43" s="82">
        <v>4465</v>
      </c>
      <c r="CC43" s="82">
        <v>4363.8</v>
      </c>
      <c r="CD43" s="82">
        <v>2608.6</v>
      </c>
      <c r="CE43" s="82">
        <v>6065.6</v>
      </c>
      <c r="CF43" s="82">
        <v>12505.4</v>
      </c>
      <c r="CG43" s="82">
        <v>7446.2</v>
      </c>
      <c r="CH43" s="82">
        <v>4783.2</v>
      </c>
      <c r="CI43" s="82">
        <v>9552.5</v>
      </c>
      <c r="CJ43" s="82">
        <v>2473.1</v>
      </c>
      <c r="CK43" s="82">
        <v>6862.3</v>
      </c>
      <c r="CL43" s="82">
        <v>10501.3</v>
      </c>
      <c r="CM43" s="82">
        <v>14966.3</v>
      </c>
      <c r="CN43" s="82">
        <v>19330.1</v>
      </c>
      <c r="CO43" s="82">
        <v>21938.7</v>
      </c>
      <c r="CP43" s="80">
        <v>28004.3</v>
      </c>
      <c r="CQ43" s="82">
        <v>40509.7</v>
      </c>
      <c r="CR43" s="82">
        <v>47955.9</v>
      </c>
      <c r="CS43" s="80">
        <v>52739.1</v>
      </c>
      <c r="CT43" s="80">
        <v>62291.6</v>
      </c>
      <c r="CU43" s="82">
        <v>64764.7</v>
      </c>
      <c r="CV43" s="82">
        <v>5358.7</v>
      </c>
      <c r="CW43" s="82">
        <v>11116.2</v>
      </c>
      <c r="CX43" s="82">
        <v>19060.2</v>
      </c>
      <c r="CY43" s="80">
        <v>25055.1</v>
      </c>
      <c r="CZ43" s="80">
        <v>34159.5</v>
      </c>
      <c r="DA43" s="80">
        <v>41427.1</v>
      </c>
      <c r="DB43" s="80">
        <v>58297.1</v>
      </c>
      <c r="DC43" s="80">
        <v>65075.4</v>
      </c>
      <c r="DD43" s="80">
        <v>73057.8</v>
      </c>
      <c r="DE43" s="80">
        <v>90299</v>
      </c>
      <c r="DF43" s="80">
        <v>95299.9</v>
      </c>
      <c r="DG43" s="80">
        <v>100469.6</v>
      </c>
      <c r="DH43" s="80">
        <v>5546.5</v>
      </c>
      <c r="DI43" s="82">
        <v>14472.3</v>
      </c>
      <c r="DJ43" s="82">
        <v>21381.8</v>
      </c>
      <c r="DK43" s="82">
        <v>28347.4</v>
      </c>
      <c r="DL43" s="82">
        <v>32533</v>
      </c>
      <c r="DM43" s="82">
        <v>39291.7</v>
      </c>
      <c r="DN43" s="80">
        <v>44439.4</v>
      </c>
      <c r="DO43" s="80">
        <v>46905.6</v>
      </c>
      <c r="DP43" s="80">
        <v>53470.5</v>
      </c>
      <c r="DQ43" s="80">
        <v>58815.7</v>
      </c>
      <c r="DR43" s="80">
        <v>64034.4</v>
      </c>
      <c r="DS43" s="80">
        <v>3133.7</v>
      </c>
      <c r="DT43" s="80">
        <f aca="true" t="shared" si="26" ref="DT43:DT55">DR43+DS43</f>
        <v>67168.1</v>
      </c>
      <c r="DU43" s="82">
        <v>10154.7</v>
      </c>
      <c r="DV43" s="82">
        <v>5589</v>
      </c>
      <c r="DW43" s="82">
        <v>8820.4</v>
      </c>
      <c r="DX43" s="82">
        <v>5995.2</v>
      </c>
      <c r="DY43" s="82">
        <v>7209.388095</v>
      </c>
      <c r="DZ43" s="82">
        <v>11662.020132</v>
      </c>
      <c r="EA43" s="82">
        <v>10728.7</v>
      </c>
      <c r="EB43" s="82">
        <v>11143.7</v>
      </c>
      <c r="EC43" s="82">
        <v>11163.950102</v>
      </c>
      <c r="ED43" s="82">
        <v>11622.2</v>
      </c>
      <c r="EE43" s="82">
        <v>6227.4</v>
      </c>
      <c r="EF43" s="82">
        <v>14954.2</v>
      </c>
      <c r="EG43" s="99">
        <f aca="true" t="shared" si="27" ref="EG43:EG54">SUM(DU43:EF43)</f>
        <v>115270.85832899998</v>
      </c>
      <c r="EH43" s="82">
        <v>12760.7</v>
      </c>
      <c r="EI43" s="82">
        <v>8727.6</v>
      </c>
      <c r="EJ43" s="82">
        <v>11912.7</v>
      </c>
      <c r="EK43" s="82">
        <v>7546.707507</v>
      </c>
      <c r="EL43" s="82">
        <v>23107.6</v>
      </c>
      <c r="EM43" s="82">
        <v>8990.7</v>
      </c>
      <c r="EN43" s="82">
        <v>10264.9</v>
      </c>
      <c r="EO43" s="82">
        <v>8667.457416</v>
      </c>
      <c r="EP43" s="82">
        <v>8615.995616</v>
      </c>
      <c r="EQ43" s="82">
        <v>8218.33521</v>
      </c>
      <c r="ER43" s="82">
        <v>8172.1</v>
      </c>
      <c r="ES43" s="82">
        <v>22934.8</v>
      </c>
      <c r="ET43" s="99">
        <f aca="true" t="shared" si="28" ref="ET43:ET55">SUM(EH43:ES43)</f>
        <v>139919.595749</v>
      </c>
      <c r="EU43" s="82">
        <v>15904.640141</v>
      </c>
      <c r="EV43" s="82">
        <v>7756.832595</v>
      </c>
      <c r="EW43" s="80">
        <v>11912.73097</v>
      </c>
      <c r="EX43" s="80">
        <v>11874.75</v>
      </c>
      <c r="EY43" s="80">
        <v>7894.657</v>
      </c>
      <c r="EZ43" s="80">
        <v>9556.1</v>
      </c>
      <c r="FA43" s="80">
        <v>12390.466402</v>
      </c>
      <c r="FB43" s="80">
        <v>7793.545324</v>
      </c>
      <c r="FC43" s="80">
        <v>6678.9</v>
      </c>
      <c r="FD43" s="80">
        <v>9249.050856</v>
      </c>
      <c r="FE43" s="80">
        <v>10854.582011</v>
      </c>
      <c r="FF43" s="80">
        <v>10587</v>
      </c>
      <c r="FG43" s="80">
        <f aca="true" t="shared" si="29" ref="FG43:FG55">SUM(EU43:EZ43)+FA43+FB43+FC43+FD43+FE43+FF43</f>
        <v>122453.25529900001</v>
      </c>
      <c r="FH43" s="80">
        <v>15538.23486</v>
      </c>
      <c r="FI43" s="80">
        <v>11231.380519</v>
      </c>
      <c r="FJ43" s="80">
        <v>8619.845748</v>
      </c>
      <c r="FK43" s="80">
        <v>2384.4901</v>
      </c>
      <c r="FL43" s="80">
        <v>9819.3082962</v>
      </c>
      <c r="FM43" s="80">
        <v>12076.5</v>
      </c>
      <c r="FN43" s="80">
        <v>10325.680275967501</v>
      </c>
      <c r="FO43" s="80">
        <v>13507.2979961517</v>
      </c>
      <c r="FP43" s="80">
        <v>11027.867616388976</v>
      </c>
      <c r="FQ43" s="80">
        <v>12229.8</v>
      </c>
      <c r="FR43" s="80">
        <v>12810.920295977</v>
      </c>
      <c r="FS43" s="80">
        <v>13620.647589071657</v>
      </c>
      <c r="FT43" s="80">
        <f aca="true" t="shared" si="30" ref="FT43:FT55">FI43+FH43+FJ43+FK43+FL43+FM43+FN43+FO43+FP43+FQ43+FR43+FS43</f>
        <v>133191.97329675686</v>
      </c>
      <c r="FU43" s="80">
        <v>8513.7002740584</v>
      </c>
      <c r="FV43" s="80">
        <v>10954.521675658334</v>
      </c>
      <c r="FW43" s="80">
        <v>10004.742326735652</v>
      </c>
      <c r="FX43" s="80">
        <v>10603.909481429997</v>
      </c>
      <c r="FY43" s="80">
        <v>8645.14533218</v>
      </c>
      <c r="FZ43" s="80">
        <v>9264.19782142</v>
      </c>
      <c r="GA43" s="80">
        <v>9122.757205240012</v>
      </c>
      <c r="GB43" s="80">
        <v>13132.442472929988</v>
      </c>
      <c r="GC43" s="80">
        <v>9263.44203202</v>
      </c>
      <c r="GD43" s="80">
        <v>11396.422446</v>
      </c>
      <c r="GE43" s="80">
        <v>7346.930305</v>
      </c>
      <c r="GF43" s="80">
        <v>9547.455659</v>
      </c>
      <c r="GG43" s="80">
        <f aca="true" t="shared" si="31" ref="GG43:GG55">SUM(FU43:GF43)</f>
        <v>117795.66703167238</v>
      </c>
      <c r="GH43" s="80">
        <v>13634.048377</v>
      </c>
      <c r="GI43" s="80">
        <v>12274.068563</v>
      </c>
      <c r="GJ43" s="80">
        <v>12118.66588</v>
      </c>
      <c r="GK43" s="80">
        <v>9813.449189</v>
      </c>
      <c r="GL43" s="80">
        <v>10002.679104911367</v>
      </c>
      <c r="GM43" s="80">
        <v>16386.706138</v>
      </c>
      <c r="GN43" s="80">
        <v>11591.992436</v>
      </c>
      <c r="GO43" s="80">
        <v>6828.620587</v>
      </c>
      <c r="GP43" s="80">
        <v>8736.977400700001</v>
      </c>
      <c r="GQ43" s="80">
        <v>7419.145681</v>
      </c>
      <c r="GR43" s="80">
        <v>3984.89097</v>
      </c>
      <c r="GS43" s="80">
        <v>2927.489948</v>
      </c>
      <c r="GT43" s="80">
        <v>1098.410655</v>
      </c>
      <c r="GU43" s="80">
        <v>849.416834</v>
      </c>
      <c r="GV43" s="80">
        <v>2864.780461</v>
      </c>
      <c r="GW43" s="80">
        <v>1284.782889</v>
      </c>
      <c r="GX43" s="80">
        <v>1448.317216</v>
      </c>
      <c r="GY43" s="80">
        <v>2323.090509</v>
      </c>
      <c r="GZ43" s="80">
        <v>1374.99775</v>
      </c>
      <c r="HA43" s="80">
        <v>3027.101226</v>
      </c>
      <c r="HB43" s="80">
        <v>4401.752129</v>
      </c>
      <c r="HC43" s="80">
        <v>3533.595396</v>
      </c>
      <c r="HD43" s="80">
        <v>3525.625408</v>
      </c>
      <c r="HE43" s="80">
        <v>4514.773918</v>
      </c>
      <c r="HF43" s="80">
        <v>6238.322007000002</v>
      </c>
      <c r="HG43" s="80">
        <v>4243.606211</v>
      </c>
      <c r="HH43" s="80">
        <v>6460.361478</v>
      </c>
      <c r="HI43" s="80">
        <v>4510.19347</v>
      </c>
      <c r="HJ43" s="80">
        <v>6781.044026</v>
      </c>
      <c r="HK43" s="80">
        <v>7563.853174</v>
      </c>
      <c r="HL43" s="80">
        <v>9050.441329</v>
      </c>
      <c r="HM43" s="80">
        <v>12712.343732</v>
      </c>
      <c r="HN43" s="80"/>
      <c r="HO43" s="80"/>
      <c r="HP43" s="80"/>
      <c r="HQ43" s="80"/>
      <c r="HR43" s="99">
        <f>+GT43+GU43+GV43+GW43+GX43+GY43+GZ43+HA43</f>
        <v>14270.89754</v>
      </c>
      <c r="HS43" s="99">
        <f>HF43+HG43+HH43+HI43+HJ43+HK43+HL43+HM43</f>
        <v>57560.165427</v>
      </c>
    </row>
    <row r="44" spans="1:227" ht="15.75">
      <c r="A44" s="67" t="s">
        <v>119</v>
      </c>
      <c r="B44" s="33" t="s">
        <v>8</v>
      </c>
      <c r="C44" s="18" t="s">
        <v>8</v>
      </c>
      <c r="D44" s="18">
        <v>386.3</v>
      </c>
      <c r="E44" s="19">
        <v>421.4</v>
      </c>
      <c r="F44" s="19">
        <v>351.2</v>
      </c>
      <c r="G44" s="19">
        <v>52.8</v>
      </c>
      <c r="H44" s="18">
        <v>36.3</v>
      </c>
      <c r="I44" s="15">
        <v>285.6</v>
      </c>
      <c r="J44" s="43">
        <v>142.8</v>
      </c>
      <c r="K44" s="33">
        <v>173.313601</v>
      </c>
      <c r="L44" s="33">
        <v>49.710865</v>
      </c>
      <c r="M44" s="99">
        <v>68.421736</v>
      </c>
      <c r="N44" s="99">
        <v>87.412275079348</v>
      </c>
      <c r="O44" s="99">
        <v>202.46837184639998</v>
      </c>
      <c r="P44" s="99">
        <v>295.090311</v>
      </c>
      <c r="Q44" s="99">
        <v>431.019311</v>
      </c>
      <c r="R44" s="82" t="s">
        <v>8</v>
      </c>
      <c r="S44" s="82" t="s">
        <v>8</v>
      </c>
      <c r="T44" s="82" t="s">
        <v>8</v>
      </c>
      <c r="U44" s="82">
        <v>335</v>
      </c>
      <c r="V44" s="82" t="s">
        <v>8</v>
      </c>
      <c r="W44" s="82" t="s">
        <v>8</v>
      </c>
      <c r="X44" s="82" t="s">
        <v>8</v>
      </c>
      <c r="Y44" s="82" t="s">
        <v>8</v>
      </c>
      <c r="Z44" s="82" t="s">
        <v>8</v>
      </c>
      <c r="AA44" s="82">
        <v>51.3</v>
      </c>
      <c r="AB44" s="82" t="s">
        <v>8</v>
      </c>
      <c r="AC44" s="82" t="s">
        <v>8</v>
      </c>
      <c r="AD44" s="82">
        <v>71.8</v>
      </c>
      <c r="AE44" s="82">
        <v>0</v>
      </c>
      <c r="AF44" s="82" t="s">
        <v>8</v>
      </c>
      <c r="AG44" s="82" t="s">
        <v>8</v>
      </c>
      <c r="AH44" s="82" t="s">
        <v>8</v>
      </c>
      <c r="AI44" s="82">
        <v>4.2</v>
      </c>
      <c r="AJ44" s="82" t="s">
        <v>8</v>
      </c>
      <c r="AK44" s="82">
        <v>10.7</v>
      </c>
      <c r="AL44" s="82">
        <v>36.2</v>
      </c>
      <c r="AM44" s="82">
        <v>298.5</v>
      </c>
      <c r="AN44" s="82" t="s">
        <v>8</v>
      </c>
      <c r="AO44" s="82" t="s">
        <v>8</v>
      </c>
      <c r="AP44" s="82" t="s">
        <v>8</v>
      </c>
      <c r="AQ44" s="82"/>
      <c r="AR44" s="82"/>
      <c r="AS44" s="82"/>
      <c r="AT44" s="82"/>
      <c r="AU44" s="82"/>
      <c r="AV44" s="80">
        <v>259.7</v>
      </c>
      <c r="AW44" s="80">
        <v>33.2</v>
      </c>
      <c r="AX44" s="80">
        <v>0</v>
      </c>
      <c r="AY44" s="80">
        <v>22.2</v>
      </c>
      <c r="AZ44" s="80">
        <v>36.1</v>
      </c>
      <c r="BA44" s="82">
        <v>0</v>
      </c>
      <c r="BB44" s="82">
        <v>0</v>
      </c>
      <c r="BC44" s="82">
        <v>0</v>
      </c>
      <c r="BD44" s="82">
        <v>0</v>
      </c>
      <c r="BE44" s="82">
        <v>0</v>
      </c>
      <c r="BF44" s="82">
        <v>0</v>
      </c>
      <c r="BG44" s="82">
        <v>0</v>
      </c>
      <c r="BH44" s="82">
        <v>52.8</v>
      </c>
      <c r="BI44" s="82">
        <v>0</v>
      </c>
      <c r="BJ44" s="82">
        <v>0</v>
      </c>
      <c r="BK44" s="82">
        <v>0</v>
      </c>
      <c r="BL44" s="82">
        <v>0</v>
      </c>
      <c r="BM44" s="82">
        <v>0</v>
      </c>
      <c r="BN44" s="82" t="s">
        <v>8</v>
      </c>
      <c r="BO44" s="99" t="s">
        <v>8</v>
      </c>
      <c r="BP44" s="99" t="s">
        <v>8</v>
      </c>
      <c r="BQ44" s="99">
        <v>0</v>
      </c>
      <c r="BR44" s="99" t="s">
        <v>8</v>
      </c>
      <c r="BS44" s="99">
        <v>52.8</v>
      </c>
      <c r="BT44" s="99">
        <v>52.8</v>
      </c>
      <c r="BU44" s="82">
        <v>52.8</v>
      </c>
      <c r="BV44" s="82">
        <v>52.8</v>
      </c>
      <c r="BW44" s="82">
        <v>52.8</v>
      </c>
      <c r="BX44" s="80">
        <v>52.8</v>
      </c>
      <c r="BY44" s="82" t="s">
        <v>8</v>
      </c>
      <c r="BZ44" s="82">
        <v>0</v>
      </c>
      <c r="CA44" s="82">
        <v>36.3</v>
      </c>
      <c r="CB44" s="82">
        <v>0</v>
      </c>
      <c r="CC44" s="82">
        <v>0</v>
      </c>
      <c r="CD44" s="82">
        <v>0</v>
      </c>
      <c r="CE44" s="82">
        <v>0</v>
      </c>
      <c r="CF44" s="82">
        <v>0</v>
      </c>
      <c r="CG44" s="82">
        <v>0</v>
      </c>
      <c r="CH44" s="82">
        <v>0</v>
      </c>
      <c r="CI44" s="82">
        <v>0</v>
      </c>
      <c r="CJ44" s="82">
        <v>0</v>
      </c>
      <c r="CK44" s="82" t="s">
        <v>8</v>
      </c>
      <c r="CL44" s="82">
        <v>36.3</v>
      </c>
      <c r="CM44" s="82">
        <v>36.3</v>
      </c>
      <c r="CN44" s="82">
        <v>36.3</v>
      </c>
      <c r="CO44" s="82">
        <v>36.3</v>
      </c>
      <c r="CP44" s="80">
        <v>36.3</v>
      </c>
      <c r="CQ44" s="82">
        <v>36.3</v>
      </c>
      <c r="CR44" s="82">
        <v>36.3</v>
      </c>
      <c r="CS44" s="80">
        <v>36.3</v>
      </c>
      <c r="CT44" s="80">
        <v>36.3</v>
      </c>
      <c r="CU44" s="82">
        <v>36.3</v>
      </c>
      <c r="CV44" s="82">
        <v>74.6</v>
      </c>
      <c r="CW44" s="82">
        <v>74.6</v>
      </c>
      <c r="CX44" s="82">
        <v>168.8</v>
      </c>
      <c r="CY44" s="80">
        <v>168.8</v>
      </c>
      <c r="CZ44" s="80">
        <v>168.8</v>
      </c>
      <c r="DA44" s="80">
        <v>168.8</v>
      </c>
      <c r="DB44" s="80">
        <v>168.8</v>
      </c>
      <c r="DC44" s="80">
        <v>285.6</v>
      </c>
      <c r="DD44" s="80">
        <v>285.6</v>
      </c>
      <c r="DE44" s="80">
        <v>285.6</v>
      </c>
      <c r="DF44" s="80">
        <v>285.6</v>
      </c>
      <c r="DG44" s="80">
        <v>285.6</v>
      </c>
      <c r="DH44" s="82" t="s">
        <v>8</v>
      </c>
      <c r="DI44" s="82" t="s">
        <v>8</v>
      </c>
      <c r="DJ44" s="80">
        <v>77.4</v>
      </c>
      <c r="DK44" s="80">
        <v>77.4</v>
      </c>
      <c r="DL44" s="80">
        <v>77.4</v>
      </c>
      <c r="DM44" s="82">
        <v>142.8</v>
      </c>
      <c r="DN44" s="80">
        <v>142.8</v>
      </c>
      <c r="DO44" s="80">
        <v>142.8</v>
      </c>
      <c r="DP44" s="80">
        <v>142.8</v>
      </c>
      <c r="DQ44" s="80">
        <v>142.8</v>
      </c>
      <c r="DR44" s="80">
        <v>142.8</v>
      </c>
      <c r="DS44" s="80"/>
      <c r="DT44" s="80">
        <f t="shared" si="26"/>
        <v>142.8</v>
      </c>
      <c r="DU44" s="82">
        <v>70.4</v>
      </c>
      <c r="DV44" s="82"/>
      <c r="DW44" s="82">
        <v>0</v>
      </c>
      <c r="DX44" s="82" t="s">
        <v>8</v>
      </c>
      <c r="DY44" s="82" t="s">
        <v>8</v>
      </c>
      <c r="DZ44" s="82">
        <v>0</v>
      </c>
      <c r="EA44" s="82">
        <v>0</v>
      </c>
      <c r="EB44" s="82">
        <v>0</v>
      </c>
      <c r="EC44" s="82">
        <v>102.913601</v>
      </c>
      <c r="ED44" s="82">
        <v>0</v>
      </c>
      <c r="EE44" s="82">
        <v>0</v>
      </c>
      <c r="EF44" s="82"/>
      <c r="EG44" s="99">
        <f t="shared" si="27"/>
        <v>173.313601</v>
      </c>
      <c r="EH44" s="82">
        <v>0</v>
      </c>
      <c r="EI44" s="82">
        <v>0</v>
      </c>
      <c r="EJ44" s="82">
        <v>0</v>
      </c>
      <c r="EK44" s="82">
        <v>49.410865</v>
      </c>
      <c r="EL44" s="82"/>
      <c r="EM44" s="82"/>
      <c r="EN44" s="82"/>
      <c r="EO44" s="82">
        <v>0</v>
      </c>
      <c r="EP44" s="82">
        <v>0</v>
      </c>
      <c r="EQ44" s="82">
        <v>0</v>
      </c>
      <c r="ER44" s="82"/>
      <c r="ES44" s="82">
        <v>0.3</v>
      </c>
      <c r="ET44" s="99">
        <f t="shared" si="28"/>
        <v>49.710865</v>
      </c>
      <c r="EU44" s="82" t="s">
        <v>8</v>
      </c>
      <c r="EV44" s="82">
        <v>0</v>
      </c>
      <c r="EW44" s="80">
        <v>0</v>
      </c>
      <c r="EX44" s="80"/>
      <c r="EY44" s="80">
        <v>0</v>
      </c>
      <c r="EZ44" s="80"/>
      <c r="FA44" s="80"/>
      <c r="FB44" s="80">
        <v>33.521736</v>
      </c>
      <c r="FC44" s="80">
        <v>34.9</v>
      </c>
      <c r="FD44" s="80">
        <v>0</v>
      </c>
      <c r="FE44" s="80">
        <v>0</v>
      </c>
      <c r="FF44" s="80">
        <v>0</v>
      </c>
      <c r="FG44" s="80">
        <f t="shared" si="29"/>
        <v>68.421736</v>
      </c>
      <c r="FH44" s="80">
        <v>2.949043</v>
      </c>
      <c r="FI44" s="80">
        <v>0</v>
      </c>
      <c r="FJ44" s="80">
        <v>0</v>
      </c>
      <c r="FK44" s="80">
        <v>0</v>
      </c>
      <c r="FL44" s="80">
        <v>0</v>
      </c>
      <c r="FM44" s="80">
        <v>0</v>
      </c>
      <c r="FN44" s="80">
        <v>0</v>
      </c>
      <c r="FO44" s="80">
        <v>84.463232079348</v>
      </c>
      <c r="FP44" s="80">
        <v>0</v>
      </c>
      <c r="FQ44" s="80">
        <v>0</v>
      </c>
      <c r="FR44" s="80">
        <v>0</v>
      </c>
      <c r="FS44" s="80">
        <v>0</v>
      </c>
      <c r="FT44" s="80">
        <f t="shared" si="30"/>
        <v>87.412275079348</v>
      </c>
      <c r="FU44" s="80">
        <v>82.31137979639999</v>
      </c>
      <c r="FV44" s="80">
        <v>0</v>
      </c>
      <c r="FW44" s="80">
        <v>0</v>
      </c>
      <c r="FX44" s="80">
        <v>36.84092408</v>
      </c>
      <c r="FY44" s="80">
        <v>0</v>
      </c>
      <c r="FZ44" s="80">
        <v>82.17895804999999</v>
      </c>
      <c r="GA44" s="80">
        <v>0</v>
      </c>
      <c r="GB44" s="80">
        <v>0.31485092</v>
      </c>
      <c r="GC44" s="80"/>
      <c r="GD44" s="80">
        <v>0.822259</v>
      </c>
      <c r="GE44" s="80"/>
      <c r="GF44" s="80"/>
      <c r="GG44" s="80">
        <f t="shared" si="31"/>
        <v>202.46837184639998</v>
      </c>
      <c r="GH44" s="80">
        <v>82.645404</v>
      </c>
      <c r="GI44" s="80">
        <v>0</v>
      </c>
      <c r="GJ44" s="80">
        <v>83.562091</v>
      </c>
      <c r="GK44" s="80">
        <v>40.199563</v>
      </c>
      <c r="GL44" s="80">
        <v>88.683253</v>
      </c>
      <c r="GM44" s="80"/>
      <c r="GN44" s="80">
        <v>46.377888</v>
      </c>
      <c r="GO44" s="80">
        <v>31.377648</v>
      </c>
      <c r="GP44" s="80"/>
      <c r="GQ44" s="80">
        <v>20.570703</v>
      </c>
      <c r="GR44" s="80"/>
      <c r="GS44" s="80"/>
      <c r="GT44" s="80"/>
      <c r="GU44" s="80"/>
      <c r="GV44" s="80">
        <v>10.861692</v>
      </c>
      <c r="GW44" s="80"/>
      <c r="GX44" s="80"/>
      <c r="GY44" s="80">
        <v>103.72245</v>
      </c>
      <c r="GZ44" s="80">
        <v>104.308163</v>
      </c>
      <c r="HA44" s="80"/>
      <c r="HB44" s="80">
        <v>196.96459</v>
      </c>
      <c r="HC44" s="80">
        <v>15.162416</v>
      </c>
      <c r="HD44" s="80"/>
      <c r="HE44" s="80"/>
      <c r="HF44" s="80">
        <v>118.650951</v>
      </c>
      <c r="HG44" s="80">
        <v>19.418995</v>
      </c>
      <c r="HH44" s="80"/>
      <c r="HI44" s="80">
        <v>106.806475</v>
      </c>
      <c r="HJ44" s="80">
        <v>138.606815</v>
      </c>
      <c r="HK44" s="80">
        <v>107.18877</v>
      </c>
      <c r="HL44" s="80">
        <v>35.301953</v>
      </c>
      <c r="HM44" s="80"/>
      <c r="HN44" s="80"/>
      <c r="HO44" s="80"/>
      <c r="HP44" s="80"/>
      <c r="HQ44" s="80"/>
      <c r="HR44" s="99">
        <f aca="true" t="shared" si="32" ref="HR44:HR55">+GT44+GU44+GV44+GW44+GX44+GY44+GZ44+HA44</f>
        <v>218.892305</v>
      </c>
      <c r="HS44" s="99">
        <f aca="true" t="shared" si="33" ref="HS44:HS55">HF44+HG44+HH44+HI44+HJ44+HK44+HL44+HM44</f>
        <v>525.973959</v>
      </c>
    </row>
    <row r="45" spans="1:227" ht="15.75">
      <c r="A45" s="67" t="s">
        <v>81</v>
      </c>
      <c r="B45" s="33">
        <v>242.5</v>
      </c>
      <c r="C45" s="18" t="s">
        <v>8</v>
      </c>
      <c r="D45" s="18">
        <v>1.1</v>
      </c>
      <c r="E45" s="19">
        <v>64.9</v>
      </c>
      <c r="F45" s="19">
        <v>233.8</v>
      </c>
      <c r="G45" s="19">
        <v>81.3</v>
      </c>
      <c r="H45" s="18">
        <v>34</v>
      </c>
      <c r="I45" s="15">
        <v>83.3</v>
      </c>
      <c r="J45" s="43">
        <v>576.8</v>
      </c>
      <c r="K45" s="33">
        <v>488.135605</v>
      </c>
      <c r="L45" s="33">
        <v>116.013866</v>
      </c>
      <c r="M45" s="99">
        <v>219.283565</v>
      </c>
      <c r="N45" s="99">
        <v>211.613414539</v>
      </c>
      <c r="O45" s="99">
        <v>726.4063208016</v>
      </c>
      <c r="P45" s="99">
        <v>82.728026</v>
      </c>
      <c r="Q45" s="99">
        <v>71.146544</v>
      </c>
      <c r="R45" s="82" t="s">
        <v>8</v>
      </c>
      <c r="S45" s="82" t="s">
        <v>8</v>
      </c>
      <c r="T45" s="82" t="s">
        <v>8</v>
      </c>
      <c r="U45" s="82" t="s">
        <v>8</v>
      </c>
      <c r="V45" s="82" t="s">
        <v>8</v>
      </c>
      <c r="W45" s="82" t="s">
        <v>8</v>
      </c>
      <c r="X45" s="82" t="s">
        <v>8</v>
      </c>
      <c r="Y45" s="82" t="s">
        <v>8</v>
      </c>
      <c r="Z45" s="82" t="s">
        <v>8</v>
      </c>
      <c r="AA45" s="82" t="s">
        <v>8</v>
      </c>
      <c r="AB45" s="82" t="s">
        <v>8</v>
      </c>
      <c r="AC45" s="82">
        <v>1.1</v>
      </c>
      <c r="AD45" s="82" t="s">
        <v>8</v>
      </c>
      <c r="AE45" s="82">
        <v>27.5</v>
      </c>
      <c r="AF45" s="82" t="s">
        <v>8</v>
      </c>
      <c r="AG45" s="82" t="s">
        <v>8</v>
      </c>
      <c r="AH45" s="82">
        <v>25.4</v>
      </c>
      <c r="AI45" s="82">
        <v>12</v>
      </c>
      <c r="AJ45" s="82"/>
      <c r="AK45" s="82"/>
      <c r="AL45" s="82"/>
      <c r="AM45" s="82"/>
      <c r="AN45" s="82"/>
      <c r="AO45" s="82"/>
      <c r="AP45" s="82" t="s">
        <v>8</v>
      </c>
      <c r="AQ45" s="82"/>
      <c r="AR45" s="82">
        <v>92.8</v>
      </c>
      <c r="AS45" s="82" t="s">
        <v>8</v>
      </c>
      <c r="AT45" s="82">
        <v>10.1</v>
      </c>
      <c r="AU45" s="82">
        <v>100.9</v>
      </c>
      <c r="AV45" s="80">
        <v>0</v>
      </c>
      <c r="AW45" s="80">
        <v>29.5</v>
      </c>
      <c r="AX45" s="80">
        <v>0.5</v>
      </c>
      <c r="AY45" s="80">
        <v>0</v>
      </c>
      <c r="AZ45" s="80">
        <v>0</v>
      </c>
      <c r="BA45" s="82">
        <v>0</v>
      </c>
      <c r="BB45" s="82">
        <v>0</v>
      </c>
      <c r="BC45" s="82">
        <v>0</v>
      </c>
      <c r="BD45" s="82">
        <v>0</v>
      </c>
      <c r="BE45" s="82">
        <v>58.5</v>
      </c>
      <c r="BF45" s="82">
        <v>1</v>
      </c>
      <c r="BG45" s="82">
        <v>0</v>
      </c>
      <c r="BH45" s="82">
        <v>0</v>
      </c>
      <c r="BI45" s="82">
        <v>0</v>
      </c>
      <c r="BJ45" s="82">
        <v>21.8</v>
      </c>
      <c r="BK45" s="82">
        <v>0</v>
      </c>
      <c r="BL45" s="82">
        <v>0</v>
      </c>
      <c r="BM45" s="82">
        <v>0</v>
      </c>
      <c r="BN45" s="99" t="s">
        <v>8</v>
      </c>
      <c r="BO45" s="99" t="s">
        <v>8</v>
      </c>
      <c r="BP45" s="99">
        <v>58.5</v>
      </c>
      <c r="BQ45" s="99">
        <v>59.5</v>
      </c>
      <c r="BR45" s="99">
        <v>59.5</v>
      </c>
      <c r="BS45" s="99">
        <v>59.5</v>
      </c>
      <c r="BT45" s="99">
        <v>59.5</v>
      </c>
      <c r="BU45" s="82">
        <v>81.3</v>
      </c>
      <c r="BV45" s="82">
        <v>81.3</v>
      </c>
      <c r="BW45" s="82">
        <v>81.3</v>
      </c>
      <c r="BX45" s="80">
        <v>81.3</v>
      </c>
      <c r="BY45" s="82">
        <v>34</v>
      </c>
      <c r="BZ45" s="82">
        <v>0</v>
      </c>
      <c r="CA45" s="82">
        <v>0</v>
      </c>
      <c r="CB45" s="82">
        <v>0</v>
      </c>
      <c r="CC45" s="82">
        <v>0</v>
      </c>
      <c r="CD45" s="82">
        <v>0</v>
      </c>
      <c r="CE45" s="82">
        <v>0</v>
      </c>
      <c r="CF45" s="82">
        <v>0</v>
      </c>
      <c r="CG45" s="82">
        <v>0</v>
      </c>
      <c r="CH45" s="82">
        <v>0</v>
      </c>
      <c r="CI45" s="82">
        <v>0</v>
      </c>
      <c r="CJ45" s="82">
        <v>0</v>
      </c>
      <c r="CK45" s="82">
        <v>34</v>
      </c>
      <c r="CL45" s="82">
        <v>34</v>
      </c>
      <c r="CM45" s="82">
        <v>34</v>
      </c>
      <c r="CN45" s="82">
        <v>34</v>
      </c>
      <c r="CO45" s="82">
        <v>34</v>
      </c>
      <c r="CP45" s="80">
        <v>34</v>
      </c>
      <c r="CQ45" s="82">
        <v>34</v>
      </c>
      <c r="CR45" s="82">
        <v>34</v>
      </c>
      <c r="CS45" s="80">
        <v>34</v>
      </c>
      <c r="CT45" s="80">
        <v>34</v>
      </c>
      <c r="CU45" s="82">
        <v>34</v>
      </c>
      <c r="CV45" s="82">
        <v>1.6</v>
      </c>
      <c r="CW45" s="82">
        <v>1.6</v>
      </c>
      <c r="CX45" s="82">
        <v>1.6</v>
      </c>
      <c r="CY45" s="80">
        <v>1.6</v>
      </c>
      <c r="CZ45" s="80">
        <v>83.3</v>
      </c>
      <c r="DA45" s="80">
        <v>83.3</v>
      </c>
      <c r="DB45" s="80">
        <v>83.3</v>
      </c>
      <c r="DC45" s="80">
        <v>83.3</v>
      </c>
      <c r="DD45" s="80">
        <v>83.3</v>
      </c>
      <c r="DE45" s="80">
        <v>83.3</v>
      </c>
      <c r="DF45" s="80">
        <v>83.3</v>
      </c>
      <c r="DG45" s="80">
        <v>83.3</v>
      </c>
      <c r="DH45" s="82" t="s">
        <v>8</v>
      </c>
      <c r="DI45" s="82">
        <v>0.6</v>
      </c>
      <c r="DJ45" s="80">
        <v>0.6</v>
      </c>
      <c r="DK45" s="80">
        <v>0.6</v>
      </c>
      <c r="DL45" s="80">
        <v>0.6</v>
      </c>
      <c r="DM45" s="82">
        <v>72.9</v>
      </c>
      <c r="DN45" s="80">
        <v>72.9</v>
      </c>
      <c r="DO45" s="80">
        <v>97.3</v>
      </c>
      <c r="DP45" s="80">
        <v>262</v>
      </c>
      <c r="DQ45" s="80">
        <v>492.7</v>
      </c>
      <c r="DR45" s="80">
        <v>576.8</v>
      </c>
      <c r="DS45" s="80"/>
      <c r="DT45" s="80">
        <f t="shared" si="26"/>
        <v>576.8</v>
      </c>
      <c r="DU45" s="82" t="s">
        <v>8</v>
      </c>
      <c r="DV45" s="82"/>
      <c r="DW45" s="82">
        <v>0</v>
      </c>
      <c r="DX45" s="82">
        <v>188</v>
      </c>
      <c r="DY45" s="82" t="s">
        <v>8</v>
      </c>
      <c r="DZ45" s="82">
        <f>'[1]Feuil3'!$F$11</f>
        <v>61.414132</v>
      </c>
      <c r="EA45" s="82">
        <v>16.9</v>
      </c>
      <c r="EB45" s="82">
        <v>135.5</v>
      </c>
      <c r="EC45" s="82">
        <v>70.467665</v>
      </c>
      <c r="ED45" s="82">
        <v>15.853808</v>
      </c>
      <c r="EE45" s="82">
        <v>0</v>
      </c>
      <c r="EF45" s="82"/>
      <c r="EG45" s="99">
        <f t="shared" si="27"/>
        <v>488.135605</v>
      </c>
      <c r="EH45" s="82">
        <v>0</v>
      </c>
      <c r="EI45" s="82">
        <v>0</v>
      </c>
      <c r="EJ45" s="82">
        <v>0</v>
      </c>
      <c r="EK45" s="82">
        <v>0</v>
      </c>
      <c r="EL45" s="82"/>
      <c r="EM45" s="82"/>
      <c r="EN45" s="82"/>
      <c r="EO45" s="82">
        <v>0</v>
      </c>
      <c r="EP45" s="82">
        <v>0</v>
      </c>
      <c r="EQ45" s="82">
        <v>13.913866</v>
      </c>
      <c r="ER45" s="82">
        <v>64.3</v>
      </c>
      <c r="ES45" s="82">
        <v>37.8</v>
      </c>
      <c r="ET45" s="99">
        <f t="shared" si="28"/>
        <v>116.013866</v>
      </c>
      <c r="EU45" s="82">
        <v>13.376399</v>
      </c>
      <c r="EV45" s="82">
        <v>34.451491</v>
      </c>
      <c r="EW45" s="80">
        <v>0</v>
      </c>
      <c r="EX45" s="80"/>
      <c r="EY45" s="80">
        <v>39.476</v>
      </c>
      <c r="EZ45" s="80">
        <v>19.3</v>
      </c>
      <c r="FA45" s="80">
        <v>21.217493</v>
      </c>
      <c r="FB45" s="80">
        <v>91.462182</v>
      </c>
      <c r="FC45" s="80"/>
      <c r="FD45" s="80">
        <v>0</v>
      </c>
      <c r="FE45" s="80">
        <v>0</v>
      </c>
      <c r="FF45" s="80">
        <v>0</v>
      </c>
      <c r="FG45" s="80">
        <f t="shared" si="29"/>
        <v>219.283565</v>
      </c>
      <c r="FH45" s="80">
        <v>53.70881</v>
      </c>
      <c r="FI45" s="80">
        <v>0.414135</v>
      </c>
      <c r="FJ45" s="80">
        <v>0</v>
      </c>
      <c r="FK45" s="80">
        <v>33.827207</v>
      </c>
      <c r="FL45" s="80">
        <v>21.73690688</v>
      </c>
      <c r="FM45" s="80">
        <v>15.2</v>
      </c>
      <c r="FN45" s="80">
        <v>28.792548192</v>
      </c>
      <c r="FO45" s="80">
        <v>21.6104463536</v>
      </c>
      <c r="FP45" s="80">
        <v>21.6233611134</v>
      </c>
      <c r="FQ45" s="80">
        <v>14.7</v>
      </c>
      <c r="FR45" s="80">
        <v>0</v>
      </c>
      <c r="FS45" s="80">
        <v>0</v>
      </c>
      <c r="FT45" s="80">
        <f t="shared" si="30"/>
        <v>211.613414539</v>
      </c>
      <c r="FU45" s="82">
        <v>0</v>
      </c>
      <c r="FV45" s="82">
        <v>0</v>
      </c>
      <c r="FW45" s="82">
        <v>3.7113376716</v>
      </c>
      <c r="FX45" s="82">
        <v>189.49516906</v>
      </c>
      <c r="FY45" s="82">
        <v>11.011105039999999</v>
      </c>
      <c r="FZ45" s="82">
        <v>360.83334555</v>
      </c>
      <c r="GA45" s="82">
        <v>161.35536348</v>
      </c>
      <c r="GB45" s="82"/>
      <c r="GC45" s="82"/>
      <c r="GD45" s="82"/>
      <c r="GE45" s="80"/>
      <c r="GF45" s="82"/>
      <c r="GG45" s="80">
        <f t="shared" si="31"/>
        <v>726.4063208016</v>
      </c>
      <c r="GH45" s="82"/>
      <c r="GI45" s="82">
        <v>78.728026</v>
      </c>
      <c r="GJ45" s="82"/>
      <c r="GK45" s="82">
        <v>0</v>
      </c>
      <c r="GL45" s="82"/>
      <c r="GM45" s="82"/>
      <c r="GN45" s="82">
        <v>4</v>
      </c>
      <c r="GO45" s="82"/>
      <c r="GP45" s="82"/>
      <c r="GQ45" s="82"/>
      <c r="GR45" s="82"/>
      <c r="GS45" s="82"/>
      <c r="GT45" s="82">
        <v>55.463968</v>
      </c>
      <c r="GU45" s="82"/>
      <c r="GV45" s="82"/>
      <c r="GW45" s="82"/>
      <c r="GX45" s="82"/>
      <c r="GY45" s="82">
        <v>15.682576</v>
      </c>
      <c r="GZ45" s="82"/>
      <c r="HA45" s="82"/>
      <c r="HB45" s="82"/>
      <c r="HC45" s="82"/>
      <c r="HD45" s="82"/>
      <c r="HE45" s="82"/>
      <c r="HF45" s="80">
        <v>12.252024</v>
      </c>
      <c r="HG45" s="80"/>
      <c r="HH45" s="80">
        <v>3.749696</v>
      </c>
      <c r="HI45" s="82">
        <v>46.6612</v>
      </c>
      <c r="HJ45" s="80"/>
      <c r="HK45" s="82">
        <v>2080.286855</v>
      </c>
      <c r="HL45" s="82">
        <v>193.193543</v>
      </c>
      <c r="HM45" s="82">
        <v>0.772067</v>
      </c>
      <c r="HN45" s="82"/>
      <c r="HO45" s="82"/>
      <c r="HP45" s="82"/>
      <c r="HQ45" s="82"/>
      <c r="HR45" s="99">
        <f t="shared" si="32"/>
        <v>71.146544</v>
      </c>
      <c r="HS45" s="99">
        <f t="shared" si="33"/>
        <v>2336.915385</v>
      </c>
    </row>
    <row r="46" spans="1:227" ht="15.75">
      <c r="A46" s="67" t="s">
        <v>82</v>
      </c>
      <c r="B46" s="33">
        <v>719.3</v>
      </c>
      <c r="C46" s="18">
        <v>1300.2</v>
      </c>
      <c r="D46" s="18">
        <v>585.2</v>
      </c>
      <c r="E46" s="19">
        <v>1059.9</v>
      </c>
      <c r="F46" s="19">
        <v>307.5</v>
      </c>
      <c r="G46" s="19">
        <v>674.7</v>
      </c>
      <c r="H46" s="18">
        <v>1143.2</v>
      </c>
      <c r="I46" s="15">
        <v>844.5</v>
      </c>
      <c r="J46" s="43">
        <v>1217.6</v>
      </c>
      <c r="K46" s="33">
        <v>771.7882169999999</v>
      </c>
      <c r="L46" s="33">
        <v>1163.670746</v>
      </c>
      <c r="M46" s="99">
        <v>1140.222297</v>
      </c>
      <c r="N46" s="99">
        <v>1921.5104844154332</v>
      </c>
      <c r="O46" s="99">
        <v>1502.6308057882839</v>
      </c>
      <c r="P46" s="99">
        <v>3782.710364</v>
      </c>
      <c r="Q46" s="99">
        <v>3192.3573579999997</v>
      </c>
      <c r="R46" s="82">
        <v>12.6</v>
      </c>
      <c r="S46" s="82">
        <v>9.8</v>
      </c>
      <c r="T46" s="82">
        <v>61.9</v>
      </c>
      <c r="U46" s="82">
        <v>59.9</v>
      </c>
      <c r="V46" s="82">
        <v>101.7</v>
      </c>
      <c r="W46" s="82">
        <v>163.4</v>
      </c>
      <c r="X46" s="82">
        <v>29.9</v>
      </c>
      <c r="Y46" s="82">
        <v>19.3</v>
      </c>
      <c r="Z46" s="82">
        <v>19.2</v>
      </c>
      <c r="AA46" s="82">
        <v>78.7</v>
      </c>
      <c r="AB46" s="82">
        <v>18.3</v>
      </c>
      <c r="AC46" s="82">
        <v>10.5</v>
      </c>
      <c r="AD46" s="82">
        <v>318.6</v>
      </c>
      <c r="AE46" s="82">
        <v>93.3</v>
      </c>
      <c r="AF46" s="82">
        <v>51.6</v>
      </c>
      <c r="AG46" s="82">
        <v>55.2</v>
      </c>
      <c r="AH46" s="82">
        <v>43.1</v>
      </c>
      <c r="AI46" s="82">
        <v>6.6</v>
      </c>
      <c r="AJ46" s="82">
        <v>110.3</v>
      </c>
      <c r="AK46" s="82">
        <v>54</v>
      </c>
      <c r="AL46" s="82">
        <v>74.2</v>
      </c>
      <c r="AM46" s="82">
        <v>14.2</v>
      </c>
      <c r="AN46" s="82">
        <v>64.7</v>
      </c>
      <c r="AO46" s="82">
        <v>174.1</v>
      </c>
      <c r="AP46" s="82">
        <v>55.8</v>
      </c>
      <c r="AQ46" s="82">
        <v>35.5</v>
      </c>
      <c r="AR46" s="82" t="s">
        <v>8</v>
      </c>
      <c r="AS46" s="82">
        <v>0.9</v>
      </c>
      <c r="AT46" s="82"/>
      <c r="AU46" s="82"/>
      <c r="AV46" s="80">
        <v>0</v>
      </c>
      <c r="AW46" s="80">
        <v>9.4</v>
      </c>
      <c r="AX46" s="80">
        <v>0.7999999999999989</v>
      </c>
      <c r="AY46" s="80">
        <v>0</v>
      </c>
      <c r="AZ46" s="80">
        <v>134.7</v>
      </c>
      <c r="BA46" s="82">
        <v>70.4</v>
      </c>
      <c r="BB46" s="82">
        <v>59.9</v>
      </c>
      <c r="BC46" s="82">
        <v>15.2</v>
      </c>
      <c r="BD46" s="82">
        <v>76.9</v>
      </c>
      <c r="BE46" s="82">
        <v>80.7</v>
      </c>
      <c r="BF46" s="82">
        <v>98.6</v>
      </c>
      <c r="BG46" s="82">
        <v>0</v>
      </c>
      <c r="BH46" s="82">
        <v>34.7</v>
      </c>
      <c r="BI46" s="82">
        <v>56</v>
      </c>
      <c r="BJ46" s="82">
        <v>109</v>
      </c>
      <c r="BK46" s="82">
        <v>36</v>
      </c>
      <c r="BL46" s="82">
        <v>48.70000000000005</v>
      </c>
      <c r="BM46" s="82">
        <v>59</v>
      </c>
      <c r="BN46" s="99">
        <v>75.1</v>
      </c>
      <c r="BO46" s="99">
        <v>152</v>
      </c>
      <c r="BP46" s="99">
        <v>232.7</v>
      </c>
      <c r="BQ46" s="99">
        <v>331.3</v>
      </c>
      <c r="BR46" s="99">
        <v>331.3</v>
      </c>
      <c r="BS46" s="99">
        <v>366</v>
      </c>
      <c r="BT46" s="99">
        <v>422</v>
      </c>
      <c r="BU46" s="82">
        <v>531</v>
      </c>
      <c r="BV46" s="82">
        <v>567</v>
      </c>
      <c r="BW46" s="82">
        <v>615.7</v>
      </c>
      <c r="BX46" s="80">
        <v>674.7</v>
      </c>
      <c r="BY46" s="82">
        <v>49.7</v>
      </c>
      <c r="BZ46" s="82">
        <v>38.1</v>
      </c>
      <c r="CA46" s="82">
        <v>0</v>
      </c>
      <c r="CB46" s="82">
        <v>0</v>
      </c>
      <c r="CC46" s="82">
        <v>133.5</v>
      </c>
      <c r="CD46" s="82">
        <v>63.6</v>
      </c>
      <c r="CE46" s="82">
        <v>251.8</v>
      </c>
      <c r="CF46" s="82">
        <v>6.2999999999999545</v>
      </c>
      <c r="CG46" s="82">
        <v>188</v>
      </c>
      <c r="CH46" s="82">
        <v>372.5</v>
      </c>
      <c r="CI46" s="82">
        <v>0</v>
      </c>
      <c r="CJ46" s="82">
        <v>39.7</v>
      </c>
      <c r="CK46" s="82">
        <v>87.8</v>
      </c>
      <c r="CL46" s="82">
        <v>87.8</v>
      </c>
      <c r="CM46" s="82">
        <v>87.8</v>
      </c>
      <c r="CN46" s="82">
        <v>221.3</v>
      </c>
      <c r="CO46" s="82">
        <v>284.9</v>
      </c>
      <c r="CP46" s="80">
        <v>536.7</v>
      </c>
      <c r="CQ46" s="82">
        <v>543</v>
      </c>
      <c r="CR46" s="82">
        <v>731</v>
      </c>
      <c r="CS46" s="80">
        <v>1103.5</v>
      </c>
      <c r="CT46" s="80">
        <v>1103.5</v>
      </c>
      <c r="CU46" s="82">
        <v>1143.2</v>
      </c>
      <c r="CV46" s="82">
        <v>246.1</v>
      </c>
      <c r="CW46" s="82">
        <v>246.1</v>
      </c>
      <c r="CX46" s="82">
        <v>360.5</v>
      </c>
      <c r="CY46" s="80">
        <v>360.7</v>
      </c>
      <c r="CZ46" s="80">
        <v>425.1</v>
      </c>
      <c r="DA46" s="80">
        <v>425.1</v>
      </c>
      <c r="DB46" s="80">
        <v>445.2</v>
      </c>
      <c r="DC46" s="80">
        <v>523.4</v>
      </c>
      <c r="DD46" s="80">
        <v>592.3</v>
      </c>
      <c r="DE46" s="80">
        <v>677.2</v>
      </c>
      <c r="DF46" s="80">
        <v>779.3</v>
      </c>
      <c r="DG46" s="80">
        <v>844.5</v>
      </c>
      <c r="DH46" s="80">
        <v>141.4</v>
      </c>
      <c r="DI46" s="82">
        <v>141.4</v>
      </c>
      <c r="DJ46" s="80">
        <v>300</v>
      </c>
      <c r="DK46" s="80">
        <v>765</v>
      </c>
      <c r="DL46" s="80">
        <v>776.5</v>
      </c>
      <c r="DM46" s="82">
        <v>776.5</v>
      </c>
      <c r="DN46" s="80">
        <v>808.6</v>
      </c>
      <c r="DO46" s="80">
        <v>828.7</v>
      </c>
      <c r="DP46" s="80">
        <v>876.9</v>
      </c>
      <c r="DQ46" s="80">
        <v>1107.6</v>
      </c>
      <c r="DR46" s="80">
        <v>1164.4</v>
      </c>
      <c r="DS46" s="80">
        <v>53.2</v>
      </c>
      <c r="DT46" s="80">
        <f t="shared" si="26"/>
        <v>1217.6000000000001</v>
      </c>
      <c r="DU46" s="82">
        <v>69.9</v>
      </c>
      <c r="DV46" s="82">
        <v>207.4</v>
      </c>
      <c r="DW46" s="82">
        <v>143.1</v>
      </c>
      <c r="DX46" s="82">
        <v>49</v>
      </c>
      <c r="DY46" s="82" t="s">
        <v>8</v>
      </c>
      <c r="DZ46" s="82">
        <f>'[1]Feuil3'!$F$12</f>
        <v>163.649073</v>
      </c>
      <c r="EA46" s="82">
        <v>0</v>
      </c>
      <c r="EB46" s="82">
        <v>0</v>
      </c>
      <c r="EC46" s="82">
        <v>0</v>
      </c>
      <c r="ED46" s="82">
        <v>49.739144</v>
      </c>
      <c r="EE46" s="82">
        <v>63.2</v>
      </c>
      <c r="EF46" s="82">
        <v>25.8</v>
      </c>
      <c r="EG46" s="99">
        <f t="shared" si="27"/>
        <v>771.7882169999999</v>
      </c>
      <c r="EH46" s="82">
        <v>159</v>
      </c>
      <c r="EI46" s="82">
        <v>0</v>
      </c>
      <c r="EJ46" s="82">
        <v>272.5</v>
      </c>
      <c r="EK46" s="82">
        <v>0</v>
      </c>
      <c r="EL46" s="82">
        <v>52.8</v>
      </c>
      <c r="EM46" s="82">
        <v>138.7</v>
      </c>
      <c r="EN46" s="82">
        <v>71.7</v>
      </c>
      <c r="EO46" s="82">
        <v>68.768175</v>
      </c>
      <c r="EP46" s="82">
        <v>107.349387</v>
      </c>
      <c r="EQ46" s="82">
        <v>57.853184</v>
      </c>
      <c r="ER46" s="82">
        <v>235</v>
      </c>
      <c r="ES46" s="82">
        <v>0</v>
      </c>
      <c r="ET46" s="99">
        <f t="shared" si="28"/>
        <v>1163.670746</v>
      </c>
      <c r="EU46" s="82">
        <v>0.277202</v>
      </c>
      <c r="EV46" s="82">
        <v>116.570637</v>
      </c>
      <c r="EW46" s="80">
        <v>272.481657</v>
      </c>
      <c r="EX46" s="80">
        <v>164.73</v>
      </c>
      <c r="EY46" s="80">
        <v>54.126</v>
      </c>
      <c r="EZ46" s="80">
        <v>55.8</v>
      </c>
      <c r="FA46" s="80">
        <v>205.952344</v>
      </c>
      <c r="FB46" s="80">
        <v>150.62794</v>
      </c>
      <c r="FC46" s="80">
        <v>0.2</v>
      </c>
      <c r="FD46" s="80">
        <v>56.956517</v>
      </c>
      <c r="FE46" s="80">
        <v>0</v>
      </c>
      <c r="FF46" s="80">
        <v>62.5</v>
      </c>
      <c r="FG46" s="80">
        <f t="shared" si="29"/>
        <v>1140.222297</v>
      </c>
      <c r="FH46" s="80">
        <v>226.954039</v>
      </c>
      <c r="FI46" s="80">
        <v>28.718835</v>
      </c>
      <c r="FJ46" s="80">
        <v>147.017237</v>
      </c>
      <c r="FK46" s="80">
        <v>14.429921</v>
      </c>
      <c r="FL46" s="80">
        <v>271.62395127</v>
      </c>
      <c r="FM46" s="80">
        <v>69.8</v>
      </c>
      <c r="FN46" s="80">
        <v>348.76206591074106</v>
      </c>
      <c r="FO46" s="80">
        <v>318.39368846813204</v>
      </c>
      <c r="FP46" s="80">
        <v>208.74743184946</v>
      </c>
      <c r="FQ46" s="80">
        <v>138.2</v>
      </c>
      <c r="FR46" s="80">
        <v>0</v>
      </c>
      <c r="FS46" s="80">
        <v>148.8633149171</v>
      </c>
      <c r="FT46" s="80">
        <f t="shared" si="30"/>
        <v>1921.5104844154332</v>
      </c>
      <c r="FU46" s="82">
        <v>351.813953079884</v>
      </c>
      <c r="FV46" s="82">
        <v>2.5</v>
      </c>
      <c r="FW46" s="82">
        <v>47.5822063584</v>
      </c>
      <c r="FX46" s="82">
        <v>43.425149700000006</v>
      </c>
      <c r="FY46" s="82">
        <v>231.17742477999997</v>
      </c>
      <c r="FZ46" s="82">
        <v>0</v>
      </c>
      <c r="GA46" s="82">
        <v>155.32746081</v>
      </c>
      <c r="GB46" s="82">
        <v>34.09669909</v>
      </c>
      <c r="GC46" s="82">
        <v>278.99272897000003</v>
      </c>
      <c r="GD46" s="82">
        <v>126.906943</v>
      </c>
      <c r="GE46" s="80">
        <v>96.46417</v>
      </c>
      <c r="GF46" s="82">
        <v>134.34407</v>
      </c>
      <c r="GG46" s="80">
        <f t="shared" si="31"/>
        <v>1502.6308057882839</v>
      </c>
      <c r="GH46" s="82">
        <v>266.312698</v>
      </c>
      <c r="GI46" s="82">
        <v>114.944179</v>
      </c>
      <c r="GJ46" s="82">
        <v>672.818291</v>
      </c>
      <c r="GK46" s="82">
        <v>2072.38028</v>
      </c>
      <c r="GL46" s="82">
        <v>388.998557</v>
      </c>
      <c r="GM46" s="82">
        <v>100.396154</v>
      </c>
      <c r="GN46" s="82">
        <v>38.902341</v>
      </c>
      <c r="GO46" s="82">
        <v>157.159409</v>
      </c>
      <c r="GP46" s="82"/>
      <c r="GQ46" s="82">
        <v>24.400901</v>
      </c>
      <c r="GR46" s="82">
        <v>103.97047</v>
      </c>
      <c r="GS46" s="82">
        <v>19.222516</v>
      </c>
      <c r="GT46" s="82">
        <v>169.48763</v>
      </c>
      <c r="GU46" s="82">
        <v>22.613284</v>
      </c>
      <c r="GV46" s="82"/>
      <c r="GW46" s="82">
        <v>38.593347</v>
      </c>
      <c r="GX46" s="82">
        <v>17.55841</v>
      </c>
      <c r="GY46" s="82">
        <v>6.461555</v>
      </c>
      <c r="GZ46" s="82">
        <v>405.556544</v>
      </c>
      <c r="HA46" s="82">
        <v>805.455091</v>
      </c>
      <c r="HB46" s="82">
        <v>672.801</v>
      </c>
      <c r="HC46" s="82">
        <v>91.090003</v>
      </c>
      <c r="HD46" s="82">
        <v>959.222724</v>
      </c>
      <c r="HE46" s="82">
        <v>3.51777</v>
      </c>
      <c r="HF46" s="80">
        <v>238.916924</v>
      </c>
      <c r="HG46" s="80">
        <v>677.238483</v>
      </c>
      <c r="HH46" s="80">
        <v>586.88251</v>
      </c>
      <c r="HI46" s="82">
        <v>159.182893</v>
      </c>
      <c r="HJ46" s="80">
        <v>2010.998367</v>
      </c>
      <c r="HK46" s="82">
        <v>0</v>
      </c>
      <c r="HL46" s="82">
        <v>108.983847</v>
      </c>
      <c r="HM46" s="82">
        <v>1155.872695</v>
      </c>
      <c r="HN46" s="82"/>
      <c r="HO46" s="82"/>
      <c r="HP46" s="82"/>
      <c r="HQ46" s="82"/>
      <c r="HR46" s="99">
        <f t="shared" si="32"/>
        <v>1465.725861</v>
      </c>
      <c r="HS46" s="99">
        <f t="shared" si="33"/>
        <v>4938.075719</v>
      </c>
    </row>
    <row r="47" spans="1:227" ht="15.75">
      <c r="A47" s="67" t="s">
        <v>144</v>
      </c>
      <c r="B47" s="33"/>
      <c r="C47" s="18"/>
      <c r="D47" s="18"/>
      <c r="E47" s="19"/>
      <c r="F47" s="19"/>
      <c r="G47" s="19"/>
      <c r="H47" s="18"/>
      <c r="I47" s="15"/>
      <c r="J47" s="43"/>
      <c r="K47" s="33"/>
      <c r="L47" s="33"/>
      <c r="M47" s="99"/>
      <c r="N47" s="99"/>
      <c r="O47" s="99"/>
      <c r="P47" s="99">
        <v>62002.96251628059</v>
      </c>
      <c r="Q47" s="99">
        <v>69237.966837</v>
      </c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0"/>
      <c r="AW47" s="80"/>
      <c r="AX47" s="80"/>
      <c r="AY47" s="80"/>
      <c r="AZ47" s="80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9"/>
      <c r="BO47" s="99"/>
      <c r="BP47" s="99"/>
      <c r="BQ47" s="99"/>
      <c r="BR47" s="99"/>
      <c r="BS47" s="99"/>
      <c r="BT47" s="99"/>
      <c r="BU47" s="82"/>
      <c r="BV47" s="82"/>
      <c r="BW47" s="82"/>
      <c r="BX47" s="80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0"/>
      <c r="CQ47" s="82"/>
      <c r="CR47" s="82"/>
      <c r="CS47" s="80"/>
      <c r="CT47" s="80"/>
      <c r="CU47" s="82"/>
      <c r="CV47" s="82"/>
      <c r="CW47" s="82"/>
      <c r="CX47" s="82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2"/>
      <c r="DJ47" s="80"/>
      <c r="DK47" s="80"/>
      <c r="DL47" s="80"/>
      <c r="DM47" s="82"/>
      <c r="DN47" s="80"/>
      <c r="DO47" s="80"/>
      <c r="DP47" s="80"/>
      <c r="DQ47" s="80"/>
      <c r="DR47" s="80"/>
      <c r="DS47" s="80"/>
      <c r="DT47" s="80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99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99"/>
      <c r="EU47" s="82"/>
      <c r="EV47" s="82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0"/>
      <c r="GF47" s="82"/>
      <c r="GG47" s="80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>
        <v>3733.044035</v>
      </c>
      <c r="GU47" s="82">
        <v>5366.133388</v>
      </c>
      <c r="GV47" s="82">
        <v>6821.444173999999</v>
      </c>
      <c r="GW47" s="82">
        <v>4928.787951</v>
      </c>
      <c r="GX47" s="82">
        <v>6013.700983</v>
      </c>
      <c r="GY47" s="82">
        <v>6159.188865</v>
      </c>
      <c r="GZ47" s="82">
        <v>4741.4952</v>
      </c>
      <c r="HA47" s="82">
        <v>7173.558273</v>
      </c>
      <c r="HB47" s="82">
        <v>6746.5271</v>
      </c>
      <c r="HC47" s="82">
        <v>5594.63288</v>
      </c>
      <c r="HD47" s="82">
        <v>5494.237591</v>
      </c>
      <c r="HE47" s="82">
        <v>6465.216397</v>
      </c>
      <c r="HF47" s="80">
        <v>23.725182</v>
      </c>
      <c r="HG47" s="80">
        <v>6536.274112</v>
      </c>
      <c r="HH47" s="80">
        <v>4493.870401</v>
      </c>
      <c r="HI47" s="82">
        <v>4947.777537</v>
      </c>
      <c r="HJ47" s="80">
        <v>3034.269692</v>
      </c>
      <c r="HK47" s="82">
        <v>7717.47067</v>
      </c>
      <c r="HL47" s="82">
        <v>8393.719686</v>
      </c>
      <c r="HM47" s="82">
        <v>13568.762683</v>
      </c>
      <c r="HN47" s="82"/>
      <c r="HO47" s="82"/>
      <c r="HP47" s="82"/>
      <c r="HQ47" s="82"/>
      <c r="HR47" s="99">
        <f t="shared" si="32"/>
        <v>44937.352869</v>
      </c>
      <c r="HS47" s="99">
        <f t="shared" si="33"/>
        <v>48715.869963</v>
      </c>
    </row>
    <row r="48" spans="1:227" ht="15.75">
      <c r="A48" s="67" t="s">
        <v>83</v>
      </c>
      <c r="B48" s="33">
        <v>1121.1</v>
      </c>
      <c r="C48" s="18">
        <v>579.6</v>
      </c>
      <c r="D48" s="18">
        <v>429.4</v>
      </c>
      <c r="E48" s="19">
        <v>89.1</v>
      </c>
      <c r="F48" s="19">
        <v>478.9</v>
      </c>
      <c r="G48" s="19">
        <v>378.4</v>
      </c>
      <c r="H48" s="18">
        <v>231.7</v>
      </c>
      <c r="I48" s="15">
        <v>877.1</v>
      </c>
      <c r="J48" s="43">
        <v>3687.1</v>
      </c>
      <c r="K48" s="33">
        <v>2183.4654290000003</v>
      </c>
      <c r="L48" s="33">
        <v>2126.196271</v>
      </c>
      <c r="M48" s="99">
        <v>1528.727598</v>
      </c>
      <c r="N48" s="99">
        <v>2025.306308129331</v>
      </c>
      <c r="O48" s="99">
        <v>4919.413801141429</v>
      </c>
      <c r="P48" s="99">
        <v>12545.511975918998</v>
      </c>
      <c r="Q48" s="99">
        <v>1845.212435</v>
      </c>
      <c r="R48" s="99">
        <v>46.5</v>
      </c>
      <c r="S48" s="99" t="s">
        <v>8</v>
      </c>
      <c r="T48" s="82">
        <v>12.7</v>
      </c>
      <c r="U48" s="82">
        <v>66.2</v>
      </c>
      <c r="V48" s="82">
        <v>42.5</v>
      </c>
      <c r="W48" s="82">
        <v>52.2</v>
      </c>
      <c r="X48" s="82">
        <v>67.1</v>
      </c>
      <c r="Y48" s="82">
        <v>29.2</v>
      </c>
      <c r="Z48" s="82" t="s">
        <v>8</v>
      </c>
      <c r="AA48" s="82">
        <v>34.2</v>
      </c>
      <c r="AB48" s="82">
        <v>38.8</v>
      </c>
      <c r="AC48" s="82">
        <v>40</v>
      </c>
      <c r="AD48" s="82">
        <v>8.2</v>
      </c>
      <c r="AE48" s="82">
        <v>0</v>
      </c>
      <c r="AF48" s="82" t="s">
        <v>8</v>
      </c>
      <c r="AG48" s="82" t="s">
        <v>8</v>
      </c>
      <c r="AH48" s="82" t="s">
        <v>8</v>
      </c>
      <c r="AI48" s="82" t="s">
        <v>8</v>
      </c>
      <c r="AJ48" s="82">
        <v>25.6</v>
      </c>
      <c r="AK48" s="82" t="s">
        <v>8</v>
      </c>
      <c r="AL48" s="82">
        <v>2.4</v>
      </c>
      <c r="AM48" s="82" t="s">
        <v>8</v>
      </c>
      <c r="AN48" s="82">
        <v>46.8</v>
      </c>
      <c r="AO48" s="82">
        <v>6.1</v>
      </c>
      <c r="AP48" s="82">
        <v>13.4</v>
      </c>
      <c r="AQ48" s="82"/>
      <c r="AR48" s="82">
        <v>8.9</v>
      </c>
      <c r="AS48" s="82">
        <v>76.6</v>
      </c>
      <c r="AT48" s="82">
        <v>79.1</v>
      </c>
      <c r="AU48" s="82">
        <v>1.4</v>
      </c>
      <c r="AV48" s="80">
        <v>91.5</v>
      </c>
      <c r="AW48" s="80">
        <v>0.9000000000000057</v>
      </c>
      <c r="AX48" s="80">
        <v>39.5</v>
      </c>
      <c r="AY48" s="80">
        <v>26.5</v>
      </c>
      <c r="AZ48" s="80">
        <v>39</v>
      </c>
      <c r="BA48" s="82">
        <v>102.1</v>
      </c>
      <c r="BB48" s="82">
        <v>53.9</v>
      </c>
      <c r="BC48" s="82">
        <v>0</v>
      </c>
      <c r="BD48" s="82">
        <v>12.5</v>
      </c>
      <c r="BE48" s="82">
        <v>2.3999999999999915</v>
      </c>
      <c r="BF48" s="82">
        <v>59.4</v>
      </c>
      <c r="BG48" s="82">
        <v>9.300000000000026</v>
      </c>
      <c r="BH48" s="82">
        <v>78.6</v>
      </c>
      <c r="BI48" s="82">
        <v>53</v>
      </c>
      <c r="BJ48" s="82">
        <v>0.7000000000000028</v>
      </c>
      <c r="BK48" s="82">
        <v>16.3</v>
      </c>
      <c r="BL48" s="82">
        <v>34.5</v>
      </c>
      <c r="BM48" s="82">
        <v>57.8</v>
      </c>
      <c r="BN48" s="99">
        <v>53.9</v>
      </c>
      <c r="BO48" s="99">
        <v>66.4</v>
      </c>
      <c r="BP48" s="99">
        <v>68.8</v>
      </c>
      <c r="BQ48" s="99">
        <v>128.2</v>
      </c>
      <c r="BR48" s="99">
        <v>137.5</v>
      </c>
      <c r="BS48" s="99">
        <v>216.1</v>
      </c>
      <c r="BT48" s="99">
        <v>269.1</v>
      </c>
      <c r="BU48" s="82">
        <v>269.8</v>
      </c>
      <c r="BV48" s="82">
        <v>286.1</v>
      </c>
      <c r="BW48" s="82">
        <v>320.6</v>
      </c>
      <c r="BX48" s="80">
        <v>378.4</v>
      </c>
      <c r="BY48" s="82">
        <v>1.4</v>
      </c>
      <c r="BZ48" s="82">
        <v>0</v>
      </c>
      <c r="CA48" s="82">
        <v>48.9</v>
      </c>
      <c r="CB48" s="82">
        <v>19.4</v>
      </c>
      <c r="CC48" s="82">
        <v>5</v>
      </c>
      <c r="CD48" s="82">
        <v>0</v>
      </c>
      <c r="CE48" s="82">
        <v>99.7</v>
      </c>
      <c r="CF48" s="82">
        <v>0</v>
      </c>
      <c r="CG48" s="82">
        <v>0</v>
      </c>
      <c r="CH48" s="82">
        <v>0.9000000000000057</v>
      </c>
      <c r="CI48" s="82">
        <v>0.8000000000000114</v>
      </c>
      <c r="CJ48" s="82">
        <v>53.3</v>
      </c>
      <c r="CK48" s="82">
        <v>3.7</v>
      </c>
      <c r="CL48" s="82">
        <v>52.6</v>
      </c>
      <c r="CM48" s="82">
        <v>72</v>
      </c>
      <c r="CN48" s="82">
        <v>77</v>
      </c>
      <c r="CO48" s="82">
        <v>77</v>
      </c>
      <c r="CP48" s="80">
        <v>176.7</v>
      </c>
      <c r="CQ48" s="82">
        <v>176.7</v>
      </c>
      <c r="CR48" s="82">
        <v>176.7</v>
      </c>
      <c r="CS48" s="80">
        <v>177.6</v>
      </c>
      <c r="CT48" s="80">
        <v>178.4</v>
      </c>
      <c r="CU48" s="82">
        <v>231.7</v>
      </c>
      <c r="CV48" s="82">
        <v>5.2</v>
      </c>
      <c r="CW48" s="82">
        <v>6.6</v>
      </c>
      <c r="CX48" s="82">
        <v>6.6</v>
      </c>
      <c r="CY48" s="80">
        <v>20.4</v>
      </c>
      <c r="CZ48" s="80">
        <v>164.5</v>
      </c>
      <c r="DA48" s="80">
        <v>169.5</v>
      </c>
      <c r="DB48" s="80">
        <v>169.5</v>
      </c>
      <c r="DC48" s="80">
        <v>169.5</v>
      </c>
      <c r="DD48" s="80">
        <v>205.1</v>
      </c>
      <c r="DE48" s="80">
        <v>205.1</v>
      </c>
      <c r="DF48" s="80">
        <v>205.1</v>
      </c>
      <c r="DG48" s="80">
        <v>877.1</v>
      </c>
      <c r="DH48" s="80">
        <v>115.3</v>
      </c>
      <c r="DI48" s="82">
        <v>2848.2</v>
      </c>
      <c r="DJ48" s="80">
        <v>2929</v>
      </c>
      <c r="DK48" s="80">
        <v>3228.2</v>
      </c>
      <c r="DL48" s="80">
        <v>3228.8</v>
      </c>
      <c r="DM48" s="82">
        <v>3354.8</v>
      </c>
      <c r="DN48" s="80">
        <v>3355.7</v>
      </c>
      <c r="DO48" s="80">
        <v>3355.7</v>
      </c>
      <c r="DP48" s="80">
        <v>3362.5</v>
      </c>
      <c r="DQ48" s="80">
        <v>3372.2</v>
      </c>
      <c r="DR48" s="80">
        <v>3685.5</v>
      </c>
      <c r="DS48" s="80">
        <v>1.6</v>
      </c>
      <c r="DT48" s="80">
        <f t="shared" si="26"/>
        <v>3687.1</v>
      </c>
      <c r="DU48" s="82">
        <v>2.7</v>
      </c>
      <c r="DV48" s="82">
        <v>3.2</v>
      </c>
      <c r="DW48" s="82">
        <v>7.9</v>
      </c>
      <c r="DX48" s="82">
        <v>61.5</v>
      </c>
      <c r="DY48" s="82" t="s">
        <v>8</v>
      </c>
      <c r="DZ48" s="82">
        <f>'[1]Feuil3'!$F$18</f>
        <v>866.457338</v>
      </c>
      <c r="EA48" s="82">
        <v>177.1</v>
      </c>
      <c r="EB48" s="82">
        <v>8.4</v>
      </c>
      <c r="EC48" s="82">
        <v>501.908091</v>
      </c>
      <c r="ED48" s="82">
        <v>0</v>
      </c>
      <c r="EE48" s="82">
        <v>546.7</v>
      </c>
      <c r="EF48" s="82">
        <v>7.6</v>
      </c>
      <c r="EG48" s="99">
        <f t="shared" si="27"/>
        <v>2183.4654290000003</v>
      </c>
      <c r="EH48" s="82">
        <v>17.9</v>
      </c>
      <c r="EI48" s="82">
        <v>3.2</v>
      </c>
      <c r="EJ48" s="82">
        <v>198.6</v>
      </c>
      <c r="EK48" s="82">
        <v>22.928662</v>
      </c>
      <c r="EL48" s="82">
        <v>67.3</v>
      </c>
      <c r="EM48" s="82">
        <v>11.9</v>
      </c>
      <c r="EN48" s="82">
        <v>2.8</v>
      </c>
      <c r="EO48" s="82">
        <v>53.810447</v>
      </c>
      <c r="EP48" s="82">
        <v>212.561943</v>
      </c>
      <c r="EQ48" s="82">
        <v>316.395219</v>
      </c>
      <c r="ER48" s="82">
        <v>41.7</v>
      </c>
      <c r="ES48" s="82">
        <v>1177.1</v>
      </c>
      <c r="ET48" s="99">
        <f t="shared" si="28"/>
        <v>2126.196271</v>
      </c>
      <c r="EU48" s="82">
        <v>113.03094</v>
      </c>
      <c r="EV48" s="82">
        <v>39.575617</v>
      </c>
      <c r="EW48" s="80">
        <v>198.603923</v>
      </c>
      <c r="EX48" s="80">
        <v>76.79</v>
      </c>
      <c r="EY48" s="80">
        <v>6.198</v>
      </c>
      <c r="EZ48" s="80">
        <v>4.5</v>
      </c>
      <c r="FA48" s="80">
        <v>122.114782</v>
      </c>
      <c r="FB48" s="80">
        <v>77.557472</v>
      </c>
      <c r="FC48" s="80">
        <v>6.9</v>
      </c>
      <c r="FD48" s="80">
        <v>1.700933</v>
      </c>
      <c r="FE48" s="80">
        <v>27.855931</v>
      </c>
      <c r="FF48" s="80">
        <v>853.9</v>
      </c>
      <c r="FG48" s="80">
        <f t="shared" si="29"/>
        <v>1528.727598</v>
      </c>
      <c r="FH48" s="80">
        <v>73.207389</v>
      </c>
      <c r="FI48" s="80">
        <v>76.925162</v>
      </c>
      <c r="FJ48" s="80">
        <v>25.875147</v>
      </c>
      <c r="FK48" s="80">
        <v>20.300711</v>
      </c>
      <c r="FL48" s="80">
        <v>301.93998996</v>
      </c>
      <c r="FM48" s="80">
        <v>6.5</v>
      </c>
      <c r="FN48" s="80">
        <v>329.375189556766</v>
      </c>
      <c r="FO48" s="80">
        <v>658.7713442922502</v>
      </c>
      <c r="FP48" s="80">
        <v>99.48108569076501</v>
      </c>
      <c r="FQ48" s="80">
        <v>51.2</v>
      </c>
      <c r="FR48" s="80">
        <v>93.9297483788</v>
      </c>
      <c r="FS48" s="80">
        <v>287.80054125074986</v>
      </c>
      <c r="FT48" s="80">
        <f t="shared" si="30"/>
        <v>2025.306308129331</v>
      </c>
      <c r="FU48" s="82">
        <v>36.79846497</v>
      </c>
      <c r="FV48" s="82">
        <v>2.8813053961999997</v>
      </c>
      <c r="FW48" s="82">
        <v>3559.362655305229</v>
      </c>
      <c r="FX48" s="82">
        <v>5.8420619</v>
      </c>
      <c r="FY48" s="82">
        <v>57.28271636</v>
      </c>
      <c r="FZ48" s="82">
        <v>945.8299772399998</v>
      </c>
      <c r="GA48" s="82">
        <v>8.26045609</v>
      </c>
      <c r="GB48" s="82">
        <v>91.23673581</v>
      </c>
      <c r="GC48" s="82">
        <v>66.48858307</v>
      </c>
      <c r="GD48" s="82">
        <v>2.16881</v>
      </c>
      <c r="GE48" s="80">
        <v>73.03966</v>
      </c>
      <c r="GF48" s="82">
        <v>70.222375</v>
      </c>
      <c r="GG48" s="80">
        <f t="shared" si="31"/>
        <v>4919.413801141429</v>
      </c>
      <c r="GH48" s="82">
        <v>42.815573</v>
      </c>
      <c r="GI48" s="82">
        <v>198.385134</v>
      </c>
      <c r="GJ48" s="82">
        <v>11942.087265</v>
      </c>
      <c r="GK48" s="82">
        <v>42.005832</v>
      </c>
      <c r="GL48" s="82">
        <v>4.273643</v>
      </c>
      <c r="GM48" s="82">
        <v>121.605615</v>
      </c>
      <c r="GN48" s="82">
        <v>31.401179</v>
      </c>
      <c r="GO48" s="82">
        <v>3.267614</v>
      </c>
      <c r="GP48" s="82">
        <v>6.987610918999999</v>
      </c>
      <c r="GQ48" s="82">
        <v>9.355441</v>
      </c>
      <c r="GR48" s="82">
        <v>67.987944</v>
      </c>
      <c r="GS48" s="82">
        <v>78.628599</v>
      </c>
      <c r="GT48" s="82"/>
      <c r="GU48" s="82">
        <v>164.354771</v>
      </c>
      <c r="GV48" s="82">
        <v>109.787588</v>
      </c>
      <c r="GW48" s="82">
        <v>73.438105</v>
      </c>
      <c r="GX48" s="82">
        <v>273.886301</v>
      </c>
      <c r="GY48" s="82">
        <v>94.906198</v>
      </c>
      <c r="GZ48" s="82">
        <v>67.522862</v>
      </c>
      <c r="HA48" s="82">
        <v>54.246519</v>
      </c>
      <c r="HB48" s="82">
        <v>500.200189</v>
      </c>
      <c r="HC48" s="82">
        <v>60.360992</v>
      </c>
      <c r="HD48" s="82">
        <v>242.482729</v>
      </c>
      <c r="HE48" s="82">
        <v>204.026181</v>
      </c>
      <c r="HF48" s="80">
        <v>4877.339339</v>
      </c>
      <c r="HG48" s="80">
        <v>13.670689</v>
      </c>
      <c r="HH48" s="80">
        <v>100.66419</v>
      </c>
      <c r="HI48" s="82">
        <v>65.898668</v>
      </c>
      <c r="HJ48" s="80">
        <v>75.978101</v>
      </c>
      <c r="HK48" s="82">
        <v>4.78074</v>
      </c>
      <c r="HL48" s="82">
        <v>61.964672</v>
      </c>
      <c r="HM48" s="82">
        <v>41.976534</v>
      </c>
      <c r="HN48" s="82"/>
      <c r="HO48" s="82"/>
      <c r="HP48" s="82"/>
      <c r="HQ48" s="82"/>
      <c r="HR48" s="99">
        <f t="shared" si="32"/>
        <v>838.1423440000001</v>
      </c>
      <c r="HS48" s="99">
        <f t="shared" si="33"/>
        <v>5242.272933</v>
      </c>
    </row>
    <row r="49" spans="1:227" ht="15.75">
      <c r="A49" s="67" t="s">
        <v>120</v>
      </c>
      <c r="B49" s="33">
        <v>737.6</v>
      </c>
      <c r="C49" s="18">
        <v>32.8</v>
      </c>
      <c r="D49" s="18" t="s">
        <v>8</v>
      </c>
      <c r="E49" s="19">
        <v>572.5</v>
      </c>
      <c r="F49" s="19">
        <v>385.7</v>
      </c>
      <c r="G49" s="19">
        <v>275.6</v>
      </c>
      <c r="H49" s="18" t="s">
        <v>8</v>
      </c>
      <c r="I49" s="15">
        <v>1599.2</v>
      </c>
      <c r="J49" s="43">
        <v>3793.1</v>
      </c>
      <c r="K49" s="33">
        <v>91.414302</v>
      </c>
      <c r="L49" s="33">
        <v>3769.395949</v>
      </c>
      <c r="M49" s="99">
        <v>1080.8060340000002</v>
      </c>
      <c r="N49" s="99">
        <v>670.79246</v>
      </c>
      <c r="O49" s="99">
        <v>255.26102992</v>
      </c>
      <c r="P49" s="99"/>
      <c r="Q49" s="99">
        <v>0.069731</v>
      </c>
      <c r="R49" s="82" t="s">
        <v>8</v>
      </c>
      <c r="S49" s="82" t="s">
        <v>8</v>
      </c>
      <c r="T49" s="82" t="s">
        <v>8</v>
      </c>
      <c r="U49" s="82" t="s">
        <v>8</v>
      </c>
      <c r="V49" s="82" t="s">
        <v>8</v>
      </c>
      <c r="W49" s="82" t="s">
        <v>8</v>
      </c>
      <c r="X49" s="82" t="s">
        <v>8</v>
      </c>
      <c r="Y49" s="82" t="s">
        <v>14</v>
      </c>
      <c r="Z49" s="82" t="s">
        <v>8</v>
      </c>
      <c r="AA49" s="82" t="s">
        <v>8</v>
      </c>
      <c r="AB49" s="82" t="s">
        <v>8</v>
      </c>
      <c r="AC49" s="82" t="s">
        <v>8</v>
      </c>
      <c r="AD49" s="82">
        <v>20.3</v>
      </c>
      <c r="AE49" s="82">
        <v>0</v>
      </c>
      <c r="AF49" s="82" t="s">
        <v>14</v>
      </c>
      <c r="AG49" s="82">
        <v>95.5</v>
      </c>
      <c r="AH49" s="82">
        <v>221.7</v>
      </c>
      <c r="AI49" s="82">
        <v>14.6</v>
      </c>
      <c r="AJ49" s="82">
        <v>15.2</v>
      </c>
      <c r="AK49" s="82">
        <v>29.3</v>
      </c>
      <c r="AL49" s="82">
        <v>117.6</v>
      </c>
      <c r="AM49" s="82">
        <v>44.1</v>
      </c>
      <c r="AN49" s="82">
        <v>14.2</v>
      </c>
      <c r="AO49" s="82" t="s">
        <v>8</v>
      </c>
      <c r="AP49" s="82" t="s">
        <v>8</v>
      </c>
      <c r="AQ49" s="82">
        <v>363.3</v>
      </c>
      <c r="AR49" s="82" t="s">
        <v>8</v>
      </c>
      <c r="AS49" s="82"/>
      <c r="AT49" s="82"/>
      <c r="AU49" s="82"/>
      <c r="AV49" s="80">
        <v>0</v>
      </c>
      <c r="AW49" s="80">
        <v>0</v>
      </c>
      <c r="AX49" s="80">
        <v>0</v>
      </c>
      <c r="AY49" s="80">
        <v>0</v>
      </c>
      <c r="AZ49" s="80">
        <v>0</v>
      </c>
      <c r="BA49" s="82">
        <v>22.4</v>
      </c>
      <c r="BB49" s="82">
        <v>6.9</v>
      </c>
      <c r="BC49" s="82">
        <v>0</v>
      </c>
      <c r="BD49" s="82">
        <v>0</v>
      </c>
      <c r="BE49" s="82">
        <v>23.6</v>
      </c>
      <c r="BF49" s="82">
        <v>0</v>
      </c>
      <c r="BG49" s="82">
        <v>0</v>
      </c>
      <c r="BH49" s="82">
        <v>15.4</v>
      </c>
      <c r="BI49" s="82">
        <v>11.6</v>
      </c>
      <c r="BJ49" s="82">
        <v>0</v>
      </c>
      <c r="BK49" s="82">
        <v>218.1</v>
      </c>
      <c r="BL49" s="82">
        <v>2.6645352591003757E-14</v>
      </c>
      <c r="BM49" s="82">
        <v>2.6645352591003757E-14</v>
      </c>
      <c r="BN49" s="99">
        <v>6.9</v>
      </c>
      <c r="BO49" s="99">
        <v>6.9</v>
      </c>
      <c r="BP49" s="99">
        <v>30.5</v>
      </c>
      <c r="BQ49" s="99">
        <v>30.5</v>
      </c>
      <c r="BR49" s="99">
        <v>30.5</v>
      </c>
      <c r="BS49" s="99">
        <v>45.9</v>
      </c>
      <c r="BT49" s="99">
        <v>57.5</v>
      </c>
      <c r="BU49" s="82">
        <v>57.5</v>
      </c>
      <c r="BV49" s="82">
        <v>275.6</v>
      </c>
      <c r="BW49" s="82">
        <v>275.6</v>
      </c>
      <c r="BX49" s="80">
        <v>275.6</v>
      </c>
      <c r="BY49" s="82" t="s">
        <v>8</v>
      </c>
      <c r="BZ49" s="82">
        <v>0</v>
      </c>
      <c r="CA49" s="82">
        <v>0</v>
      </c>
      <c r="CB49" s="82">
        <v>0</v>
      </c>
      <c r="CC49" s="82">
        <v>0</v>
      </c>
      <c r="CD49" s="82">
        <v>0</v>
      </c>
      <c r="CE49" s="82">
        <v>0</v>
      </c>
      <c r="CF49" s="82">
        <v>0</v>
      </c>
      <c r="CG49" s="82">
        <v>0</v>
      </c>
      <c r="CH49" s="82">
        <v>0</v>
      </c>
      <c r="CI49" s="82">
        <v>0</v>
      </c>
      <c r="CJ49" s="82">
        <v>0</v>
      </c>
      <c r="CK49" s="82" t="s">
        <v>8</v>
      </c>
      <c r="CL49" s="82" t="s">
        <v>8</v>
      </c>
      <c r="CM49" s="82" t="s">
        <v>8</v>
      </c>
      <c r="CN49" s="82" t="s">
        <v>8</v>
      </c>
      <c r="CO49" s="82">
        <v>0</v>
      </c>
      <c r="CP49" s="82" t="s">
        <v>8</v>
      </c>
      <c r="CQ49" s="82" t="s">
        <v>8</v>
      </c>
      <c r="CR49" s="82" t="s">
        <v>8</v>
      </c>
      <c r="CS49" s="82" t="s">
        <v>8</v>
      </c>
      <c r="CT49" s="82" t="s">
        <v>8</v>
      </c>
      <c r="CU49" s="82" t="s">
        <v>8</v>
      </c>
      <c r="CV49" s="82">
        <v>44.9</v>
      </c>
      <c r="CW49" s="82">
        <v>44.9</v>
      </c>
      <c r="CX49" s="82">
        <v>44.9</v>
      </c>
      <c r="CY49" s="80">
        <v>44.9</v>
      </c>
      <c r="CZ49" s="80">
        <v>44.9</v>
      </c>
      <c r="DA49" s="80">
        <v>82.7</v>
      </c>
      <c r="DB49" s="80">
        <v>82.7</v>
      </c>
      <c r="DC49" s="80">
        <v>100.8</v>
      </c>
      <c r="DD49" s="80">
        <v>100.8</v>
      </c>
      <c r="DE49" s="80">
        <v>148.3</v>
      </c>
      <c r="DF49" s="80">
        <v>810.8</v>
      </c>
      <c r="DG49" s="80">
        <v>1599.2</v>
      </c>
      <c r="DH49" s="80">
        <v>57.6</v>
      </c>
      <c r="DI49" s="82">
        <v>2276.4</v>
      </c>
      <c r="DJ49" s="80">
        <v>2310.5</v>
      </c>
      <c r="DK49" s="80">
        <v>2310.5</v>
      </c>
      <c r="DL49" s="80">
        <v>2310.5</v>
      </c>
      <c r="DM49" s="82">
        <v>2332.4</v>
      </c>
      <c r="DN49" s="80">
        <v>2333.1</v>
      </c>
      <c r="DO49" s="80">
        <v>2810.1</v>
      </c>
      <c r="DP49" s="80">
        <v>3651.2</v>
      </c>
      <c r="DQ49" s="80">
        <v>3651.2</v>
      </c>
      <c r="DR49" s="80">
        <v>3667.6</v>
      </c>
      <c r="DS49" s="80">
        <v>125.5</v>
      </c>
      <c r="DT49" s="80">
        <f t="shared" si="26"/>
        <v>3793.1</v>
      </c>
      <c r="DU49" s="82" t="s">
        <v>8</v>
      </c>
      <c r="DV49" s="82"/>
      <c r="DW49" s="82">
        <v>39.9</v>
      </c>
      <c r="DX49" s="82">
        <v>2.4</v>
      </c>
      <c r="DY49" s="82">
        <v>46.914302</v>
      </c>
      <c r="DZ49" s="82">
        <v>0</v>
      </c>
      <c r="EA49" s="82">
        <v>0</v>
      </c>
      <c r="EB49" s="82">
        <v>2.2</v>
      </c>
      <c r="EC49" s="82">
        <v>0</v>
      </c>
      <c r="ED49" s="82">
        <v>0</v>
      </c>
      <c r="EE49" s="82"/>
      <c r="EF49" s="82"/>
      <c r="EG49" s="99">
        <f t="shared" si="27"/>
        <v>91.414302</v>
      </c>
      <c r="EH49" s="82">
        <v>28.6</v>
      </c>
      <c r="EI49" s="82">
        <v>0</v>
      </c>
      <c r="EJ49" s="82">
        <v>296.7</v>
      </c>
      <c r="EK49" s="82">
        <v>1511.120248</v>
      </c>
      <c r="EL49" s="82">
        <v>689.7</v>
      </c>
      <c r="EM49" s="82">
        <v>440.5</v>
      </c>
      <c r="EN49" s="82">
        <v>50.2</v>
      </c>
      <c r="EO49" s="82">
        <v>49.000846</v>
      </c>
      <c r="EP49" s="82">
        <v>529.274855</v>
      </c>
      <c r="EQ49" s="82">
        <v>0</v>
      </c>
      <c r="ER49" s="82">
        <v>23.9</v>
      </c>
      <c r="ES49" s="82">
        <v>150.4</v>
      </c>
      <c r="ET49" s="99">
        <f t="shared" si="28"/>
        <v>3769.395949</v>
      </c>
      <c r="EU49" s="82" t="s">
        <v>8</v>
      </c>
      <c r="EV49" s="82">
        <v>45.123827</v>
      </c>
      <c r="EW49" s="80">
        <v>296.691865</v>
      </c>
      <c r="EX49" s="80"/>
      <c r="EY49" s="80">
        <v>0</v>
      </c>
      <c r="EZ49" s="80">
        <v>26</v>
      </c>
      <c r="FA49" s="80">
        <v>712.990342</v>
      </c>
      <c r="FB49" s="80">
        <v>0</v>
      </c>
      <c r="FC49" s="80"/>
      <c r="FD49" s="80">
        <v>0</v>
      </c>
      <c r="FE49" s="80">
        <v>0</v>
      </c>
      <c r="FF49" s="80">
        <v>0</v>
      </c>
      <c r="FG49" s="80">
        <f t="shared" si="29"/>
        <v>1080.8060340000002</v>
      </c>
      <c r="FH49" s="80">
        <v>474.951346</v>
      </c>
      <c r="FI49" s="80">
        <v>37.341114</v>
      </c>
      <c r="FJ49" s="80">
        <v>0</v>
      </c>
      <c r="FK49" s="80">
        <v>0</v>
      </c>
      <c r="FL49" s="80">
        <v>0</v>
      </c>
      <c r="FM49" s="80">
        <v>0</v>
      </c>
      <c r="FN49" s="80">
        <v>0</v>
      </c>
      <c r="FO49" s="80">
        <v>0</v>
      </c>
      <c r="FP49" s="80">
        <v>0</v>
      </c>
      <c r="FQ49" s="80">
        <v>158.5</v>
      </c>
      <c r="FR49" s="80">
        <v>0</v>
      </c>
      <c r="FS49" s="80">
        <v>0</v>
      </c>
      <c r="FT49" s="80">
        <f t="shared" si="30"/>
        <v>670.79246</v>
      </c>
      <c r="FU49" s="82">
        <v>0</v>
      </c>
      <c r="FV49" s="82">
        <v>1E-06</v>
      </c>
      <c r="FW49" s="82">
        <v>0</v>
      </c>
      <c r="FX49" s="82">
        <v>0</v>
      </c>
      <c r="FY49" s="82">
        <v>0</v>
      </c>
      <c r="FZ49" s="82">
        <v>0</v>
      </c>
      <c r="GA49" s="82">
        <v>0</v>
      </c>
      <c r="GB49" s="82">
        <v>6.55246956</v>
      </c>
      <c r="GC49" s="82">
        <v>44.27615636</v>
      </c>
      <c r="GD49" s="82">
        <v>176.204114</v>
      </c>
      <c r="GE49" s="80">
        <v>28.228289</v>
      </c>
      <c r="GF49" s="82"/>
      <c r="GG49" s="80">
        <f t="shared" si="31"/>
        <v>255.26102992</v>
      </c>
      <c r="GH49" s="82"/>
      <c r="GI49" s="82">
        <v>0</v>
      </c>
      <c r="GJ49" s="82"/>
      <c r="GK49" s="82">
        <v>0</v>
      </c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>
        <v>0.069731</v>
      </c>
      <c r="HD49" s="82"/>
      <c r="HE49" s="82"/>
      <c r="HF49" s="80"/>
      <c r="HG49" s="80"/>
      <c r="HH49" s="80"/>
      <c r="HI49" s="82">
        <v>0</v>
      </c>
      <c r="HJ49" s="80">
        <v>0.0465</v>
      </c>
      <c r="HK49" s="82">
        <v>0</v>
      </c>
      <c r="HL49" s="82"/>
      <c r="HM49" s="82">
        <v>406.22225</v>
      </c>
      <c r="HN49" s="82"/>
      <c r="HO49" s="82"/>
      <c r="HP49" s="82"/>
      <c r="HQ49" s="82"/>
      <c r="HR49" s="99">
        <f t="shared" si="32"/>
        <v>0</v>
      </c>
      <c r="HS49" s="99">
        <f t="shared" si="33"/>
        <v>406.26874999999995</v>
      </c>
    </row>
    <row r="50" spans="1:227" ht="15.75">
      <c r="A50" s="67" t="s">
        <v>84</v>
      </c>
      <c r="B50" s="33">
        <v>5789.4</v>
      </c>
      <c r="C50" s="18">
        <v>6943.7</v>
      </c>
      <c r="D50" s="18">
        <v>7374.7</v>
      </c>
      <c r="E50" s="19">
        <v>11600.2</v>
      </c>
      <c r="F50" s="19">
        <v>19802.9</v>
      </c>
      <c r="G50" s="19">
        <v>34338.9</v>
      </c>
      <c r="H50" s="18">
        <v>18076.5</v>
      </c>
      <c r="I50" s="15">
        <v>19617.5</v>
      </c>
      <c r="J50" s="43">
        <v>18027.8</v>
      </c>
      <c r="K50" s="33">
        <v>47035.059370999996</v>
      </c>
      <c r="L50" s="33">
        <v>26443.057370000002</v>
      </c>
      <c r="M50" s="99">
        <v>25756.418281000002</v>
      </c>
      <c r="N50" s="99">
        <v>28270.41873797392</v>
      </c>
      <c r="O50" s="99">
        <v>30549.83003341793</v>
      </c>
      <c r="P50" s="99">
        <v>31376.969265560005</v>
      </c>
      <c r="Q50" s="99">
        <v>31972.452413</v>
      </c>
      <c r="R50" s="99">
        <v>1114</v>
      </c>
      <c r="S50" s="99">
        <v>368.8</v>
      </c>
      <c r="T50" s="82">
        <v>724.3</v>
      </c>
      <c r="U50" s="82">
        <v>356.2</v>
      </c>
      <c r="V50" s="82">
        <v>335.9</v>
      </c>
      <c r="W50" s="82">
        <v>598.9</v>
      </c>
      <c r="X50" s="82">
        <v>900.7</v>
      </c>
      <c r="Y50" s="82">
        <v>637.9</v>
      </c>
      <c r="Z50" s="82">
        <v>739.9</v>
      </c>
      <c r="AA50" s="82">
        <v>619</v>
      </c>
      <c r="AB50" s="82">
        <v>512.5</v>
      </c>
      <c r="AC50" s="82">
        <v>466.6</v>
      </c>
      <c r="AD50" s="82">
        <v>1880.5</v>
      </c>
      <c r="AE50" s="82">
        <v>667.4</v>
      </c>
      <c r="AF50" s="82">
        <v>887.2</v>
      </c>
      <c r="AG50" s="82">
        <v>1001.5</v>
      </c>
      <c r="AH50" s="82">
        <v>686.8</v>
      </c>
      <c r="AI50" s="82">
        <v>1678.5</v>
      </c>
      <c r="AJ50" s="82">
        <v>873.3</v>
      </c>
      <c r="AK50" s="82">
        <v>619.7</v>
      </c>
      <c r="AL50" s="82">
        <v>1100.2</v>
      </c>
      <c r="AM50" s="82">
        <v>445.5</v>
      </c>
      <c r="AN50" s="82">
        <v>1075.8</v>
      </c>
      <c r="AO50" s="82">
        <v>683.8</v>
      </c>
      <c r="AP50" s="82">
        <v>846.9</v>
      </c>
      <c r="AQ50" s="82">
        <v>926.8</v>
      </c>
      <c r="AR50" s="82">
        <v>2933.5</v>
      </c>
      <c r="AS50" s="82">
        <v>889.3</v>
      </c>
      <c r="AT50" s="82">
        <v>1468.8</v>
      </c>
      <c r="AU50" s="82">
        <v>1063.8</v>
      </c>
      <c r="AV50" s="80">
        <v>1346.5</v>
      </c>
      <c r="AW50" s="80">
        <v>3724.4</v>
      </c>
      <c r="AX50" s="80">
        <v>1951.8</v>
      </c>
      <c r="AY50" s="80">
        <v>2288.9</v>
      </c>
      <c r="AZ50" s="80">
        <v>1361.6</v>
      </c>
      <c r="BA50" s="82">
        <v>1000.6</v>
      </c>
      <c r="BB50" s="82">
        <v>2951.4</v>
      </c>
      <c r="BC50" s="82">
        <v>8089.1</v>
      </c>
      <c r="BD50" s="82">
        <v>3209.4</v>
      </c>
      <c r="BE50" s="82">
        <v>5106.5</v>
      </c>
      <c r="BF50" s="82">
        <v>2155.8</v>
      </c>
      <c r="BG50" s="82">
        <v>2611.9</v>
      </c>
      <c r="BH50" s="82">
        <v>834.900000000001</v>
      </c>
      <c r="BI50" s="82">
        <v>1493.7</v>
      </c>
      <c r="BJ50" s="82">
        <v>1280.6</v>
      </c>
      <c r="BK50" s="82">
        <v>596.2</v>
      </c>
      <c r="BL50" s="82">
        <v>4401.2</v>
      </c>
      <c r="BM50" s="82">
        <v>1608.2</v>
      </c>
      <c r="BN50" s="99">
        <v>11040.5</v>
      </c>
      <c r="BO50" s="99">
        <v>14249.9</v>
      </c>
      <c r="BP50" s="99">
        <v>19356.4</v>
      </c>
      <c r="BQ50" s="99">
        <v>21512.2</v>
      </c>
      <c r="BR50" s="99">
        <v>24124.1</v>
      </c>
      <c r="BS50" s="99">
        <v>24959</v>
      </c>
      <c r="BT50" s="99">
        <v>26452.7</v>
      </c>
      <c r="BU50" s="82">
        <v>27733.3</v>
      </c>
      <c r="BV50" s="82">
        <v>28329.5</v>
      </c>
      <c r="BW50" s="82">
        <v>32730.7</v>
      </c>
      <c r="BX50" s="80">
        <v>34338.9</v>
      </c>
      <c r="BY50" s="82">
        <v>612.1</v>
      </c>
      <c r="BZ50" s="82">
        <v>4394.8</v>
      </c>
      <c r="CA50" s="82">
        <v>989.4000000000005</v>
      </c>
      <c r="CB50" s="82">
        <v>1873.9</v>
      </c>
      <c r="CC50" s="82">
        <v>1064</v>
      </c>
      <c r="CD50" s="82">
        <v>2730.4</v>
      </c>
      <c r="CE50" s="82">
        <v>778.7999999999993</v>
      </c>
      <c r="CF50" s="82">
        <v>929</v>
      </c>
      <c r="CG50" s="82">
        <v>1237.4</v>
      </c>
      <c r="CH50" s="82">
        <v>1234</v>
      </c>
      <c r="CI50" s="82">
        <v>1338.1</v>
      </c>
      <c r="CJ50" s="82">
        <v>894.5999999999985</v>
      </c>
      <c r="CK50" s="82">
        <v>5006.9</v>
      </c>
      <c r="CL50" s="82">
        <v>5996.3</v>
      </c>
      <c r="CM50" s="82">
        <v>7870.2</v>
      </c>
      <c r="CN50" s="82">
        <v>8934.2</v>
      </c>
      <c r="CO50" s="82">
        <v>11664.6</v>
      </c>
      <c r="CP50" s="80">
        <v>12443.4</v>
      </c>
      <c r="CQ50" s="82">
        <v>13372.4</v>
      </c>
      <c r="CR50" s="82">
        <v>14609.8</v>
      </c>
      <c r="CS50" s="80">
        <v>15843.8</v>
      </c>
      <c r="CT50" s="80">
        <v>17181.9</v>
      </c>
      <c r="CU50" s="82">
        <v>18076.5</v>
      </c>
      <c r="CV50" s="82">
        <v>1415.5</v>
      </c>
      <c r="CW50" s="82">
        <v>2751.2</v>
      </c>
      <c r="CX50" s="82">
        <v>4130.9</v>
      </c>
      <c r="CY50" s="80">
        <v>6167</v>
      </c>
      <c r="CZ50" s="80">
        <v>6989.5</v>
      </c>
      <c r="DA50" s="80">
        <v>8960.7</v>
      </c>
      <c r="DB50" s="80">
        <v>10466.2</v>
      </c>
      <c r="DC50" s="80">
        <v>11207.1</v>
      </c>
      <c r="DD50" s="80">
        <v>12698.1</v>
      </c>
      <c r="DE50" s="80">
        <v>15363.9</v>
      </c>
      <c r="DF50" s="80">
        <v>17756.1</v>
      </c>
      <c r="DG50" s="80">
        <v>19617.5</v>
      </c>
      <c r="DH50" s="80">
        <v>1855.9</v>
      </c>
      <c r="DI50" s="82">
        <v>3020.8</v>
      </c>
      <c r="DJ50" s="80">
        <v>4758.2</v>
      </c>
      <c r="DK50" s="80">
        <v>6250.1</v>
      </c>
      <c r="DL50" s="80">
        <v>8196.6</v>
      </c>
      <c r="DM50" s="82">
        <v>10158.4</v>
      </c>
      <c r="DN50" s="80">
        <v>11793.8</v>
      </c>
      <c r="DO50" s="80">
        <v>13168.5</v>
      </c>
      <c r="DP50" s="80">
        <v>14560.5</v>
      </c>
      <c r="DQ50" s="80">
        <v>15454.5</v>
      </c>
      <c r="DR50" s="80">
        <v>16198.9</v>
      </c>
      <c r="DS50" s="80">
        <v>1828.9</v>
      </c>
      <c r="DT50" s="80">
        <f t="shared" si="26"/>
        <v>18027.8</v>
      </c>
      <c r="DU50" s="82">
        <v>2396.1</v>
      </c>
      <c r="DV50" s="82">
        <v>1050.1</v>
      </c>
      <c r="DW50" s="82">
        <v>5280.6</v>
      </c>
      <c r="DX50" s="82">
        <v>1744.9</v>
      </c>
      <c r="DY50" s="82">
        <v>1899.171628</v>
      </c>
      <c r="DZ50" s="82">
        <f>'[1]Feuil3'!$F$24</f>
        <v>2059.091501</v>
      </c>
      <c r="EA50" s="82">
        <v>1700.6</v>
      </c>
      <c r="EB50" s="82">
        <v>3382.1</v>
      </c>
      <c r="EC50" s="82">
        <v>1911.04726</v>
      </c>
      <c r="ED50" s="82">
        <v>14108.148982</v>
      </c>
      <c r="EE50" s="82">
        <v>5156.1</v>
      </c>
      <c r="EF50" s="82">
        <v>6347.1</v>
      </c>
      <c r="EG50" s="99">
        <f t="shared" si="27"/>
        <v>47035.059370999996</v>
      </c>
      <c r="EH50" s="82">
        <v>2733</v>
      </c>
      <c r="EI50" s="82">
        <v>3795.6</v>
      </c>
      <c r="EJ50" s="82">
        <v>1677</v>
      </c>
      <c r="EK50" s="82">
        <v>1381.803223</v>
      </c>
      <c r="EL50" s="82">
        <v>1834.9</v>
      </c>
      <c r="EM50" s="82">
        <v>2234.1</v>
      </c>
      <c r="EN50" s="82">
        <v>2027.8</v>
      </c>
      <c r="EO50" s="82">
        <v>1785.556838</v>
      </c>
      <c r="EP50" s="82">
        <v>2568.101379</v>
      </c>
      <c r="EQ50" s="82">
        <v>2369.69593</v>
      </c>
      <c r="ER50" s="82">
        <v>1616.9</v>
      </c>
      <c r="ES50" s="82">
        <v>2418.6</v>
      </c>
      <c r="ET50" s="99">
        <f t="shared" si="28"/>
        <v>26443.057370000002</v>
      </c>
      <c r="EU50" s="82">
        <v>2186.470046</v>
      </c>
      <c r="EV50" s="82">
        <v>2684.997746</v>
      </c>
      <c r="EW50" s="80">
        <v>1676.987241</v>
      </c>
      <c r="EX50" s="80">
        <v>2074.69</v>
      </c>
      <c r="EY50" s="80">
        <v>1999.447</v>
      </c>
      <c r="EZ50" s="80">
        <v>3623</v>
      </c>
      <c r="FA50" s="80">
        <v>1298.75873</v>
      </c>
      <c r="FB50" s="80">
        <v>1803.0177</v>
      </c>
      <c r="FC50" s="80">
        <v>2858.3</v>
      </c>
      <c r="FD50" s="80">
        <v>1523.702839</v>
      </c>
      <c r="FE50" s="80">
        <v>1218.346979</v>
      </c>
      <c r="FF50" s="80">
        <v>2808.7</v>
      </c>
      <c r="FG50" s="80">
        <f t="shared" si="29"/>
        <v>25756.418281000002</v>
      </c>
      <c r="FH50" s="80">
        <v>3882.96141</v>
      </c>
      <c r="FI50" s="80">
        <v>1426.254679</v>
      </c>
      <c r="FJ50" s="80">
        <v>1485.115655</v>
      </c>
      <c r="FK50" s="80">
        <v>5248.667986</v>
      </c>
      <c r="FL50" s="80">
        <v>2527.6286646299995</v>
      </c>
      <c r="FM50" s="80">
        <v>2378.4</v>
      </c>
      <c r="FN50" s="80">
        <v>1755.9482896733923</v>
      </c>
      <c r="FO50" s="80">
        <v>1451.1605605910759</v>
      </c>
      <c r="FP50" s="80">
        <v>1396.439676477811</v>
      </c>
      <c r="FQ50" s="80">
        <v>2034.5</v>
      </c>
      <c r="FR50" s="80">
        <v>2511.440105040887</v>
      </c>
      <c r="FS50" s="80">
        <v>2171.901711560752</v>
      </c>
      <c r="FT50" s="80">
        <f t="shared" si="30"/>
        <v>28270.41873797392</v>
      </c>
      <c r="FU50" s="82">
        <v>2184.96667828389</v>
      </c>
      <c r="FV50" s="82">
        <v>1761.9661897635074</v>
      </c>
      <c r="FW50" s="82">
        <v>4195.818564420536</v>
      </c>
      <c r="FX50" s="82">
        <v>2244.9309351799984</v>
      </c>
      <c r="FY50" s="82">
        <v>1913.7234348299987</v>
      </c>
      <c r="FZ50" s="82">
        <v>3441.8040371699976</v>
      </c>
      <c r="GA50" s="82">
        <v>2115.8304643499996</v>
      </c>
      <c r="GB50" s="82">
        <v>1839.44834297</v>
      </c>
      <c r="GC50" s="82">
        <v>2113.3328764500015</v>
      </c>
      <c r="GD50" s="82">
        <v>3322.463707</v>
      </c>
      <c r="GE50" s="80">
        <v>2780.448391</v>
      </c>
      <c r="GF50" s="82">
        <v>2635.096412</v>
      </c>
      <c r="GG50" s="80">
        <f t="shared" si="31"/>
        <v>30549.83003341793</v>
      </c>
      <c r="GH50" s="82">
        <v>2888.40722</v>
      </c>
      <c r="GI50" s="82">
        <v>2371.599786</v>
      </c>
      <c r="GJ50" s="82">
        <v>3740.137134</v>
      </c>
      <c r="GK50" s="82">
        <v>4572.746357</v>
      </c>
      <c r="GL50" s="82">
        <v>1914.530135</v>
      </c>
      <c r="GM50" s="82">
        <v>2035.028661</v>
      </c>
      <c r="GN50" s="82">
        <v>2817.306473</v>
      </c>
      <c r="GO50" s="82">
        <v>2492.023175</v>
      </c>
      <c r="GP50" s="82">
        <v>3335.4800290210032</v>
      </c>
      <c r="GQ50" s="82">
        <v>5244.179962</v>
      </c>
      <c r="GR50" s="82">
        <v>2816.506314</v>
      </c>
      <c r="GS50" s="82">
        <v>2945.609376</v>
      </c>
      <c r="GT50" s="82">
        <v>1597.466031</v>
      </c>
      <c r="GU50" s="82">
        <v>2827.175604</v>
      </c>
      <c r="GV50" s="82">
        <v>3418.9296820000004</v>
      </c>
      <c r="GW50" s="82">
        <v>1899.36814</v>
      </c>
      <c r="GX50" s="82">
        <v>2505.173627</v>
      </c>
      <c r="GY50" s="82">
        <v>1745.569275</v>
      </c>
      <c r="GZ50" s="82">
        <v>6099.065941</v>
      </c>
      <c r="HA50" s="82">
        <v>1537.96472</v>
      </c>
      <c r="HB50" s="82">
        <v>3114.488837</v>
      </c>
      <c r="HC50" s="82">
        <v>2196.972899</v>
      </c>
      <c r="HD50" s="82">
        <v>2157.098713</v>
      </c>
      <c r="HE50" s="82">
        <v>2873.178944</v>
      </c>
      <c r="HF50" s="80">
        <v>1655.316317</v>
      </c>
      <c r="HG50" s="80">
        <v>8234.233876</v>
      </c>
      <c r="HH50" s="80">
        <v>3030.00052</v>
      </c>
      <c r="HI50" s="82">
        <v>10772.685105</v>
      </c>
      <c r="HJ50" s="80">
        <v>4732.340835</v>
      </c>
      <c r="HK50" s="82">
        <v>3281.789907</v>
      </c>
      <c r="HL50" s="82">
        <v>3469.707555</v>
      </c>
      <c r="HM50" s="82">
        <v>6103.587308</v>
      </c>
      <c r="HN50" s="82"/>
      <c r="HO50" s="82"/>
      <c r="HP50" s="82"/>
      <c r="HQ50" s="82"/>
      <c r="HR50" s="99">
        <f t="shared" si="32"/>
        <v>21630.71302</v>
      </c>
      <c r="HS50" s="99">
        <f t="shared" si="33"/>
        <v>41279.661423</v>
      </c>
    </row>
    <row r="51" spans="1:227" ht="15.75">
      <c r="A51" s="67" t="s">
        <v>121</v>
      </c>
      <c r="B51" s="33">
        <v>80.1</v>
      </c>
      <c r="C51" s="18">
        <v>17.5</v>
      </c>
      <c r="D51" s="18">
        <v>42.1</v>
      </c>
      <c r="E51" s="19">
        <v>117.6</v>
      </c>
      <c r="F51" s="19">
        <v>1.4</v>
      </c>
      <c r="G51" s="19">
        <v>13415</v>
      </c>
      <c r="H51" s="18">
        <v>4171.4</v>
      </c>
      <c r="I51" s="15">
        <v>439.6</v>
      </c>
      <c r="J51" s="43">
        <v>2291</v>
      </c>
      <c r="K51" s="33">
        <v>139.10000000000002</v>
      </c>
      <c r="L51" s="33">
        <v>1945.674588</v>
      </c>
      <c r="M51" s="99">
        <v>4593.75748</v>
      </c>
      <c r="N51" s="99">
        <v>561.974477765564</v>
      </c>
      <c r="O51" s="99">
        <v>676.3674163039251</v>
      </c>
      <c r="P51" s="99">
        <v>3713.236052</v>
      </c>
      <c r="Q51" s="99">
        <v>3197.8201740000004</v>
      </c>
      <c r="R51" s="99">
        <v>3.5</v>
      </c>
      <c r="S51" s="99" t="s">
        <v>8</v>
      </c>
      <c r="T51" s="82" t="s">
        <v>8</v>
      </c>
      <c r="U51" s="82" t="s">
        <v>8</v>
      </c>
      <c r="V51" s="82">
        <v>7.3</v>
      </c>
      <c r="W51" s="82">
        <v>5.7</v>
      </c>
      <c r="X51" s="82">
        <v>1.9</v>
      </c>
      <c r="Y51" s="82" t="s">
        <v>8</v>
      </c>
      <c r="Z51" s="82" t="s">
        <v>8</v>
      </c>
      <c r="AA51" s="82" t="s">
        <v>8</v>
      </c>
      <c r="AB51" s="82">
        <v>23.7</v>
      </c>
      <c r="AC51" s="82" t="s">
        <v>8</v>
      </c>
      <c r="AD51" s="82" t="s">
        <v>8</v>
      </c>
      <c r="AE51" s="82">
        <v>0</v>
      </c>
      <c r="AF51" s="82" t="s">
        <v>8</v>
      </c>
      <c r="AG51" s="82" t="s">
        <v>8</v>
      </c>
      <c r="AH51" s="82" t="s">
        <v>8</v>
      </c>
      <c r="AI51" s="82" t="s">
        <v>8</v>
      </c>
      <c r="AJ51" s="82" t="s">
        <v>8</v>
      </c>
      <c r="AK51" s="82" t="s">
        <v>8</v>
      </c>
      <c r="AL51" s="82">
        <v>117.6</v>
      </c>
      <c r="AM51" s="82" t="s">
        <v>8</v>
      </c>
      <c r="AN51" s="82" t="s">
        <v>8</v>
      </c>
      <c r="AO51" s="82" t="s">
        <v>8</v>
      </c>
      <c r="AP51" s="82" t="s">
        <v>8</v>
      </c>
      <c r="AQ51" s="82"/>
      <c r="AR51" s="82"/>
      <c r="AS51" s="82"/>
      <c r="AT51" s="82"/>
      <c r="AU51" s="82"/>
      <c r="AV51" s="80">
        <v>1.3</v>
      </c>
      <c r="AW51" s="80">
        <v>0</v>
      </c>
      <c r="AX51" s="80">
        <v>0</v>
      </c>
      <c r="AY51" s="80">
        <v>0</v>
      </c>
      <c r="AZ51" s="80">
        <v>0.09999999999999987</v>
      </c>
      <c r="BA51" s="82">
        <v>0</v>
      </c>
      <c r="BB51" s="82">
        <v>24</v>
      </c>
      <c r="BC51" s="82">
        <v>0</v>
      </c>
      <c r="BD51" s="82">
        <v>0</v>
      </c>
      <c r="BE51" s="82">
        <v>159.7</v>
      </c>
      <c r="BF51" s="82">
        <v>438.4</v>
      </c>
      <c r="BG51" s="82">
        <v>809.6</v>
      </c>
      <c r="BH51" s="82">
        <v>602.4</v>
      </c>
      <c r="BI51" s="82">
        <v>278.8</v>
      </c>
      <c r="BJ51" s="82">
        <v>8491.8</v>
      </c>
      <c r="BK51" s="82">
        <v>139.4000000000011</v>
      </c>
      <c r="BL51" s="82">
        <v>1242.3</v>
      </c>
      <c r="BM51" s="82">
        <v>1228.6</v>
      </c>
      <c r="BN51" s="99">
        <v>24</v>
      </c>
      <c r="BO51" s="99">
        <v>24</v>
      </c>
      <c r="BP51" s="99">
        <v>183.7</v>
      </c>
      <c r="BQ51" s="99">
        <v>622.1</v>
      </c>
      <c r="BR51" s="99">
        <v>1431.7</v>
      </c>
      <c r="BS51" s="99">
        <v>2034.1</v>
      </c>
      <c r="BT51" s="99">
        <v>2312.9</v>
      </c>
      <c r="BU51" s="82">
        <v>10804.7</v>
      </c>
      <c r="BV51" s="82">
        <v>10944.1</v>
      </c>
      <c r="BW51" s="82">
        <v>12186.4</v>
      </c>
      <c r="BX51" s="80">
        <v>13415</v>
      </c>
      <c r="BY51" s="82" t="s">
        <v>8</v>
      </c>
      <c r="BZ51" s="82">
        <v>0</v>
      </c>
      <c r="CA51" s="82">
        <v>131.2</v>
      </c>
      <c r="CB51" s="82">
        <v>163.1</v>
      </c>
      <c r="CC51" s="82">
        <v>374.8</v>
      </c>
      <c r="CD51" s="82">
        <v>2994.3</v>
      </c>
      <c r="CE51" s="82">
        <v>169.1</v>
      </c>
      <c r="CF51" s="82">
        <v>23.90000000000009</v>
      </c>
      <c r="CG51" s="82">
        <v>73.29999999999973</v>
      </c>
      <c r="CH51" s="82">
        <v>60.90000000000009</v>
      </c>
      <c r="CI51" s="82">
        <v>73.79999999999973</v>
      </c>
      <c r="CJ51" s="82">
        <v>48</v>
      </c>
      <c r="CK51" s="82">
        <v>59</v>
      </c>
      <c r="CL51" s="82">
        <v>190.2</v>
      </c>
      <c r="CM51" s="82">
        <v>353.3</v>
      </c>
      <c r="CN51" s="82">
        <v>728.1</v>
      </c>
      <c r="CO51" s="82">
        <v>3722.4</v>
      </c>
      <c r="CP51" s="80">
        <v>3891.5</v>
      </c>
      <c r="CQ51" s="82">
        <v>3915.4</v>
      </c>
      <c r="CR51" s="82">
        <v>3988.7</v>
      </c>
      <c r="CS51" s="80">
        <v>4049.6</v>
      </c>
      <c r="CT51" s="80">
        <v>4123.4</v>
      </c>
      <c r="CU51" s="82">
        <v>4171.4</v>
      </c>
      <c r="CV51" s="82">
        <v>24.8</v>
      </c>
      <c r="CW51" s="82">
        <v>216.2</v>
      </c>
      <c r="CX51" s="82">
        <v>250.9</v>
      </c>
      <c r="CY51" s="80">
        <v>250.9</v>
      </c>
      <c r="CZ51" s="80">
        <v>250.9</v>
      </c>
      <c r="DA51" s="80">
        <v>250.9</v>
      </c>
      <c r="DB51" s="80">
        <v>250.9</v>
      </c>
      <c r="DC51" s="80">
        <v>250.9</v>
      </c>
      <c r="DD51" s="80">
        <v>439.6</v>
      </c>
      <c r="DE51" s="80">
        <v>439.6</v>
      </c>
      <c r="DF51" s="80">
        <v>439.6</v>
      </c>
      <c r="DG51" s="80">
        <v>439.6</v>
      </c>
      <c r="DH51" s="82" t="s">
        <v>8</v>
      </c>
      <c r="DI51" s="82">
        <v>479.3</v>
      </c>
      <c r="DJ51" s="80">
        <v>479.3</v>
      </c>
      <c r="DK51" s="80">
        <v>479.3</v>
      </c>
      <c r="DL51" s="80">
        <v>522.2</v>
      </c>
      <c r="DM51" s="82">
        <v>522.2</v>
      </c>
      <c r="DN51" s="80">
        <v>636.6</v>
      </c>
      <c r="DO51" s="80">
        <v>1883</v>
      </c>
      <c r="DP51" s="80">
        <v>1883</v>
      </c>
      <c r="DQ51" s="80">
        <v>2291</v>
      </c>
      <c r="DR51" s="80">
        <v>2291</v>
      </c>
      <c r="DS51" s="80"/>
      <c r="DT51" s="80">
        <f t="shared" si="26"/>
        <v>2291</v>
      </c>
      <c r="DU51" s="82">
        <v>29.1</v>
      </c>
      <c r="DV51" s="82"/>
      <c r="DW51" s="82">
        <v>0</v>
      </c>
      <c r="DX51" s="82" t="s">
        <v>8</v>
      </c>
      <c r="DY51" s="82" t="s">
        <v>8</v>
      </c>
      <c r="DZ51" s="82">
        <v>0</v>
      </c>
      <c r="EA51" s="82">
        <v>93.7</v>
      </c>
      <c r="EB51" s="82">
        <v>16.3</v>
      </c>
      <c r="EC51" s="82">
        <v>0</v>
      </c>
      <c r="ED51" s="82">
        <v>0</v>
      </c>
      <c r="EE51" s="82">
        <v>0</v>
      </c>
      <c r="EF51" s="82"/>
      <c r="EG51" s="99">
        <f t="shared" si="27"/>
        <v>139.10000000000002</v>
      </c>
      <c r="EH51" s="82">
        <v>49.9</v>
      </c>
      <c r="EI51" s="82">
        <v>116</v>
      </c>
      <c r="EJ51" s="82">
        <v>0</v>
      </c>
      <c r="EK51" s="82">
        <v>113.478962</v>
      </c>
      <c r="EL51" s="82">
        <v>74</v>
      </c>
      <c r="EM51" s="82"/>
      <c r="EN51" s="82">
        <v>45.4</v>
      </c>
      <c r="EO51" s="82">
        <v>1015.928228</v>
      </c>
      <c r="EP51" s="82">
        <v>228.203712</v>
      </c>
      <c r="EQ51" s="82">
        <v>114.463686</v>
      </c>
      <c r="ER51" s="82">
        <v>175.6</v>
      </c>
      <c r="ES51" s="82">
        <v>12.7</v>
      </c>
      <c r="ET51" s="99">
        <f t="shared" si="28"/>
        <v>1945.674588</v>
      </c>
      <c r="EU51" s="82" t="s">
        <v>8</v>
      </c>
      <c r="EV51" s="82">
        <v>10.686654</v>
      </c>
      <c r="EW51" s="80">
        <v>0</v>
      </c>
      <c r="EX51" s="80">
        <v>59.72</v>
      </c>
      <c r="EY51" s="80">
        <v>99.448</v>
      </c>
      <c r="EZ51" s="80">
        <v>206.7</v>
      </c>
      <c r="FA51" s="80">
        <v>175.233055</v>
      </c>
      <c r="FB51" s="80">
        <v>39.842099</v>
      </c>
      <c r="FC51" s="80">
        <v>775.5</v>
      </c>
      <c r="FD51" s="80">
        <v>914.342347</v>
      </c>
      <c r="FE51" s="80">
        <v>1220.585325</v>
      </c>
      <c r="FF51" s="80">
        <v>1091.7</v>
      </c>
      <c r="FG51" s="80">
        <f t="shared" si="29"/>
        <v>4593.75748</v>
      </c>
      <c r="FH51" s="80">
        <v>138.777516</v>
      </c>
      <c r="FI51" s="80">
        <v>16.160283</v>
      </c>
      <c r="FJ51" s="80">
        <v>38.117981</v>
      </c>
      <c r="FK51" s="80">
        <v>23.490419</v>
      </c>
      <c r="FL51" s="80">
        <v>7.1169674800000005</v>
      </c>
      <c r="FM51" s="80">
        <v>0</v>
      </c>
      <c r="FN51" s="80">
        <v>137.445859726324</v>
      </c>
      <c r="FO51" s="80">
        <v>0.579486086</v>
      </c>
      <c r="FP51" s="80">
        <v>22.24822666304</v>
      </c>
      <c r="FQ51" s="80">
        <v>96.7</v>
      </c>
      <c r="FR51" s="80">
        <v>39.61715326725</v>
      </c>
      <c r="FS51" s="80">
        <v>41.720585542950005</v>
      </c>
      <c r="FT51" s="80">
        <f t="shared" si="30"/>
        <v>561.974477765564</v>
      </c>
      <c r="FU51" s="82">
        <v>48.46453910745501</v>
      </c>
      <c r="FV51" s="82">
        <v>88.94367226964599</v>
      </c>
      <c r="FW51" s="82">
        <v>91.21488757682401</v>
      </c>
      <c r="FX51" s="82">
        <v>62.1335795</v>
      </c>
      <c r="FY51" s="82">
        <v>73.31143586</v>
      </c>
      <c r="FZ51" s="82">
        <v>44.32889889</v>
      </c>
      <c r="GA51" s="82">
        <v>38.52469068</v>
      </c>
      <c r="GB51" s="82">
        <v>17.8051484</v>
      </c>
      <c r="GC51" s="82">
        <v>79.38750102</v>
      </c>
      <c r="GD51" s="82">
        <v>32.572502</v>
      </c>
      <c r="GE51" s="80">
        <v>2.605217</v>
      </c>
      <c r="GF51" s="82">
        <v>97.075344</v>
      </c>
      <c r="GG51" s="80">
        <f t="shared" si="31"/>
        <v>676.3674163039251</v>
      </c>
      <c r="GH51" s="82">
        <v>44.81049</v>
      </c>
      <c r="GI51" s="82">
        <v>98.737611</v>
      </c>
      <c r="GJ51" s="82">
        <v>134.063202</v>
      </c>
      <c r="GK51" s="82">
        <v>45.016053</v>
      </c>
      <c r="GL51" s="82">
        <v>107.479445</v>
      </c>
      <c r="GM51" s="82"/>
      <c r="GN51" s="82">
        <v>2885.103742</v>
      </c>
      <c r="GO51" s="82">
        <v>40.461891</v>
      </c>
      <c r="GP51" s="82"/>
      <c r="GQ51" s="82">
        <v>132.076294</v>
      </c>
      <c r="GR51" s="82">
        <v>170.766227</v>
      </c>
      <c r="GS51" s="82">
        <v>54.721097</v>
      </c>
      <c r="GT51" s="82">
        <v>75.754088</v>
      </c>
      <c r="GU51" s="82">
        <v>86.906979</v>
      </c>
      <c r="GV51" s="82">
        <v>107.625956</v>
      </c>
      <c r="GW51" s="82">
        <v>129.694701</v>
      </c>
      <c r="GX51" s="82">
        <v>154.838689</v>
      </c>
      <c r="GY51" s="82">
        <v>5.934922</v>
      </c>
      <c r="GZ51" s="82">
        <v>205.042573</v>
      </c>
      <c r="HA51" s="82">
        <v>109.675505</v>
      </c>
      <c r="HB51" s="82">
        <v>105.921782</v>
      </c>
      <c r="HC51" s="82">
        <v>2086.696374</v>
      </c>
      <c r="HD51" s="82">
        <v>4.209447</v>
      </c>
      <c r="HE51" s="82">
        <v>125.519158</v>
      </c>
      <c r="HF51" s="80">
        <v>1647.661241</v>
      </c>
      <c r="HG51" s="80">
        <v>146.707765</v>
      </c>
      <c r="HH51" s="80">
        <v>198.693079</v>
      </c>
      <c r="HI51" s="82">
        <v>176.158361</v>
      </c>
      <c r="HJ51" s="80">
        <v>131.805888</v>
      </c>
      <c r="HK51" s="82">
        <v>193.290903</v>
      </c>
      <c r="HL51" s="82">
        <v>3512.989577</v>
      </c>
      <c r="HM51" s="82">
        <v>163.978646</v>
      </c>
      <c r="HN51" s="82"/>
      <c r="HO51" s="82"/>
      <c r="HP51" s="82"/>
      <c r="HQ51" s="82"/>
      <c r="HR51" s="99">
        <f t="shared" si="32"/>
        <v>875.473413</v>
      </c>
      <c r="HS51" s="99">
        <f t="shared" si="33"/>
        <v>6171.285459999999</v>
      </c>
    </row>
    <row r="52" spans="1:227" ht="15.75">
      <c r="A52" s="67" t="s">
        <v>85</v>
      </c>
      <c r="B52" s="33">
        <v>4963.7</v>
      </c>
      <c r="C52" s="18">
        <v>5992.3</v>
      </c>
      <c r="D52" s="18">
        <v>7066.5</v>
      </c>
      <c r="E52" s="19">
        <v>6987.6</v>
      </c>
      <c r="F52" s="19">
        <v>12794.8</v>
      </c>
      <c r="G52" s="18">
        <v>19312.2</v>
      </c>
      <c r="H52" s="18">
        <v>15047.3</v>
      </c>
      <c r="I52" s="15">
        <v>28646.4</v>
      </c>
      <c r="J52" s="43">
        <v>41117.9</v>
      </c>
      <c r="K52" s="33">
        <v>62739.341877</v>
      </c>
      <c r="L52" s="33">
        <v>79428.266996</v>
      </c>
      <c r="M52" s="99">
        <v>98928.36106600001</v>
      </c>
      <c r="N52" s="99">
        <v>107991.7010355628</v>
      </c>
      <c r="O52" s="99">
        <v>150514.6372214278</v>
      </c>
      <c r="P52" s="99">
        <v>151757.28319993938</v>
      </c>
      <c r="Q52" s="99">
        <v>171009.29949600002</v>
      </c>
      <c r="R52" s="99">
        <v>822.2</v>
      </c>
      <c r="S52" s="99">
        <v>412.1</v>
      </c>
      <c r="T52" s="82">
        <v>575.9</v>
      </c>
      <c r="U52" s="82">
        <v>323.1</v>
      </c>
      <c r="V52" s="82">
        <v>231.9</v>
      </c>
      <c r="W52" s="82">
        <v>559</v>
      </c>
      <c r="X52" s="82">
        <v>939.4</v>
      </c>
      <c r="Y52" s="82">
        <v>258.5</v>
      </c>
      <c r="Z52" s="82">
        <v>1513.1</v>
      </c>
      <c r="AA52" s="82">
        <v>535.1</v>
      </c>
      <c r="AB52" s="82">
        <v>443.5</v>
      </c>
      <c r="AC52" s="82">
        <v>452.7</v>
      </c>
      <c r="AD52" s="82" t="s">
        <v>8</v>
      </c>
      <c r="AE52" s="82">
        <v>468.7</v>
      </c>
      <c r="AF52" s="82">
        <v>769.3</v>
      </c>
      <c r="AG52" s="82">
        <v>515</v>
      </c>
      <c r="AH52" s="82">
        <v>174.9</v>
      </c>
      <c r="AI52" s="82">
        <v>569.7</v>
      </c>
      <c r="AJ52" s="82" t="s">
        <v>8</v>
      </c>
      <c r="AK52" s="82">
        <v>1603.6</v>
      </c>
      <c r="AL52" s="82">
        <v>697.2</v>
      </c>
      <c r="AM52" s="82">
        <v>814.1</v>
      </c>
      <c r="AN52" s="82">
        <v>855.1</v>
      </c>
      <c r="AO52" s="82">
        <v>520</v>
      </c>
      <c r="AP52" s="82">
        <v>517.6</v>
      </c>
      <c r="AQ52" s="82">
        <v>679.6</v>
      </c>
      <c r="AR52" s="82">
        <v>1391.3</v>
      </c>
      <c r="AS52" s="82">
        <v>757.9</v>
      </c>
      <c r="AT52" s="82">
        <v>1126.2</v>
      </c>
      <c r="AU52" s="82">
        <v>796</v>
      </c>
      <c r="AV52" s="80">
        <v>2114.6</v>
      </c>
      <c r="AW52" s="80">
        <v>1030.7</v>
      </c>
      <c r="AX52" s="80">
        <v>2004.2</v>
      </c>
      <c r="AY52" s="80">
        <v>930.4</v>
      </c>
      <c r="AZ52" s="80">
        <v>690</v>
      </c>
      <c r="BA52" s="82">
        <v>756.3</v>
      </c>
      <c r="BB52" s="82">
        <v>2163.3</v>
      </c>
      <c r="BC52" s="82">
        <v>1141.9</v>
      </c>
      <c r="BD52" s="82">
        <v>874.3</v>
      </c>
      <c r="BE52" s="82">
        <v>2591.9</v>
      </c>
      <c r="BF52" s="82">
        <v>635.1</v>
      </c>
      <c r="BG52" s="82">
        <v>893.5</v>
      </c>
      <c r="BH52" s="82">
        <v>2153.4</v>
      </c>
      <c r="BI52" s="82">
        <v>1589</v>
      </c>
      <c r="BJ52" s="82">
        <v>2174.4</v>
      </c>
      <c r="BK52" s="82">
        <v>1478.2</v>
      </c>
      <c r="BL52" s="82">
        <v>1437.1</v>
      </c>
      <c r="BM52" s="82">
        <v>2180.1</v>
      </c>
      <c r="BN52" s="99">
        <v>3305.2</v>
      </c>
      <c r="BO52" s="99">
        <v>4179.5</v>
      </c>
      <c r="BP52" s="99">
        <v>6771.4</v>
      </c>
      <c r="BQ52" s="99">
        <v>7406.5</v>
      </c>
      <c r="BR52" s="99">
        <v>8300</v>
      </c>
      <c r="BS52" s="99">
        <v>10453.4</v>
      </c>
      <c r="BT52" s="99">
        <v>12042.4</v>
      </c>
      <c r="BU52" s="82">
        <v>14216.8</v>
      </c>
      <c r="BV52" s="82">
        <v>15695</v>
      </c>
      <c r="BW52" s="82">
        <v>17132.1</v>
      </c>
      <c r="BX52" s="80">
        <v>19312.2</v>
      </c>
      <c r="BY52" s="82">
        <v>1238.4</v>
      </c>
      <c r="BZ52" s="82">
        <v>844</v>
      </c>
      <c r="CA52" s="82">
        <v>1777.9</v>
      </c>
      <c r="CB52" s="82">
        <v>657.2</v>
      </c>
      <c r="CC52" s="82">
        <v>1161</v>
      </c>
      <c r="CD52" s="82">
        <v>934</v>
      </c>
      <c r="CE52" s="82">
        <v>2232.6</v>
      </c>
      <c r="CF52" s="82">
        <v>1504.3</v>
      </c>
      <c r="CG52" s="82">
        <v>1142.5</v>
      </c>
      <c r="CH52" s="82">
        <v>1553.6</v>
      </c>
      <c r="CI52" s="82">
        <v>1466.7</v>
      </c>
      <c r="CJ52" s="82">
        <v>535.0999999999985</v>
      </c>
      <c r="CK52" s="82">
        <v>2082.4</v>
      </c>
      <c r="CL52" s="82">
        <v>3860.3</v>
      </c>
      <c r="CM52" s="82">
        <v>4517.5</v>
      </c>
      <c r="CN52" s="82">
        <v>5678.5</v>
      </c>
      <c r="CO52" s="82">
        <v>6612.5</v>
      </c>
      <c r="CP52" s="80">
        <v>8845.1</v>
      </c>
      <c r="CQ52" s="82">
        <v>10349.4</v>
      </c>
      <c r="CR52" s="82">
        <v>11491.9</v>
      </c>
      <c r="CS52" s="80">
        <v>13045.5</v>
      </c>
      <c r="CT52" s="80">
        <v>14512.2</v>
      </c>
      <c r="CU52" s="82">
        <v>15047.3</v>
      </c>
      <c r="CV52" s="82">
        <v>640.2</v>
      </c>
      <c r="CW52" s="82">
        <v>1897.1</v>
      </c>
      <c r="CX52" s="82">
        <v>4156.9</v>
      </c>
      <c r="CY52" s="80">
        <v>8720</v>
      </c>
      <c r="CZ52" s="80">
        <v>10145.5</v>
      </c>
      <c r="DA52" s="80">
        <v>11449.6</v>
      </c>
      <c r="DB52" s="80">
        <v>13510.7</v>
      </c>
      <c r="DC52" s="80">
        <v>20382.1</v>
      </c>
      <c r="DD52" s="80">
        <v>23732.1</v>
      </c>
      <c r="DE52" s="80">
        <v>25739.3</v>
      </c>
      <c r="DF52" s="80">
        <v>27095.4</v>
      </c>
      <c r="DG52" s="80">
        <v>28646.4</v>
      </c>
      <c r="DH52" s="80">
        <v>3618.1</v>
      </c>
      <c r="DI52" s="82">
        <v>8617.4</v>
      </c>
      <c r="DJ52" s="80">
        <v>16408.6</v>
      </c>
      <c r="DK52" s="80">
        <v>19372.6</v>
      </c>
      <c r="DL52" s="80">
        <v>22698.1</v>
      </c>
      <c r="DM52" s="82">
        <v>25404.3</v>
      </c>
      <c r="DN52" s="80">
        <v>27757.2</v>
      </c>
      <c r="DO52" s="80">
        <v>29869.6</v>
      </c>
      <c r="DP52" s="80">
        <v>31712.2</v>
      </c>
      <c r="DQ52" s="80">
        <v>36813.2</v>
      </c>
      <c r="DR52" s="80">
        <v>39855.6</v>
      </c>
      <c r="DS52" s="80">
        <v>1262.3</v>
      </c>
      <c r="DT52" s="80">
        <f t="shared" si="26"/>
        <v>41117.9</v>
      </c>
      <c r="DU52" s="82">
        <v>5881.7</v>
      </c>
      <c r="DV52" s="82">
        <v>4513.2</v>
      </c>
      <c r="DW52" s="82">
        <v>3155.3</v>
      </c>
      <c r="DX52" s="82">
        <v>8077.9</v>
      </c>
      <c r="DY52" s="82">
        <v>5158.978143</v>
      </c>
      <c r="DZ52" s="82">
        <f>'[1]Feuil3'!$F$9</f>
        <v>2978.82683</v>
      </c>
      <c r="EA52" s="82">
        <v>3817.1</v>
      </c>
      <c r="EB52" s="82">
        <v>6529.9</v>
      </c>
      <c r="EC52" s="82">
        <v>8565.897969</v>
      </c>
      <c r="ED52" s="82">
        <v>4762.138935</v>
      </c>
      <c r="EE52" s="82">
        <v>2589.4</v>
      </c>
      <c r="EF52" s="82">
        <v>6709</v>
      </c>
      <c r="EG52" s="99">
        <f t="shared" si="27"/>
        <v>62739.341877</v>
      </c>
      <c r="EH52" s="82">
        <v>3972</v>
      </c>
      <c r="EI52" s="82">
        <v>4720.3</v>
      </c>
      <c r="EJ52" s="82">
        <v>4527.9</v>
      </c>
      <c r="EK52" s="82">
        <v>2080.208222</v>
      </c>
      <c r="EL52" s="82">
        <v>9264.3</v>
      </c>
      <c r="EM52" s="82">
        <v>5046.7</v>
      </c>
      <c r="EN52" s="82">
        <v>5718.5</v>
      </c>
      <c r="EO52" s="82">
        <v>8576.947915</v>
      </c>
      <c r="EP52" s="82">
        <v>5246.861693</v>
      </c>
      <c r="EQ52" s="82">
        <v>15495.649166</v>
      </c>
      <c r="ER52" s="82">
        <v>4218.6</v>
      </c>
      <c r="ES52" s="82">
        <v>10560.3</v>
      </c>
      <c r="ET52" s="99">
        <f t="shared" si="28"/>
        <v>79428.266996</v>
      </c>
      <c r="EU52" s="82">
        <v>11782.719989</v>
      </c>
      <c r="EV52" s="82">
        <v>8888.211991</v>
      </c>
      <c r="EW52" s="80">
        <v>4527.920046</v>
      </c>
      <c r="EX52" s="80">
        <v>8213.97</v>
      </c>
      <c r="EY52" s="80">
        <v>6239.25</v>
      </c>
      <c r="EZ52" s="80">
        <v>9809.7</v>
      </c>
      <c r="FA52" s="80">
        <v>10785.846941</v>
      </c>
      <c r="FB52" s="80">
        <v>9518.040342</v>
      </c>
      <c r="FC52" s="80">
        <v>6824.8</v>
      </c>
      <c r="FD52" s="80">
        <v>6181.368178</v>
      </c>
      <c r="FE52" s="80">
        <v>6963.033579</v>
      </c>
      <c r="FF52" s="80">
        <v>9193.5</v>
      </c>
      <c r="FG52" s="80">
        <f t="shared" si="29"/>
        <v>98928.36106600001</v>
      </c>
      <c r="FH52" s="80">
        <v>16344.190608</v>
      </c>
      <c r="FI52" s="80">
        <v>12011.385876</v>
      </c>
      <c r="FJ52" s="80">
        <v>4285.29676</v>
      </c>
      <c r="FK52" s="80">
        <v>5902.982383</v>
      </c>
      <c r="FL52" s="80">
        <v>7581.865531510003</v>
      </c>
      <c r="FM52" s="80">
        <v>5583.7</v>
      </c>
      <c r="FN52" s="80">
        <v>6366.487111978496</v>
      </c>
      <c r="FO52" s="80">
        <v>4882.158215557962</v>
      </c>
      <c r="FP52" s="80">
        <v>7738.2677266763</v>
      </c>
      <c r="FQ52" s="80">
        <v>21073.6</v>
      </c>
      <c r="FR52" s="80">
        <v>5640.5467514380025</v>
      </c>
      <c r="FS52" s="80">
        <v>10581.22007140205</v>
      </c>
      <c r="FT52" s="80">
        <f t="shared" si="30"/>
        <v>107991.7010355628</v>
      </c>
      <c r="FU52" s="82">
        <v>27916.88551815813</v>
      </c>
      <c r="FV52" s="82">
        <v>15286.210649190785</v>
      </c>
      <c r="FW52" s="82">
        <v>8739.144348228896</v>
      </c>
      <c r="FX52" s="82">
        <v>4172.678610540001</v>
      </c>
      <c r="FY52" s="82">
        <v>14917.597577529963</v>
      </c>
      <c r="FZ52" s="82">
        <v>17475.852683240017</v>
      </c>
      <c r="GA52" s="82">
        <v>10047.38417568999</v>
      </c>
      <c r="GB52" s="82">
        <v>10484.718634520037</v>
      </c>
      <c r="GC52" s="82">
        <v>6515.738929329988</v>
      </c>
      <c r="GD52" s="82">
        <v>10154.88494</v>
      </c>
      <c r="GE52" s="80">
        <v>13202.801214</v>
      </c>
      <c r="GF52" s="82">
        <v>11600.739941</v>
      </c>
      <c r="GG52" s="80">
        <f t="shared" si="31"/>
        <v>150514.6372214278</v>
      </c>
      <c r="GH52" s="82">
        <v>10234.04722</v>
      </c>
      <c r="GI52" s="82">
        <v>18526.812176</v>
      </c>
      <c r="GJ52" s="82">
        <v>24813.959595</v>
      </c>
      <c r="GK52" s="82">
        <v>12393.060997</v>
      </c>
      <c r="GL52" s="82">
        <v>11033.473472</v>
      </c>
      <c r="GM52" s="82">
        <v>33398.907136</v>
      </c>
      <c r="GN52" s="82">
        <v>7186.023825</v>
      </c>
      <c r="GO52" s="82">
        <v>6075.975469</v>
      </c>
      <c r="GP52" s="82">
        <v>7617.277885435385</v>
      </c>
      <c r="GQ52" s="82">
        <v>7220.261371</v>
      </c>
      <c r="GR52" s="82">
        <v>14215.649925</v>
      </c>
      <c r="GS52" s="82">
        <v>5997.347221</v>
      </c>
      <c r="GT52" s="82">
        <v>12574.90025</v>
      </c>
      <c r="GU52" s="82">
        <v>6922.480031</v>
      </c>
      <c r="GV52" s="82">
        <v>6218.741242</v>
      </c>
      <c r="GW52" s="82">
        <v>17734.719722</v>
      </c>
      <c r="GX52" s="82">
        <v>8527.393899</v>
      </c>
      <c r="GY52" s="82">
        <v>6784.800623</v>
      </c>
      <c r="GZ52" s="82">
        <v>10301.642714</v>
      </c>
      <c r="HA52" s="82">
        <v>43857.707624</v>
      </c>
      <c r="HB52" s="82">
        <v>17696.271491</v>
      </c>
      <c r="HC52" s="82">
        <v>11497.699296</v>
      </c>
      <c r="HD52" s="82">
        <v>17714.505737</v>
      </c>
      <c r="HE52" s="82">
        <v>11178.436867</v>
      </c>
      <c r="HF52" s="80">
        <v>14039.167157</v>
      </c>
      <c r="HG52" s="80">
        <v>9405.94277</v>
      </c>
      <c r="HH52" s="80">
        <v>28922.780072</v>
      </c>
      <c r="HI52" s="82">
        <v>9660.428149</v>
      </c>
      <c r="HJ52" s="80">
        <v>10561.17906</v>
      </c>
      <c r="HK52" s="82">
        <v>20553.664294</v>
      </c>
      <c r="HL52" s="82">
        <v>16159.066992</v>
      </c>
      <c r="HM52" s="82">
        <v>11423.855444</v>
      </c>
      <c r="HN52" s="82"/>
      <c r="HO52" s="82"/>
      <c r="HP52" s="82"/>
      <c r="HQ52" s="82"/>
      <c r="HR52" s="99">
        <f t="shared" si="32"/>
        <v>112922.38610500001</v>
      </c>
      <c r="HS52" s="99">
        <f t="shared" si="33"/>
        <v>120726.08393800001</v>
      </c>
    </row>
    <row r="53" spans="1:227" ht="15.75">
      <c r="A53" s="67" t="s">
        <v>86</v>
      </c>
      <c r="B53" s="33">
        <v>71.3</v>
      </c>
      <c r="C53" s="18">
        <v>61.8</v>
      </c>
      <c r="D53" s="18">
        <v>140.9</v>
      </c>
      <c r="E53" s="19">
        <v>55.5</v>
      </c>
      <c r="F53" s="19">
        <v>430.8</v>
      </c>
      <c r="G53" s="19" t="s">
        <v>8</v>
      </c>
      <c r="H53" s="18">
        <v>49.8</v>
      </c>
      <c r="I53" s="15">
        <v>20.7</v>
      </c>
      <c r="J53" s="43">
        <v>47.2</v>
      </c>
      <c r="K53" s="33">
        <v>93.53963999999999</v>
      </c>
      <c r="L53" s="33">
        <v>125.205609</v>
      </c>
      <c r="M53" s="99">
        <v>313.511191</v>
      </c>
      <c r="N53" s="99">
        <v>218.59030881531095</v>
      </c>
      <c r="O53" s="99">
        <v>738.51476812</v>
      </c>
      <c r="P53" s="99">
        <v>119.90863959</v>
      </c>
      <c r="Q53" s="99">
        <v>123.770836</v>
      </c>
      <c r="R53" s="82" t="s">
        <v>8</v>
      </c>
      <c r="S53" s="82">
        <v>43.7</v>
      </c>
      <c r="T53" s="82" t="s">
        <v>8</v>
      </c>
      <c r="U53" s="82" t="s">
        <v>8</v>
      </c>
      <c r="V53" s="82" t="s">
        <v>8</v>
      </c>
      <c r="W53" s="82">
        <v>49.5</v>
      </c>
      <c r="X53" s="82" t="s">
        <v>8</v>
      </c>
      <c r="Y53" s="82">
        <v>43.7</v>
      </c>
      <c r="Z53" s="82" t="s">
        <v>8</v>
      </c>
      <c r="AA53" s="82" t="s">
        <v>8</v>
      </c>
      <c r="AB53" s="82" t="s">
        <v>8</v>
      </c>
      <c r="AC53" s="82">
        <v>4</v>
      </c>
      <c r="AD53" s="82" t="s">
        <v>8</v>
      </c>
      <c r="AE53" s="82">
        <v>0</v>
      </c>
      <c r="AF53" s="82" t="s">
        <v>8</v>
      </c>
      <c r="AG53" s="82" t="s">
        <v>8</v>
      </c>
      <c r="AH53" s="82" t="s">
        <v>8</v>
      </c>
      <c r="AI53" s="82" t="s">
        <v>8</v>
      </c>
      <c r="AJ53" s="82" t="s">
        <v>8</v>
      </c>
      <c r="AK53" s="82" t="s">
        <v>8</v>
      </c>
      <c r="AL53" s="82">
        <v>1</v>
      </c>
      <c r="AM53" s="82">
        <v>54.5</v>
      </c>
      <c r="AN53" s="82" t="s">
        <v>8</v>
      </c>
      <c r="AO53" s="82" t="s">
        <v>8</v>
      </c>
      <c r="AP53" s="82" t="s">
        <v>8</v>
      </c>
      <c r="AQ53" s="82"/>
      <c r="AR53" s="82">
        <v>114.4</v>
      </c>
      <c r="AS53" s="82">
        <v>37.9</v>
      </c>
      <c r="AT53" s="82">
        <v>91.5</v>
      </c>
      <c r="AU53" s="82"/>
      <c r="AV53" s="80">
        <v>0</v>
      </c>
      <c r="AW53" s="80">
        <v>0</v>
      </c>
      <c r="AX53" s="80">
        <v>149.2</v>
      </c>
      <c r="AY53" s="80">
        <v>37.8</v>
      </c>
      <c r="AZ53" s="80">
        <v>0</v>
      </c>
      <c r="BA53" s="82">
        <v>0</v>
      </c>
      <c r="BB53" s="82">
        <v>0</v>
      </c>
      <c r="BC53" s="82">
        <v>0</v>
      </c>
      <c r="BD53" s="82">
        <v>0</v>
      </c>
      <c r="BE53" s="82">
        <v>0</v>
      </c>
      <c r="BF53" s="82">
        <v>0</v>
      </c>
      <c r="BG53" s="82">
        <v>0</v>
      </c>
      <c r="BH53" s="82">
        <v>0</v>
      </c>
      <c r="BI53" s="82">
        <v>0</v>
      </c>
      <c r="BJ53" s="82">
        <v>0</v>
      </c>
      <c r="BK53" s="82">
        <v>0</v>
      </c>
      <c r="BL53" s="82">
        <v>0</v>
      </c>
      <c r="BM53" s="82">
        <v>0</v>
      </c>
      <c r="BN53" s="99" t="s">
        <v>8</v>
      </c>
      <c r="BO53" s="99" t="s">
        <v>8</v>
      </c>
      <c r="BP53" s="99" t="s">
        <v>8</v>
      </c>
      <c r="BQ53" s="99">
        <v>0</v>
      </c>
      <c r="BR53" s="99" t="s">
        <v>8</v>
      </c>
      <c r="BS53" s="99" t="s">
        <v>8</v>
      </c>
      <c r="BT53" s="99" t="s">
        <v>8</v>
      </c>
      <c r="BU53" s="82" t="s">
        <v>8</v>
      </c>
      <c r="BV53" s="82" t="s">
        <v>8</v>
      </c>
      <c r="BW53" s="82" t="s">
        <v>8</v>
      </c>
      <c r="BX53" s="82" t="s">
        <v>8</v>
      </c>
      <c r="BY53" s="82">
        <v>1.6</v>
      </c>
      <c r="BZ53" s="82">
        <v>0</v>
      </c>
      <c r="CA53" s="82">
        <v>15.7</v>
      </c>
      <c r="CB53" s="82">
        <v>0</v>
      </c>
      <c r="CC53" s="82">
        <v>0</v>
      </c>
      <c r="CD53" s="82">
        <v>0</v>
      </c>
      <c r="CE53" s="82">
        <v>0</v>
      </c>
      <c r="CF53" s="82">
        <v>0</v>
      </c>
      <c r="CG53" s="82">
        <v>0</v>
      </c>
      <c r="CH53" s="82">
        <v>0</v>
      </c>
      <c r="CI53" s="82">
        <v>0</v>
      </c>
      <c r="CJ53" s="82">
        <v>32.5</v>
      </c>
      <c r="CK53" s="82">
        <v>1.6</v>
      </c>
      <c r="CL53" s="82">
        <v>17.3</v>
      </c>
      <c r="CM53" s="82">
        <v>17.3</v>
      </c>
      <c r="CN53" s="82">
        <v>17.3</v>
      </c>
      <c r="CO53" s="82">
        <v>17.3</v>
      </c>
      <c r="CP53" s="80">
        <v>17.3</v>
      </c>
      <c r="CQ53" s="82">
        <v>17.3</v>
      </c>
      <c r="CR53" s="82">
        <v>17.3</v>
      </c>
      <c r="CS53" s="80">
        <v>17.3</v>
      </c>
      <c r="CT53" s="80">
        <v>17.3</v>
      </c>
      <c r="CU53" s="82">
        <v>49.8</v>
      </c>
      <c r="CV53" s="82" t="s">
        <v>8</v>
      </c>
      <c r="CW53" s="82" t="s">
        <v>8</v>
      </c>
      <c r="CX53" s="82" t="s">
        <v>8</v>
      </c>
      <c r="CY53" s="80">
        <v>20.1</v>
      </c>
      <c r="CZ53" s="80">
        <v>20.1</v>
      </c>
      <c r="DA53" s="80">
        <v>20.1</v>
      </c>
      <c r="DB53" s="80">
        <v>20.1</v>
      </c>
      <c r="DC53" s="80">
        <v>20.1</v>
      </c>
      <c r="DD53" s="80">
        <v>20.1</v>
      </c>
      <c r="DE53" s="80">
        <v>20.7</v>
      </c>
      <c r="DF53" s="80">
        <v>20.7</v>
      </c>
      <c r="DG53" s="80">
        <v>20.7</v>
      </c>
      <c r="DH53" s="82" t="s">
        <v>8</v>
      </c>
      <c r="DI53" s="82" t="s">
        <v>8</v>
      </c>
      <c r="DJ53" s="80">
        <v>1.2</v>
      </c>
      <c r="DK53" s="80">
        <v>1.2</v>
      </c>
      <c r="DL53" s="80">
        <v>1.2</v>
      </c>
      <c r="DM53" s="82">
        <v>1.2</v>
      </c>
      <c r="DN53" s="80">
        <v>1.2</v>
      </c>
      <c r="DO53" s="80">
        <v>1.2</v>
      </c>
      <c r="DP53" s="80">
        <v>1.2</v>
      </c>
      <c r="DQ53" s="80">
        <v>47.2</v>
      </c>
      <c r="DR53" s="80">
        <v>47.2</v>
      </c>
      <c r="DS53" s="80"/>
      <c r="DT53" s="80">
        <f t="shared" si="26"/>
        <v>47.2</v>
      </c>
      <c r="DU53" s="82" t="s">
        <v>8</v>
      </c>
      <c r="DV53" s="82"/>
      <c r="DW53" s="82">
        <v>0</v>
      </c>
      <c r="DX53" s="82">
        <v>28.1</v>
      </c>
      <c r="DY53" s="82">
        <v>30.522406</v>
      </c>
      <c r="DZ53" s="82">
        <v>0</v>
      </c>
      <c r="EA53" s="82">
        <v>2.8</v>
      </c>
      <c r="EB53" s="82">
        <v>0</v>
      </c>
      <c r="EC53" s="82">
        <v>0</v>
      </c>
      <c r="ED53" s="82">
        <v>32.117234</v>
      </c>
      <c r="EE53" s="82">
        <v>0</v>
      </c>
      <c r="EF53" s="82"/>
      <c r="EG53" s="99">
        <f t="shared" si="27"/>
        <v>93.53963999999999</v>
      </c>
      <c r="EH53" s="82">
        <v>0</v>
      </c>
      <c r="EI53" s="82">
        <v>0.1</v>
      </c>
      <c r="EJ53" s="82">
        <v>0</v>
      </c>
      <c r="EK53" s="82">
        <v>0</v>
      </c>
      <c r="EL53" s="82"/>
      <c r="EM53" s="82"/>
      <c r="EN53" s="82"/>
      <c r="EO53" s="82">
        <v>0</v>
      </c>
      <c r="EP53" s="82">
        <v>0</v>
      </c>
      <c r="EQ53" s="82">
        <v>125.105609</v>
      </c>
      <c r="ER53" s="82"/>
      <c r="ES53" s="82">
        <v>0</v>
      </c>
      <c r="ET53" s="99">
        <f t="shared" si="28"/>
        <v>125.205609</v>
      </c>
      <c r="EU53" s="82" t="s">
        <v>8</v>
      </c>
      <c r="EV53" s="82">
        <v>0</v>
      </c>
      <c r="EW53" s="80">
        <v>0</v>
      </c>
      <c r="EX53" s="80"/>
      <c r="EY53" s="80">
        <v>102.967</v>
      </c>
      <c r="EZ53" s="80"/>
      <c r="FA53" s="80"/>
      <c r="FB53" s="80">
        <v>0</v>
      </c>
      <c r="FC53" s="80">
        <v>80.8</v>
      </c>
      <c r="FD53" s="80">
        <v>51.244191</v>
      </c>
      <c r="FE53" s="80">
        <v>0</v>
      </c>
      <c r="FF53" s="80">
        <v>78.5</v>
      </c>
      <c r="FG53" s="80">
        <f t="shared" si="29"/>
        <v>313.511191</v>
      </c>
      <c r="FH53" s="80">
        <v>0.147384</v>
      </c>
      <c r="FI53" s="80">
        <v>0</v>
      </c>
      <c r="FJ53" s="80">
        <v>7.2215</v>
      </c>
      <c r="FK53" s="80">
        <v>6.817799</v>
      </c>
      <c r="FL53" s="80">
        <v>45.18555215999999</v>
      </c>
      <c r="FM53" s="80">
        <v>114.1</v>
      </c>
      <c r="FN53" s="80">
        <v>0</v>
      </c>
      <c r="FO53" s="80">
        <v>0</v>
      </c>
      <c r="FP53" s="80">
        <v>0</v>
      </c>
      <c r="FQ53" s="80">
        <v>0</v>
      </c>
      <c r="FR53" s="80">
        <v>1.8325215022499999</v>
      </c>
      <c r="FS53" s="80">
        <v>43.285552153061</v>
      </c>
      <c r="FT53" s="80">
        <f t="shared" si="30"/>
        <v>218.59030881531095</v>
      </c>
      <c r="FU53" s="82">
        <v>0</v>
      </c>
      <c r="FV53" s="82">
        <v>1E-06</v>
      </c>
      <c r="FW53" s="82">
        <v>0</v>
      </c>
      <c r="FX53" s="82">
        <v>119.01570172</v>
      </c>
      <c r="FY53" s="82">
        <v>14.45556203</v>
      </c>
      <c r="FZ53" s="82">
        <v>3.92374156</v>
      </c>
      <c r="GA53" s="82">
        <v>56.84640042</v>
      </c>
      <c r="GB53" s="82"/>
      <c r="GC53" s="82">
        <v>49.37853139</v>
      </c>
      <c r="GD53" s="82">
        <v>2.128376</v>
      </c>
      <c r="GE53" s="80">
        <v>491.578754</v>
      </c>
      <c r="GF53" s="82">
        <v>1.1877</v>
      </c>
      <c r="GG53" s="80">
        <f t="shared" si="31"/>
        <v>738.51476812</v>
      </c>
      <c r="GH53" s="82">
        <v>5.668026</v>
      </c>
      <c r="GI53" s="82">
        <v>0</v>
      </c>
      <c r="GJ53" s="82">
        <v>2.341843</v>
      </c>
      <c r="GK53" s="82">
        <v>0</v>
      </c>
      <c r="GL53" s="82"/>
      <c r="GM53" s="82"/>
      <c r="GN53" s="82">
        <v>1.625251</v>
      </c>
      <c r="GO53" s="82">
        <v>32.462262</v>
      </c>
      <c r="GP53" s="82">
        <v>2.37674059</v>
      </c>
      <c r="GQ53" s="82">
        <v>23.893357</v>
      </c>
      <c r="GR53" s="82">
        <v>49.348735</v>
      </c>
      <c r="GS53" s="82">
        <v>2.192425</v>
      </c>
      <c r="GT53" s="82">
        <v>33.15767</v>
      </c>
      <c r="GU53" s="82"/>
      <c r="GV53" s="82"/>
      <c r="GW53" s="82">
        <v>25.54114</v>
      </c>
      <c r="GX53" s="82"/>
      <c r="GY53" s="82"/>
      <c r="GZ53" s="82">
        <v>0.047197</v>
      </c>
      <c r="HA53" s="82">
        <v>65.024829</v>
      </c>
      <c r="HB53" s="82"/>
      <c r="HC53" s="82"/>
      <c r="HD53" s="82"/>
      <c r="HE53" s="82"/>
      <c r="HF53" s="80">
        <v>30.964255</v>
      </c>
      <c r="HG53" s="80"/>
      <c r="HH53" s="80">
        <v>138.158742</v>
      </c>
      <c r="HI53" s="82">
        <v>0</v>
      </c>
      <c r="HJ53" s="80"/>
      <c r="HK53" s="82">
        <v>32.261488</v>
      </c>
      <c r="HL53" s="82">
        <v>239.261395</v>
      </c>
      <c r="HM53" s="82">
        <v>203.857378</v>
      </c>
      <c r="HN53" s="82"/>
      <c r="HO53" s="82"/>
      <c r="HP53" s="82"/>
      <c r="HQ53" s="82"/>
      <c r="HR53" s="99">
        <f t="shared" si="32"/>
        <v>123.770836</v>
      </c>
      <c r="HS53" s="99">
        <f t="shared" si="33"/>
        <v>644.503258</v>
      </c>
    </row>
    <row r="54" spans="1:227" ht="15.75">
      <c r="A54" s="67" t="s">
        <v>87</v>
      </c>
      <c r="B54" s="33">
        <v>4493.8</v>
      </c>
      <c r="C54" s="18">
        <v>5104.7</v>
      </c>
      <c r="D54" s="18">
        <v>7423</v>
      </c>
      <c r="E54" s="19">
        <v>10073.9</v>
      </c>
      <c r="F54" s="19">
        <v>11318.2</v>
      </c>
      <c r="G54" s="19">
        <v>15243.8</v>
      </c>
      <c r="H54" s="18">
        <v>14284.9</v>
      </c>
      <c r="I54" s="15">
        <v>20085.7</v>
      </c>
      <c r="J54" s="43">
        <v>24255.5</v>
      </c>
      <c r="K54" s="33">
        <v>31712.486823</v>
      </c>
      <c r="L54" s="33">
        <v>51979.89588000001</v>
      </c>
      <c r="M54" s="99">
        <v>86076.41172599999</v>
      </c>
      <c r="N54" s="99">
        <v>137237.9643701012</v>
      </c>
      <c r="O54" s="99">
        <v>128699.87728023215</v>
      </c>
      <c r="P54" s="99">
        <v>115200.0889838637</v>
      </c>
      <c r="Q54" s="99">
        <v>142297.890572</v>
      </c>
      <c r="R54" s="99" t="s">
        <v>8</v>
      </c>
      <c r="S54" s="99">
        <v>437.7</v>
      </c>
      <c r="T54" s="82">
        <v>664.7</v>
      </c>
      <c r="U54" s="82">
        <v>749.9</v>
      </c>
      <c r="V54" s="82">
        <v>282.8</v>
      </c>
      <c r="W54" s="82">
        <v>421.6</v>
      </c>
      <c r="X54" s="82">
        <v>823.9</v>
      </c>
      <c r="Y54" s="82">
        <v>847.7</v>
      </c>
      <c r="Z54" s="82">
        <v>713.1</v>
      </c>
      <c r="AA54" s="82">
        <v>1109.9</v>
      </c>
      <c r="AB54" s="82">
        <v>758</v>
      </c>
      <c r="AC54" s="82">
        <v>613.7</v>
      </c>
      <c r="AD54" s="82">
        <v>980.5</v>
      </c>
      <c r="AE54" s="82">
        <v>512.1</v>
      </c>
      <c r="AF54" s="82">
        <v>681.8</v>
      </c>
      <c r="AG54" s="82">
        <v>790.9</v>
      </c>
      <c r="AH54" s="82">
        <v>859.9</v>
      </c>
      <c r="AI54" s="82">
        <v>646.9</v>
      </c>
      <c r="AJ54" s="82">
        <v>919.5</v>
      </c>
      <c r="AK54" s="82">
        <v>788.8</v>
      </c>
      <c r="AL54" s="82">
        <v>1015.9</v>
      </c>
      <c r="AM54" s="82">
        <v>568.5</v>
      </c>
      <c r="AN54" s="82">
        <v>1616.6</v>
      </c>
      <c r="AO54" s="82">
        <v>692.5</v>
      </c>
      <c r="AP54" s="82">
        <v>278</v>
      </c>
      <c r="AQ54" s="82">
        <v>122.6</v>
      </c>
      <c r="AR54" s="82">
        <v>511.1</v>
      </c>
      <c r="AS54" s="82">
        <v>950.5</v>
      </c>
      <c r="AT54" s="82">
        <v>1141.5</v>
      </c>
      <c r="AU54" s="82">
        <v>824.4</v>
      </c>
      <c r="AV54" s="80">
        <v>682.2</v>
      </c>
      <c r="AW54" s="80">
        <v>1566.6</v>
      </c>
      <c r="AX54" s="80">
        <v>1435.2</v>
      </c>
      <c r="AY54" s="80">
        <v>1515.5</v>
      </c>
      <c r="AZ54" s="80">
        <v>1830.5</v>
      </c>
      <c r="BA54" s="82">
        <v>460.1</v>
      </c>
      <c r="BB54" s="82">
        <v>890.3</v>
      </c>
      <c r="BC54" s="82">
        <v>503.4</v>
      </c>
      <c r="BD54" s="82">
        <v>1334.4</v>
      </c>
      <c r="BE54" s="82">
        <v>3704.3</v>
      </c>
      <c r="BF54" s="82">
        <v>641.1</v>
      </c>
      <c r="BG54" s="82">
        <v>1371.5</v>
      </c>
      <c r="BH54" s="82">
        <v>758.5</v>
      </c>
      <c r="BI54" s="82">
        <v>1054.8</v>
      </c>
      <c r="BJ54" s="82">
        <v>935.9000000000012</v>
      </c>
      <c r="BK54" s="82">
        <v>1027</v>
      </c>
      <c r="BL54" s="82">
        <v>878.8999999999994</v>
      </c>
      <c r="BM54" s="82">
        <v>2143.7</v>
      </c>
      <c r="BN54" s="99">
        <v>1393.7</v>
      </c>
      <c r="BO54" s="99">
        <v>2728.1</v>
      </c>
      <c r="BP54" s="99">
        <v>6432.4</v>
      </c>
      <c r="BQ54" s="99">
        <v>7073.5</v>
      </c>
      <c r="BR54" s="99">
        <v>8445</v>
      </c>
      <c r="BS54" s="99">
        <v>9203.5</v>
      </c>
      <c r="BT54" s="99">
        <v>10258.3</v>
      </c>
      <c r="BU54" s="82">
        <v>11194.2</v>
      </c>
      <c r="BV54" s="82">
        <v>12221.2</v>
      </c>
      <c r="BW54" s="82">
        <v>13100.1</v>
      </c>
      <c r="BX54" s="80">
        <v>15243.8</v>
      </c>
      <c r="BY54" s="82">
        <v>1189.8</v>
      </c>
      <c r="BZ54" s="82">
        <v>512.6</v>
      </c>
      <c r="CA54" s="82">
        <v>1327.3</v>
      </c>
      <c r="CB54" s="82">
        <v>777.7</v>
      </c>
      <c r="CC54" s="82">
        <v>1066</v>
      </c>
      <c r="CD54" s="82">
        <v>1056.8</v>
      </c>
      <c r="CE54" s="82">
        <v>1455.8</v>
      </c>
      <c r="CF54" s="82">
        <v>1661.8</v>
      </c>
      <c r="CG54" s="82">
        <v>1445.1</v>
      </c>
      <c r="CH54" s="82">
        <v>934.7000000000007</v>
      </c>
      <c r="CI54" s="82">
        <v>818.7999999999993</v>
      </c>
      <c r="CJ54" s="82">
        <v>2038.5</v>
      </c>
      <c r="CK54" s="82">
        <v>1702.4</v>
      </c>
      <c r="CL54" s="82">
        <v>3029.7</v>
      </c>
      <c r="CM54" s="82">
        <v>3807.4</v>
      </c>
      <c r="CN54" s="82">
        <v>4873.4</v>
      </c>
      <c r="CO54" s="82">
        <v>5930.2</v>
      </c>
      <c r="CP54" s="80">
        <v>7386</v>
      </c>
      <c r="CQ54" s="82">
        <v>9047.8</v>
      </c>
      <c r="CR54" s="82">
        <v>10492.9</v>
      </c>
      <c r="CS54" s="80">
        <v>11427.6</v>
      </c>
      <c r="CT54" s="80">
        <v>12246.4</v>
      </c>
      <c r="CU54" s="82">
        <v>14284.9</v>
      </c>
      <c r="CV54" s="82">
        <v>771.9</v>
      </c>
      <c r="CW54" s="82">
        <v>2181.4</v>
      </c>
      <c r="CX54" s="82">
        <v>3741.7</v>
      </c>
      <c r="CY54" s="80">
        <v>5003.1</v>
      </c>
      <c r="CZ54" s="80">
        <v>6360.2</v>
      </c>
      <c r="DA54" s="80">
        <v>8008</v>
      </c>
      <c r="DB54" s="80">
        <v>10716.1</v>
      </c>
      <c r="DC54" s="80">
        <v>11932.9</v>
      </c>
      <c r="DD54" s="80">
        <v>14769.2</v>
      </c>
      <c r="DE54" s="80">
        <v>16221.4</v>
      </c>
      <c r="DF54" s="80">
        <v>18621.3</v>
      </c>
      <c r="DG54" s="80">
        <v>20085.7</v>
      </c>
      <c r="DH54" s="80">
        <v>2295.1</v>
      </c>
      <c r="DI54" s="82">
        <v>4261.6</v>
      </c>
      <c r="DJ54" s="80">
        <v>7989.1</v>
      </c>
      <c r="DK54" s="80">
        <v>10038.9</v>
      </c>
      <c r="DL54" s="80">
        <v>12351</v>
      </c>
      <c r="DM54" s="82">
        <v>13888.1</v>
      </c>
      <c r="DN54" s="80">
        <v>14850</v>
      </c>
      <c r="DO54" s="80">
        <v>16689.4</v>
      </c>
      <c r="DP54" s="80">
        <v>18332.7</v>
      </c>
      <c r="DQ54" s="80">
        <v>19981.1</v>
      </c>
      <c r="DR54" s="80">
        <v>21649.7</v>
      </c>
      <c r="DS54" s="80">
        <v>2605.8</v>
      </c>
      <c r="DT54" s="80">
        <f t="shared" si="26"/>
        <v>24255.5</v>
      </c>
      <c r="DU54" s="82">
        <v>3002.2</v>
      </c>
      <c r="DV54" s="82">
        <v>2610.6</v>
      </c>
      <c r="DW54" s="82">
        <v>3266</v>
      </c>
      <c r="DX54" s="82">
        <v>3376.7</v>
      </c>
      <c r="DY54" s="82">
        <v>1657.079407</v>
      </c>
      <c r="DZ54" s="82">
        <f>'[1]Feuil3'!$F$20</f>
        <v>3142.901726</v>
      </c>
      <c r="EA54" s="82">
        <v>1340.5</v>
      </c>
      <c r="EB54" s="82">
        <v>2197.9</v>
      </c>
      <c r="EC54" s="82">
        <v>1966.985489</v>
      </c>
      <c r="ED54" s="82">
        <v>3674.480201</v>
      </c>
      <c r="EE54" s="82">
        <v>2520</v>
      </c>
      <c r="EF54" s="82">
        <v>2957.14</v>
      </c>
      <c r="EG54" s="99">
        <f t="shared" si="27"/>
        <v>31712.486823</v>
      </c>
      <c r="EH54" s="82">
        <v>2542.4</v>
      </c>
      <c r="EI54" s="82">
        <v>2526.4</v>
      </c>
      <c r="EJ54" s="82">
        <v>1811.7</v>
      </c>
      <c r="EK54" s="82">
        <v>5562.600251</v>
      </c>
      <c r="EL54" s="82">
        <v>1961.2</v>
      </c>
      <c r="EM54" s="82">
        <v>2008.2</v>
      </c>
      <c r="EN54" s="82">
        <v>4916.1</v>
      </c>
      <c r="EO54" s="82">
        <v>2435.865338</v>
      </c>
      <c r="EP54" s="82">
        <v>4715.97459</v>
      </c>
      <c r="EQ54" s="82">
        <v>8016.655701</v>
      </c>
      <c r="ER54" s="82">
        <v>8957.3</v>
      </c>
      <c r="ES54" s="82">
        <v>6525.5</v>
      </c>
      <c r="ET54" s="99">
        <f t="shared" si="28"/>
        <v>51979.89588000001</v>
      </c>
      <c r="EU54" s="82">
        <v>5515.134483</v>
      </c>
      <c r="EV54" s="82">
        <v>6005.023559</v>
      </c>
      <c r="EW54" s="80">
        <v>1811.655294</v>
      </c>
      <c r="EX54" s="80">
        <v>7612.39</v>
      </c>
      <c r="EY54" s="80">
        <v>6694.116</v>
      </c>
      <c r="EZ54" s="80">
        <v>6847.4</v>
      </c>
      <c r="FA54" s="80">
        <v>7028.595741</v>
      </c>
      <c r="FB54" s="80">
        <v>8293.73286</v>
      </c>
      <c r="FC54" s="80">
        <v>6088.1</v>
      </c>
      <c r="FD54" s="80">
        <v>8812.856152</v>
      </c>
      <c r="FE54" s="80">
        <v>6725.507637</v>
      </c>
      <c r="FF54" s="80">
        <v>14641.9</v>
      </c>
      <c r="FG54" s="80">
        <f t="shared" si="29"/>
        <v>86076.41172599999</v>
      </c>
      <c r="FH54" s="80">
        <v>9532.132636</v>
      </c>
      <c r="FI54" s="80">
        <v>8266.596493</v>
      </c>
      <c r="FJ54" s="80">
        <v>4234.061122</v>
      </c>
      <c r="FK54" s="80">
        <v>6289.154247</v>
      </c>
      <c r="FL54" s="80">
        <v>11335.212789289997</v>
      </c>
      <c r="FM54" s="80">
        <v>12064</v>
      </c>
      <c r="FN54" s="80">
        <v>12397.901316028509</v>
      </c>
      <c r="FO54" s="80">
        <v>28319.440288683913</v>
      </c>
      <c r="FP54" s="80">
        <v>8179.065442265367</v>
      </c>
      <c r="FQ54" s="80">
        <v>8367.9</v>
      </c>
      <c r="FR54" s="80">
        <v>11834.79606854888</v>
      </c>
      <c r="FS54" s="80">
        <v>16417.70396728455</v>
      </c>
      <c r="FT54" s="80">
        <f t="shared" si="30"/>
        <v>137237.9643701012</v>
      </c>
      <c r="FU54" s="80">
        <v>11087.515800915677</v>
      </c>
      <c r="FV54" s="80">
        <v>7419.721031529515</v>
      </c>
      <c r="FW54" s="80">
        <v>6428.798905036962</v>
      </c>
      <c r="FX54" s="80">
        <v>8062.204880570001</v>
      </c>
      <c r="FY54" s="80">
        <v>13814.046894530005</v>
      </c>
      <c r="FZ54" s="80">
        <v>11379.481281669989</v>
      </c>
      <c r="GA54" s="80">
        <v>14214.450378890002</v>
      </c>
      <c r="GB54" s="80">
        <v>12491.182100689999</v>
      </c>
      <c r="GC54" s="80">
        <v>11371.780944400007</v>
      </c>
      <c r="GD54" s="80">
        <v>12613.575933</v>
      </c>
      <c r="GE54" s="80">
        <v>11023.16168</v>
      </c>
      <c r="GF54" s="80">
        <v>8793.957449</v>
      </c>
      <c r="GG54" s="80">
        <f t="shared" si="31"/>
        <v>128699.87728023215</v>
      </c>
      <c r="GH54" s="80">
        <v>12428.429259</v>
      </c>
      <c r="GI54" s="80">
        <v>16505.96705</v>
      </c>
      <c r="GJ54" s="80">
        <v>14583.032229</v>
      </c>
      <c r="GK54" s="80">
        <v>12663.056275</v>
      </c>
      <c r="GL54" s="80">
        <v>14499.339143</v>
      </c>
      <c r="GM54" s="80">
        <v>10509.948181</v>
      </c>
      <c r="GN54" s="80">
        <v>18208.517832</v>
      </c>
      <c r="GO54" s="80">
        <v>15314.504013</v>
      </c>
      <c r="GP54" s="80">
        <v>17582.044127822912</v>
      </c>
      <c r="GQ54" s="80">
        <v>16958.548224</v>
      </c>
      <c r="GR54" s="80">
        <v>14668.917814</v>
      </c>
      <c r="GS54" s="80">
        <v>12869.822598</v>
      </c>
      <c r="GT54" s="80">
        <v>10681.37283</v>
      </c>
      <c r="GU54" s="80">
        <v>10117.351659</v>
      </c>
      <c r="GV54" s="80">
        <v>11555.164553999999</v>
      </c>
      <c r="GW54" s="80">
        <v>11083.63269</v>
      </c>
      <c r="GX54" s="80">
        <v>12770.831557</v>
      </c>
      <c r="GY54" s="80">
        <v>10181.917565</v>
      </c>
      <c r="GZ54" s="80">
        <v>14051.184358</v>
      </c>
      <c r="HA54" s="80">
        <v>14048.070816</v>
      </c>
      <c r="HB54" s="80">
        <v>11500.394633</v>
      </c>
      <c r="HC54" s="80">
        <v>10987.265321</v>
      </c>
      <c r="HD54" s="80">
        <v>12421.079975</v>
      </c>
      <c r="HE54" s="80">
        <v>12899.624614</v>
      </c>
      <c r="HF54" s="80">
        <v>15821.345319</v>
      </c>
      <c r="HG54" s="80">
        <v>10028.92237</v>
      </c>
      <c r="HH54" s="80">
        <v>15504.286085</v>
      </c>
      <c r="HI54" s="80">
        <v>16652.641445</v>
      </c>
      <c r="HJ54" s="80">
        <v>13255.426454</v>
      </c>
      <c r="HK54" s="80">
        <v>14217.910351</v>
      </c>
      <c r="HL54" s="80">
        <v>9754.429343</v>
      </c>
      <c r="HM54" s="80">
        <v>17918.313425</v>
      </c>
      <c r="HN54" s="80"/>
      <c r="HO54" s="80"/>
      <c r="HP54" s="80"/>
      <c r="HQ54" s="80"/>
      <c r="HR54" s="99">
        <f t="shared" si="32"/>
        <v>94489.526029</v>
      </c>
      <c r="HS54" s="99">
        <f t="shared" si="33"/>
        <v>113153.274792</v>
      </c>
    </row>
    <row r="55" spans="1:227" ht="15.75">
      <c r="A55" s="67" t="s">
        <v>88</v>
      </c>
      <c r="B55" s="33">
        <v>7503.9</v>
      </c>
      <c r="C55" s="18">
        <v>8345.7</v>
      </c>
      <c r="D55" s="18">
        <v>7381.1</v>
      </c>
      <c r="E55" s="19">
        <v>9657.4</v>
      </c>
      <c r="F55" s="19">
        <v>15818.16</v>
      </c>
      <c r="G55" s="19">
        <v>28715.9</v>
      </c>
      <c r="H55" s="18">
        <v>17278</v>
      </c>
      <c r="I55" s="15">
        <v>23482.8</v>
      </c>
      <c r="J55" s="43">
        <v>28421.8</v>
      </c>
      <c r="K55" s="33">
        <v>33206.749942</v>
      </c>
      <c r="L55" s="33">
        <v>69694.80417799999</v>
      </c>
      <c r="M55" s="99">
        <v>58734.58</v>
      </c>
      <c r="N55" s="99">
        <v>84804.43592794973</v>
      </c>
      <c r="O55" s="99">
        <v>108483.17199803365</v>
      </c>
      <c r="P55" s="99">
        <v>68854.7836180061</v>
      </c>
      <c r="Q55" s="99">
        <v>20295.987375</v>
      </c>
      <c r="R55" s="99">
        <v>390</v>
      </c>
      <c r="S55" s="99">
        <v>400.1</v>
      </c>
      <c r="T55" s="82">
        <v>622.2</v>
      </c>
      <c r="U55" s="82">
        <v>496</v>
      </c>
      <c r="V55" s="82">
        <v>1093.7</v>
      </c>
      <c r="W55" s="82">
        <v>681.3</v>
      </c>
      <c r="X55" s="82">
        <v>531.8</v>
      </c>
      <c r="Y55" s="82">
        <v>531</v>
      </c>
      <c r="Z55" s="82">
        <v>617.1</v>
      </c>
      <c r="AA55" s="82">
        <v>616.2</v>
      </c>
      <c r="AB55" s="82">
        <v>981.3</v>
      </c>
      <c r="AC55" s="82">
        <v>420.4</v>
      </c>
      <c r="AD55" s="82">
        <v>468.4</v>
      </c>
      <c r="AE55" s="82">
        <v>609</v>
      </c>
      <c r="AF55" s="82">
        <v>1342.6</v>
      </c>
      <c r="AG55" s="82">
        <v>660</v>
      </c>
      <c r="AH55" s="82">
        <v>550.7</v>
      </c>
      <c r="AI55" s="82">
        <v>532.7</v>
      </c>
      <c r="AJ55" s="82">
        <v>818.8</v>
      </c>
      <c r="AK55" s="82">
        <v>1344.3</v>
      </c>
      <c r="AL55" s="82">
        <v>931.8</v>
      </c>
      <c r="AM55" s="82">
        <v>577.7</v>
      </c>
      <c r="AN55" s="82">
        <v>721.5</v>
      </c>
      <c r="AO55" s="82">
        <v>1099.9</v>
      </c>
      <c r="AP55" s="82">
        <v>654.3</v>
      </c>
      <c r="AQ55" s="82">
        <v>1184.2</v>
      </c>
      <c r="AR55" s="82">
        <v>1189.3</v>
      </c>
      <c r="AS55" s="82">
        <v>794.3</v>
      </c>
      <c r="AT55" s="82">
        <v>1341.06</v>
      </c>
      <c r="AU55" s="82">
        <v>1269.9</v>
      </c>
      <c r="AV55" s="80">
        <v>1074.9</v>
      </c>
      <c r="AW55" s="80">
        <v>912.7</v>
      </c>
      <c r="AX55" s="80">
        <v>2558.8</v>
      </c>
      <c r="AY55" s="80">
        <v>1444.3</v>
      </c>
      <c r="AZ55" s="80">
        <v>2087.6</v>
      </c>
      <c r="BA55" s="82">
        <v>1306.8</v>
      </c>
      <c r="BB55" s="82">
        <v>1210.7</v>
      </c>
      <c r="BC55" s="82">
        <v>1336.8</v>
      </c>
      <c r="BD55" s="82">
        <v>2348.4</v>
      </c>
      <c r="BE55" s="82">
        <v>1547.8</v>
      </c>
      <c r="BF55" s="82">
        <v>2986.2</v>
      </c>
      <c r="BG55" s="82">
        <v>2293</v>
      </c>
      <c r="BH55" s="82">
        <v>1877.7</v>
      </c>
      <c r="BI55" s="82">
        <v>2053.6</v>
      </c>
      <c r="BJ55" s="82">
        <v>2157.8</v>
      </c>
      <c r="BK55" s="82">
        <v>1666.3</v>
      </c>
      <c r="BL55" s="82">
        <v>7012.1</v>
      </c>
      <c r="BM55" s="82">
        <v>2225.5</v>
      </c>
      <c r="BN55" s="99">
        <v>2547.5</v>
      </c>
      <c r="BO55" s="99">
        <v>4895.9</v>
      </c>
      <c r="BP55" s="99">
        <v>6443.7</v>
      </c>
      <c r="BQ55" s="99">
        <v>9429.9</v>
      </c>
      <c r="BR55" s="99">
        <v>11722.9</v>
      </c>
      <c r="BS55" s="99">
        <v>13600.6</v>
      </c>
      <c r="BT55" s="99">
        <v>15654.2</v>
      </c>
      <c r="BU55" s="99">
        <v>17812</v>
      </c>
      <c r="BV55" s="82">
        <v>19478.3</v>
      </c>
      <c r="BW55" s="82">
        <v>26490.4</v>
      </c>
      <c r="BX55" s="80">
        <v>28715.9</v>
      </c>
      <c r="BY55" s="82">
        <v>1890.3</v>
      </c>
      <c r="BZ55" s="82">
        <v>1516.3</v>
      </c>
      <c r="CA55" s="82">
        <v>1779.5</v>
      </c>
      <c r="CB55" s="82">
        <v>903.6999999999989</v>
      </c>
      <c r="CC55" s="82">
        <v>2143.9</v>
      </c>
      <c r="CD55" s="82">
        <v>1591.9</v>
      </c>
      <c r="CE55" s="82">
        <v>1568.2</v>
      </c>
      <c r="CF55" s="82">
        <v>1179.1</v>
      </c>
      <c r="CG55" s="82">
        <v>1100.3</v>
      </c>
      <c r="CH55" s="82">
        <v>1824.5</v>
      </c>
      <c r="CI55" s="82">
        <v>588.4</v>
      </c>
      <c r="CJ55" s="82">
        <v>1191.9</v>
      </c>
      <c r="CK55" s="82">
        <v>3406.6</v>
      </c>
      <c r="CL55" s="82">
        <v>5186.1</v>
      </c>
      <c r="CM55" s="82">
        <v>6089.8</v>
      </c>
      <c r="CN55" s="82">
        <v>8233.7</v>
      </c>
      <c r="CO55" s="82">
        <v>9825.6</v>
      </c>
      <c r="CP55" s="80">
        <v>11393.8</v>
      </c>
      <c r="CQ55" s="82">
        <v>12572.9</v>
      </c>
      <c r="CR55" s="82">
        <v>13673.2</v>
      </c>
      <c r="CS55" s="80">
        <v>15497.7</v>
      </c>
      <c r="CT55" s="80">
        <v>16086.1</v>
      </c>
      <c r="CU55" s="82">
        <v>17278</v>
      </c>
      <c r="CV55" s="82">
        <v>1579.4</v>
      </c>
      <c r="CW55" s="82">
        <v>3473</v>
      </c>
      <c r="CX55" s="82">
        <v>4616.2</v>
      </c>
      <c r="CY55" s="80">
        <v>6612.1</v>
      </c>
      <c r="CZ55" s="80">
        <v>8949.7</v>
      </c>
      <c r="DA55" s="80">
        <v>10992.4</v>
      </c>
      <c r="DB55" s="80">
        <v>12975.3</v>
      </c>
      <c r="DC55" s="80">
        <v>14836.6</v>
      </c>
      <c r="DD55" s="80">
        <v>16121</v>
      </c>
      <c r="DE55" s="80">
        <v>19926.6</v>
      </c>
      <c r="DF55" s="80">
        <v>21727.4</v>
      </c>
      <c r="DG55" s="80">
        <v>23482.8</v>
      </c>
      <c r="DH55" s="80">
        <v>3390.3</v>
      </c>
      <c r="DI55" s="82">
        <v>5582.3</v>
      </c>
      <c r="DJ55" s="80">
        <v>10477.5</v>
      </c>
      <c r="DK55" s="80">
        <v>12658.4</v>
      </c>
      <c r="DL55" s="80">
        <v>17272.1</v>
      </c>
      <c r="DM55" s="82">
        <v>19722.1</v>
      </c>
      <c r="DN55" s="80">
        <v>19865.5</v>
      </c>
      <c r="DO55" s="80">
        <v>24583.5</v>
      </c>
      <c r="DP55" s="80">
        <v>25655.1</v>
      </c>
      <c r="DQ55" s="80">
        <v>25669.2</v>
      </c>
      <c r="DR55" s="80">
        <v>27193</v>
      </c>
      <c r="DS55" s="80">
        <v>1228.8</v>
      </c>
      <c r="DT55" s="80">
        <f t="shared" si="26"/>
        <v>28421.8</v>
      </c>
      <c r="DU55" s="82">
        <v>2360.6</v>
      </c>
      <c r="DV55" s="82">
        <v>3247.44</v>
      </c>
      <c r="DW55" s="82">
        <v>2074</v>
      </c>
      <c r="DX55" s="82">
        <v>1839.3</v>
      </c>
      <c r="DY55" s="82">
        <v>1834.177</v>
      </c>
      <c r="DZ55" s="82">
        <v>2659.705699</v>
      </c>
      <c r="EA55" s="82">
        <v>2327.71</v>
      </c>
      <c r="EB55" s="82">
        <v>2468.88</v>
      </c>
      <c r="EC55" s="82">
        <v>2714.173924</v>
      </c>
      <c r="ED55" s="82">
        <v>3500.183319</v>
      </c>
      <c r="EE55" s="82">
        <v>3219.51</v>
      </c>
      <c r="EF55" s="82">
        <v>4961.070000000001</v>
      </c>
      <c r="EG55" s="99">
        <v>33206.749942</v>
      </c>
      <c r="EH55" s="82">
        <v>4352.200000000001</v>
      </c>
      <c r="EI55" s="82">
        <v>3034.5999999999995</v>
      </c>
      <c r="EJ55" s="82">
        <v>4273.499999999999</v>
      </c>
      <c r="EK55" s="82">
        <v>2836.736368</v>
      </c>
      <c r="EL55" s="82">
        <v>2992.3399999999992</v>
      </c>
      <c r="EM55" s="82">
        <v>10882.9</v>
      </c>
      <c r="EN55" s="82">
        <v>5542.799999999999</v>
      </c>
      <c r="EO55" s="82">
        <v>4526.45</v>
      </c>
      <c r="EP55" s="82">
        <v>6523.339999999999</v>
      </c>
      <c r="EQ55" s="82">
        <v>9810.527810000001</v>
      </c>
      <c r="ER55" s="82">
        <v>5349.400000000001</v>
      </c>
      <c r="ES55" s="82">
        <f>0.3+5343.9+685.3+86.8+141.65+452.5+2.56+2857</f>
        <v>9570.01</v>
      </c>
      <c r="ET55" s="99">
        <f t="shared" si="28"/>
        <v>69694.80417799999</v>
      </c>
      <c r="EU55" s="82">
        <v>6200.444824811995</v>
      </c>
      <c r="EV55" s="82">
        <v>5686.920294000016</v>
      </c>
      <c r="EW55" s="80">
        <v>4448.814238999988</v>
      </c>
      <c r="EX55" s="80">
        <v>4424.59999999999</v>
      </c>
      <c r="EY55" s="80">
        <v>2801.998000000016</v>
      </c>
      <c r="EZ55" s="80">
        <v>7731.029999999999</v>
      </c>
      <c r="FA55" s="80">
        <v>4157.5912110000045</v>
      </c>
      <c r="FB55" s="80">
        <v>4143.00457399998</v>
      </c>
      <c r="FC55" s="80">
        <v>5732.599999999999</v>
      </c>
      <c r="FD55" s="80">
        <v>4012.9878360000084</v>
      </c>
      <c r="FE55" s="80">
        <v>5004.093104</v>
      </c>
      <c r="FF55" s="100">
        <v>4390.5</v>
      </c>
      <c r="FG55" s="80">
        <f t="shared" si="29"/>
        <v>58734.58408281199</v>
      </c>
      <c r="FH55" s="80">
        <v>6583.612828999978</v>
      </c>
      <c r="FI55" s="80">
        <v>4541.604656999987</v>
      </c>
      <c r="FJ55" s="80">
        <v>6455.935201</v>
      </c>
      <c r="FK55" s="80">
        <v>21096.43460923489</v>
      </c>
      <c r="FL55" s="80">
        <v>5267.70355229002</v>
      </c>
      <c r="FM55" s="80">
        <v>5217.799999999999</v>
      </c>
      <c r="FN55" s="80">
        <v>5014.191132711502</v>
      </c>
      <c r="FO55" s="80">
        <v>7763.755339714479</v>
      </c>
      <c r="FP55" s="80">
        <v>4264.789841529979</v>
      </c>
      <c r="FQ55" s="80">
        <v>6913.599999999999</v>
      </c>
      <c r="FR55" s="80">
        <v>7812.02</v>
      </c>
      <c r="FS55" s="80">
        <v>3873.015888468868</v>
      </c>
      <c r="FT55" s="80">
        <f t="shared" si="30"/>
        <v>84804.46305094971</v>
      </c>
      <c r="FU55" s="80">
        <v>6876.818871403752</v>
      </c>
      <c r="FV55" s="80">
        <v>4919.713900604222</v>
      </c>
      <c r="FW55" s="80">
        <v>6205.8363994557</v>
      </c>
      <c r="FX55" s="80">
        <v>6134.12987562</v>
      </c>
      <c r="FY55" s="80">
        <v>3951.867815890003</v>
      </c>
      <c r="FZ55" s="80">
        <v>10173.082422119984</v>
      </c>
      <c r="GA55" s="80">
        <v>5887.520769040004</v>
      </c>
      <c r="GB55" s="80">
        <v>6021.388408329996</v>
      </c>
      <c r="GC55" s="80">
        <v>17722.247609569968</v>
      </c>
      <c r="GD55" s="80">
        <v>8604.01819</v>
      </c>
      <c r="GE55" s="80">
        <v>8432.598762000001</v>
      </c>
      <c r="GF55" s="80">
        <v>23553.948974000003</v>
      </c>
      <c r="GG55" s="80">
        <f t="shared" si="31"/>
        <v>108483.17199803365</v>
      </c>
      <c r="GH55" s="80">
        <v>44636.332965</v>
      </c>
      <c r="GI55" s="80">
        <v>19120.69068</v>
      </c>
      <c r="GJ55" s="80">
        <v>10511.744381</v>
      </c>
      <c r="GK55" s="80">
        <v>8617.088763</v>
      </c>
      <c r="GL55" s="80">
        <v>3928.6647270000008</v>
      </c>
      <c r="GM55" s="80">
        <v>10595.547619</v>
      </c>
      <c r="GN55" s="80">
        <v>5624.704526</v>
      </c>
      <c r="GO55" s="80">
        <v>6030.278501999999</v>
      </c>
      <c r="GP55" s="80">
        <v>8268.351749888157</v>
      </c>
      <c r="GQ55" s="80">
        <v>12172.243780721732</v>
      </c>
      <c r="GR55" s="80">
        <v>8187.108263147291</v>
      </c>
      <c r="GS55" s="80">
        <v>10834.488185</v>
      </c>
      <c r="GT55" s="80">
        <v>3241.120957</v>
      </c>
      <c r="GU55" s="80">
        <v>1338.12939</v>
      </c>
      <c r="GV55" s="80">
        <v>732.515163</v>
      </c>
      <c r="GW55" s="80">
        <v>2275.21344</v>
      </c>
      <c r="GX55" s="80">
        <v>1288.127065</v>
      </c>
      <c r="GY55" s="80">
        <v>1270.07362</v>
      </c>
      <c r="GZ55" s="80">
        <v>1594.040117</v>
      </c>
      <c r="HA55" s="80">
        <v>1575.983002</v>
      </c>
      <c r="HB55" s="80">
        <v>1148.717686</v>
      </c>
      <c r="HC55" s="80">
        <v>3055.809918</v>
      </c>
      <c r="HD55" s="80">
        <v>582.4654330000001</v>
      </c>
      <c r="HE55" s="80">
        <v>2193.791584</v>
      </c>
      <c r="HF55" s="80">
        <v>1629.9707130000002</v>
      </c>
      <c r="HG55" s="80">
        <v>1877.0894649999998</v>
      </c>
      <c r="HH55" s="80">
        <v>635.291398</v>
      </c>
      <c r="HI55" s="80">
        <v>2135.317442</v>
      </c>
      <c r="HJ55" s="80">
        <v>617.930293</v>
      </c>
      <c r="HK55" s="80">
        <v>1653.5280719999998</v>
      </c>
      <c r="HL55" s="80">
        <v>1894.515137</v>
      </c>
      <c r="HM55" s="80">
        <v>1915.8687080000002</v>
      </c>
      <c r="HN55" s="80"/>
      <c r="HO55" s="80"/>
      <c r="HP55" s="80"/>
      <c r="HQ55" s="80"/>
      <c r="HR55" s="99">
        <f t="shared" si="32"/>
        <v>13315.202754000002</v>
      </c>
      <c r="HS55" s="99">
        <f t="shared" si="33"/>
        <v>12359.511228000001</v>
      </c>
    </row>
    <row r="56" spans="1:227" ht="15.75">
      <c r="A56" s="68"/>
      <c r="B56" s="33"/>
      <c r="C56" s="18"/>
      <c r="D56" s="18"/>
      <c r="E56" s="19"/>
      <c r="F56" s="19"/>
      <c r="G56" s="19"/>
      <c r="H56" s="18"/>
      <c r="I56" s="19"/>
      <c r="J56" s="18"/>
      <c r="K56" s="37"/>
      <c r="L56" s="37"/>
      <c r="M56" s="93"/>
      <c r="N56" s="93"/>
      <c r="O56" s="93"/>
      <c r="P56" s="93"/>
      <c r="Q56" s="93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0"/>
      <c r="AW56" s="80"/>
      <c r="AX56" s="80"/>
      <c r="AY56" s="80"/>
      <c r="AZ56" s="80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9"/>
      <c r="BO56" s="99"/>
      <c r="BP56" s="99"/>
      <c r="BQ56" s="99"/>
      <c r="BR56" s="99"/>
      <c r="BS56" s="99"/>
      <c r="BT56" s="99"/>
      <c r="BU56" s="99"/>
      <c r="BV56" s="99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93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93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93"/>
      <c r="FG56" s="93"/>
      <c r="FH56" s="80"/>
      <c r="FI56" s="80"/>
      <c r="FJ56" s="80"/>
      <c r="FK56" s="80"/>
      <c r="FL56" s="80"/>
      <c r="FM56" s="80"/>
      <c r="FN56" s="93"/>
      <c r="FO56" s="80"/>
      <c r="FP56" s="80"/>
      <c r="FQ56" s="80"/>
      <c r="FR56" s="80"/>
      <c r="FS56" s="80"/>
      <c r="FT56" s="80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80"/>
      <c r="HK56" s="93"/>
      <c r="HL56" s="93"/>
      <c r="HM56" s="93"/>
      <c r="HN56" s="93"/>
      <c r="HO56" s="93"/>
      <c r="HP56" s="93"/>
      <c r="HQ56" s="93"/>
      <c r="HR56" s="99"/>
      <c r="HS56" s="99"/>
    </row>
    <row r="57" spans="1:227" ht="15.75">
      <c r="A57" s="66" t="s">
        <v>89</v>
      </c>
      <c r="B57" s="36">
        <f aca="true" t="shared" si="34" ref="B57:AM57">SUM(B59:B68)</f>
        <v>27801</v>
      </c>
      <c r="C57" s="36">
        <f t="shared" si="34"/>
        <v>40828.9</v>
      </c>
      <c r="D57" s="36">
        <f t="shared" si="34"/>
        <v>74683.2</v>
      </c>
      <c r="E57" s="36">
        <f t="shared" si="34"/>
        <v>78992.43999999999</v>
      </c>
      <c r="F57" s="36">
        <f t="shared" si="34"/>
        <v>95403.3</v>
      </c>
      <c r="G57" s="36">
        <f t="shared" si="34"/>
        <v>96176.5</v>
      </c>
      <c r="H57" s="36">
        <f t="shared" si="34"/>
        <v>111416</v>
      </c>
      <c r="I57" s="36">
        <f t="shared" si="34"/>
        <v>133170.5</v>
      </c>
      <c r="J57" s="84">
        <f t="shared" si="34"/>
        <v>149294.65000000002</v>
      </c>
      <c r="K57" s="84">
        <f t="shared" si="34"/>
        <v>181836.262213</v>
      </c>
      <c r="L57" s="84">
        <f t="shared" si="34"/>
        <v>276610.93368300004</v>
      </c>
      <c r="M57" s="96">
        <f t="shared" si="34"/>
        <v>338738.5389449999</v>
      </c>
      <c r="N57" s="96">
        <f t="shared" si="34"/>
        <v>420291.5793866373</v>
      </c>
      <c r="O57" s="96">
        <f t="shared" si="34"/>
        <v>355233.01612789894</v>
      </c>
      <c r="P57" s="96">
        <f t="shared" si="34"/>
        <v>310810.9464970583</v>
      </c>
      <c r="Q57" s="96">
        <f t="shared" si="34"/>
        <v>318102.530689</v>
      </c>
      <c r="R57" s="96">
        <f t="shared" si="34"/>
        <v>3712</v>
      </c>
      <c r="S57" s="96">
        <f t="shared" si="34"/>
        <v>4629.8</v>
      </c>
      <c r="T57" s="96">
        <f t="shared" si="34"/>
        <v>6561.900000000001</v>
      </c>
      <c r="U57" s="96">
        <f t="shared" si="34"/>
        <v>4922.800000000001</v>
      </c>
      <c r="V57" s="96">
        <f t="shared" si="34"/>
        <v>4692.900000000001</v>
      </c>
      <c r="W57" s="96">
        <f t="shared" si="34"/>
        <v>5693.0999999999985</v>
      </c>
      <c r="X57" s="96">
        <f t="shared" si="34"/>
        <v>6358.2</v>
      </c>
      <c r="Y57" s="96">
        <f t="shared" si="34"/>
        <v>5078.6</v>
      </c>
      <c r="Z57" s="96">
        <f t="shared" si="34"/>
        <v>9315.5</v>
      </c>
      <c r="AA57" s="96">
        <f t="shared" si="34"/>
        <v>6274.700000000001</v>
      </c>
      <c r="AB57" s="96">
        <f t="shared" si="34"/>
        <v>7485.9</v>
      </c>
      <c r="AC57" s="96">
        <f t="shared" si="34"/>
        <v>9957.800000000001</v>
      </c>
      <c r="AD57" s="96">
        <f t="shared" si="34"/>
        <v>3601.0999999999995</v>
      </c>
      <c r="AE57" s="96">
        <f t="shared" si="34"/>
        <v>5991.8</v>
      </c>
      <c r="AF57" s="96">
        <f t="shared" si="34"/>
        <v>7708.900000000001</v>
      </c>
      <c r="AG57" s="96">
        <f t="shared" si="34"/>
        <v>5227.299999999999</v>
      </c>
      <c r="AH57" s="96">
        <f t="shared" si="34"/>
        <v>4756.2</v>
      </c>
      <c r="AI57" s="96">
        <f t="shared" si="34"/>
        <v>9121.5</v>
      </c>
      <c r="AJ57" s="96">
        <f t="shared" si="34"/>
        <v>7237.599999999999</v>
      </c>
      <c r="AK57" s="96">
        <f t="shared" si="34"/>
        <v>5906.900000000001</v>
      </c>
      <c r="AL57" s="96">
        <f t="shared" si="34"/>
        <v>7406.999999999999</v>
      </c>
      <c r="AM57" s="96">
        <f t="shared" si="34"/>
        <v>6782.800000000001</v>
      </c>
      <c r="AN57" s="96">
        <f aca="true" t="shared" si="35" ref="AN57:CY57">SUM(AN59:AN68)</f>
        <v>6576.9400000000005</v>
      </c>
      <c r="AO57" s="96">
        <f t="shared" si="35"/>
        <v>8674.400000000001</v>
      </c>
      <c r="AP57" s="96">
        <f t="shared" si="35"/>
        <v>7968.4</v>
      </c>
      <c r="AQ57" s="96">
        <f t="shared" si="35"/>
        <v>6944.8</v>
      </c>
      <c r="AR57" s="96">
        <f t="shared" si="35"/>
        <v>10251.300000000001</v>
      </c>
      <c r="AS57" s="96">
        <f t="shared" si="35"/>
        <v>10042.900000000001</v>
      </c>
      <c r="AT57" s="96">
        <f t="shared" si="35"/>
        <v>6946.699999999999</v>
      </c>
      <c r="AU57" s="96">
        <f t="shared" si="35"/>
        <v>8729.400000000001</v>
      </c>
      <c r="AV57" s="96">
        <f t="shared" si="35"/>
        <v>4757.699999999999</v>
      </c>
      <c r="AW57" s="96">
        <f t="shared" si="35"/>
        <v>10161.300000000001</v>
      </c>
      <c r="AX57" s="96">
        <f t="shared" si="35"/>
        <v>8914.1</v>
      </c>
      <c r="AY57" s="96">
        <f t="shared" si="35"/>
        <v>8312.900000000001</v>
      </c>
      <c r="AZ57" s="96">
        <f t="shared" si="35"/>
        <v>7655.4000000000015</v>
      </c>
      <c r="BA57" s="96">
        <f t="shared" si="35"/>
        <v>4718.4</v>
      </c>
      <c r="BB57" s="96">
        <f t="shared" si="35"/>
        <v>5635.9</v>
      </c>
      <c r="BC57" s="96">
        <f t="shared" si="35"/>
        <v>4862.6</v>
      </c>
      <c r="BD57" s="96">
        <f t="shared" si="35"/>
        <v>19895.5</v>
      </c>
      <c r="BE57" s="96">
        <f t="shared" si="35"/>
        <v>8372.5</v>
      </c>
      <c r="BF57" s="96">
        <f t="shared" si="35"/>
        <v>5619.700000000001</v>
      </c>
      <c r="BG57" s="96">
        <f t="shared" si="35"/>
        <v>7495</v>
      </c>
      <c r="BH57" s="96">
        <f t="shared" si="35"/>
        <v>7698.7</v>
      </c>
      <c r="BI57" s="96">
        <f t="shared" si="35"/>
        <v>8388.100000000002</v>
      </c>
      <c r="BJ57" s="96">
        <f t="shared" si="35"/>
        <v>5958.3</v>
      </c>
      <c r="BK57" s="96">
        <f t="shared" si="35"/>
        <v>7889.1</v>
      </c>
      <c r="BL57" s="96">
        <f t="shared" si="35"/>
        <v>8185.600000000007</v>
      </c>
      <c r="BM57" s="96">
        <f t="shared" si="35"/>
        <v>6175.4999999999945</v>
      </c>
      <c r="BN57" s="96">
        <f t="shared" si="35"/>
        <v>10498.5</v>
      </c>
      <c r="BO57" s="96">
        <f t="shared" si="35"/>
        <v>30394.000000000004</v>
      </c>
      <c r="BP57" s="96">
        <f t="shared" si="35"/>
        <v>38766.5</v>
      </c>
      <c r="BQ57" s="96">
        <f t="shared" si="35"/>
        <v>44386.2</v>
      </c>
      <c r="BR57" s="96">
        <f t="shared" si="35"/>
        <v>51881.2</v>
      </c>
      <c r="BS57" s="96">
        <f t="shared" si="35"/>
        <v>59579.899999999994</v>
      </c>
      <c r="BT57" s="96">
        <f t="shared" si="35"/>
        <v>67968</v>
      </c>
      <c r="BU57" s="96">
        <f t="shared" si="35"/>
        <v>73926.3</v>
      </c>
      <c r="BV57" s="96">
        <f t="shared" si="35"/>
        <v>81815.4</v>
      </c>
      <c r="BW57" s="96">
        <f t="shared" si="35"/>
        <v>90001.00000000001</v>
      </c>
      <c r="BX57" s="96">
        <f t="shared" si="35"/>
        <v>96176.5</v>
      </c>
      <c r="BY57" s="96">
        <f t="shared" si="35"/>
        <v>8968.800000000001</v>
      </c>
      <c r="BZ57" s="96">
        <f t="shared" si="35"/>
        <v>6807.500000000001</v>
      </c>
      <c r="CA57" s="96">
        <f t="shared" si="35"/>
        <v>7256.4</v>
      </c>
      <c r="CB57" s="96">
        <f t="shared" si="35"/>
        <v>6568.300000000001</v>
      </c>
      <c r="CC57" s="96">
        <f t="shared" si="35"/>
        <v>6867.1</v>
      </c>
      <c r="CD57" s="96">
        <f t="shared" si="35"/>
        <v>8405.6</v>
      </c>
      <c r="CE57" s="96">
        <f t="shared" si="35"/>
        <v>8172.000000000001</v>
      </c>
      <c r="CF57" s="96">
        <f t="shared" si="35"/>
        <v>24654.800000000003</v>
      </c>
      <c r="CG57" s="96">
        <f t="shared" si="35"/>
        <v>7393.599999999982</v>
      </c>
      <c r="CH57" s="96">
        <f t="shared" si="35"/>
        <v>8636.300000000017</v>
      </c>
      <c r="CI57" s="96">
        <f t="shared" si="35"/>
        <v>11431.4</v>
      </c>
      <c r="CJ57" s="96">
        <f t="shared" si="35"/>
        <v>6254.2</v>
      </c>
      <c r="CK57" s="96">
        <f t="shared" si="35"/>
        <v>15776.3</v>
      </c>
      <c r="CL57" s="96">
        <f t="shared" si="35"/>
        <v>23032.699999999997</v>
      </c>
      <c r="CM57" s="96">
        <f t="shared" si="35"/>
        <v>29601.000000000004</v>
      </c>
      <c r="CN57" s="96">
        <f t="shared" si="35"/>
        <v>36468.09999999999</v>
      </c>
      <c r="CO57" s="96">
        <f t="shared" si="35"/>
        <v>44873.7</v>
      </c>
      <c r="CP57" s="96">
        <f t="shared" si="35"/>
        <v>53045.700000000004</v>
      </c>
      <c r="CQ57" s="96">
        <f t="shared" si="35"/>
        <v>77700.49999999999</v>
      </c>
      <c r="CR57" s="96">
        <f t="shared" si="35"/>
        <v>85094.09999999999</v>
      </c>
      <c r="CS57" s="96">
        <f t="shared" si="35"/>
        <v>93730.40000000002</v>
      </c>
      <c r="CT57" s="96">
        <f t="shared" si="35"/>
        <v>105161.8</v>
      </c>
      <c r="CU57" s="96">
        <f t="shared" si="35"/>
        <v>111416</v>
      </c>
      <c r="CV57" s="96">
        <f t="shared" si="35"/>
        <v>7165.500000000001</v>
      </c>
      <c r="CW57" s="96">
        <f t="shared" si="35"/>
        <v>16384.5</v>
      </c>
      <c r="CX57" s="96">
        <f t="shared" si="35"/>
        <v>26201.999999999996</v>
      </c>
      <c r="CY57" s="96">
        <f t="shared" si="35"/>
        <v>39207.200000000004</v>
      </c>
      <c r="CZ57" s="96">
        <f aca="true" t="shared" si="36" ref="CZ57:FK57">SUM(CZ59:CZ68)</f>
        <v>48982.700000000004</v>
      </c>
      <c r="DA57" s="96">
        <f t="shared" si="36"/>
        <v>59436</v>
      </c>
      <c r="DB57" s="96">
        <f t="shared" si="36"/>
        <v>69867.59999999999</v>
      </c>
      <c r="DC57" s="96">
        <f t="shared" si="36"/>
        <v>80231.9</v>
      </c>
      <c r="DD57" s="96">
        <f t="shared" si="36"/>
        <v>91565.1</v>
      </c>
      <c r="DE57" s="96">
        <f t="shared" si="36"/>
        <v>105023.1</v>
      </c>
      <c r="DF57" s="96">
        <f t="shared" si="36"/>
        <v>114946</v>
      </c>
      <c r="DG57" s="96">
        <f t="shared" si="36"/>
        <v>133170.5</v>
      </c>
      <c r="DH57" s="96">
        <f t="shared" si="36"/>
        <v>11022.599999999999</v>
      </c>
      <c r="DI57" s="96">
        <f t="shared" si="36"/>
        <v>26724.899999999998</v>
      </c>
      <c r="DJ57" s="96">
        <f t="shared" si="36"/>
        <v>42299.19999999999</v>
      </c>
      <c r="DK57" s="96">
        <f t="shared" si="36"/>
        <v>55959.3</v>
      </c>
      <c r="DL57" s="96">
        <f t="shared" si="36"/>
        <v>65204.2</v>
      </c>
      <c r="DM57" s="96">
        <f t="shared" si="36"/>
        <v>79920.40000000001</v>
      </c>
      <c r="DN57" s="96">
        <f t="shared" si="36"/>
        <v>94874.90000000001</v>
      </c>
      <c r="DO57" s="96">
        <f t="shared" si="36"/>
        <v>108893</v>
      </c>
      <c r="DP57" s="96">
        <f t="shared" si="36"/>
        <v>120465.7</v>
      </c>
      <c r="DQ57" s="96">
        <f t="shared" si="36"/>
        <v>129451</v>
      </c>
      <c r="DR57" s="96">
        <f t="shared" si="36"/>
        <v>138357.59999999998</v>
      </c>
      <c r="DS57" s="96">
        <f t="shared" si="36"/>
        <v>10937.050000000001</v>
      </c>
      <c r="DT57" s="96">
        <f t="shared" si="36"/>
        <v>149294.65000000002</v>
      </c>
      <c r="DU57" s="96">
        <f t="shared" si="36"/>
        <v>11986.9</v>
      </c>
      <c r="DV57" s="96">
        <f t="shared" si="36"/>
        <v>11344.099999999999</v>
      </c>
      <c r="DW57" s="96">
        <f t="shared" si="36"/>
        <v>15870.099999999999</v>
      </c>
      <c r="DX57" s="96">
        <f t="shared" si="36"/>
        <v>13185.2</v>
      </c>
      <c r="DY57" s="96">
        <f t="shared" si="36"/>
        <v>12375.728318</v>
      </c>
      <c r="DZ57" s="96">
        <f t="shared" si="36"/>
        <v>13581.740461000001</v>
      </c>
      <c r="EA57" s="96">
        <f t="shared" si="36"/>
        <v>13765.500000000002</v>
      </c>
      <c r="EB57" s="96">
        <f t="shared" si="36"/>
        <v>15904.699999999997</v>
      </c>
      <c r="EC57" s="96">
        <f t="shared" si="36"/>
        <v>16692.66297</v>
      </c>
      <c r="ED57" s="96">
        <f t="shared" si="36"/>
        <v>16601.743464</v>
      </c>
      <c r="EE57" s="96">
        <f t="shared" si="36"/>
        <v>21224.357</v>
      </c>
      <c r="EF57" s="96">
        <f t="shared" si="36"/>
        <v>19303.53</v>
      </c>
      <c r="EG57" s="96">
        <f t="shared" si="36"/>
        <v>181836.262213</v>
      </c>
      <c r="EH57" s="96">
        <f t="shared" si="36"/>
        <v>17036.100000000002</v>
      </c>
      <c r="EI57" s="96">
        <f t="shared" si="36"/>
        <v>20541.7</v>
      </c>
      <c r="EJ57" s="96">
        <f t="shared" si="36"/>
        <v>17808.300000000003</v>
      </c>
      <c r="EK57" s="96">
        <f t="shared" si="36"/>
        <v>18787.457052</v>
      </c>
      <c r="EL57" s="96">
        <f t="shared" si="36"/>
        <v>17542.9</v>
      </c>
      <c r="EM57" s="96">
        <f t="shared" si="36"/>
        <v>22403.8</v>
      </c>
      <c r="EN57" s="96">
        <f t="shared" si="36"/>
        <v>20848.2</v>
      </c>
      <c r="EO57" s="96">
        <f t="shared" si="36"/>
        <v>28312.508396</v>
      </c>
      <c r="EP57" s="96">
        <f t="shared" si="36"/>
        <v>27643.681338</v>
      </c>
      <c r="EQ57" s="96">
        <f t="shared" si="36"/>
        <v>26356.286896999998</v>
      </c>
      <c r="ER57" s="96">
        <f t="shared" si="36"/>
        <v>24254.9</v>
      </c>
      <c r="ES57" s="96">
        <f t="shared" si="36"/>
        <v>35075.1</v>
      </c>
      <c r="ET57" s="96">
        <f t="shared" si="36"/>
        <v>276610.93368300004</v>
      </c>
      <c r="EU57" s="96">
        <f t="shared" si="36"/>
        <v>22281.683971000002</v>
      </c>
      <c r="EV57" s="96">
        <f t="shared" si="36"/>
        <v>25713.827377</v>
      </c>
      <c r="EW57" s="96">
        <f t="shared" si="36"/>
        <v>17808.258021</v>
      </c>
      <c r="EX57" s="96">
        <f t="shared" si="36"/>
        <v>26535.42</v>
      </c>
      <c r="EY57" s="96">
        <f t="shared" si="36"/>
        <v>24677.542</v>
      </c>
      <c r="EZ57" s="96">
        <f t="shared" si="36"/>
        <v>29855.299999999996</v>
      </c>
      <c r="FA57" s="96">
        <f t="shared" si="36"/>
        <v>25617.05447</v>
      </c>
      <c r="FB57" s="96">
        <f t="shared" si="36"/>
        <v>31211.653640999997</v>
      </c>
      <c r="FC57" s="96">
        <f t="shared" si="36"/>
        <v>37493.9</v>
      </c>
      <c r="FD57" s="96">
        <f t="shared" si="36"/>
        <v>34143.550421</v>
      </c>
      <c r="FE57" s="96">
        <f t="shared" si="36"/>
        <v>31677.750586000002</v>
      </c>
      <c r="FF57" s="96">
        <f t="shared" si="36"/>
        <v>31722.600000000002</v>
      </c>
      <c r="FG57" s="96">
        <f t="shared" si="36"/>
        <v>338738.5404869999</v>
      </c>
      <c r="FH57" s="96">
        <f t="shared" si="36"/>
        <v>44111.419988</v>
      </c>
      <c r="FI57" s="96">
        <f t="shared" si="36"/>
        <v>25801.140869000003</v>
      </c>
      <c r="FJ57" s="96">
        <f t="shared" si="36"/>
        <v>26688.767455</v>
      </c>
      <c r="FK57" s="96">
        <f t="shared" si="36"/>
        <v>55787.32869971</v>
      </c>
      <c r="FL57" s="96">
        <f aca="true" t="shared" si="37" ref="FL57:HS57">SUM(FL59:FL68)</f>
        <v>37799.971854740004</v>
      </c>
      <c r="FM57" s="96">
        <f t="shared" si="37"/>
        <v>41458.75</v>
      </c>
      <c r="FN57" s="96">
        <f t="shared" si="37"/>
        <v>32945.2826466773</v>
      </c>
      <c r="FO57" s="96">
        <f t="shared" si="37"/>
        <v>38882.70102118339</v>
      </c>
      <c r="FP57" s="96">
        <f t="shared" si="37"/>
        <v>31582.526807861206</v>
      </c>
      <c r="FQ57" s="96">
        <f t="shared" si="37"/>
        <v>23877.6</v>
      </c>
      <c r="FR57" s="96">
        <f t="shared" si="37"/>
        <v>24186.19625106677</v>
      </c>
      <c r="FS57" s="96">
        <f t="shared" si="37"/>
        <v>37169.8937933986</v>
      </c>
      <c r="FT57" s="96">
        <f t="shared" si="37"/>
        <v>420291.5793866373</v>
      </c>
      <c r="FU57" s="96">
        <f t="shared" si="37"/>
        <v>23242.95910865037</v>
      </c>
      <c r="FV57" s="96">
        <f t="shared" si="37"/>
        <v>27508.38457526741</v>
      </c>
      <c r="FW57" s="96">
        <f t="shared" si="37"/>
        <v>25263.907467251105</v>
      </c>
      <c r="FX57" s="96">
        <f t="shared" si="37"/>
        <v>24057.584117250008</v>
      </c>
      <c r="FY57" s="96">
        <f t="shared" si="37"/>
        <v>27146.03542108</v>
      </c>
      <c r="FZ57" s="96">
        <f t="shared" si="37"/>
        <v>28529.380140160007</v>
      </c>
      <c r="GA57" s="96">
        <f t="shared" si="37"/>
        <v>33473.424543770016</v>
      </c>
      <c r="GB57" s="96">
        <f t="shared" si="37"/>
        <v>36790.709602370014</v>
      </c>
      <c r="GC57" s="96">
        <f t="shared" si="37"/>
        <v>37421.78458910001</v>
      </c>
      <c r="GD57" s="96">
        <f t="shared" si="37"/>
        <v>26168.273949000002</v>
      </c>
      <c r="GE57" s="96">
        <f t="shared" si="37"/>
        <v>31376.052766</v>
      </c>
      <c r="GF57" s="96">
        <f t="shared" si="37"/>
        <v>34254.519849</v>
      </c>
      <c r="GG57" s="96">
        <f t="shared" si="37"/>
        <v>355233.0161288989</v>
      </c>
      <c r="GH57" s="96">
        <f t="shared" si="37"/>
        <v>30196.142743999997</v>
      </c>
      <c r="GI57" s="96">
        <f t="shared" si="37"/>
        <v>25086.608948</v>
      </c>
      <c r="GJ57" s="96">
        <f t="shared" si="37"/>
        <v>26304.078544</v>
      </c>
      <c r="GK57" s="96">
        <f t="shared" si="37"/>
        <v>26014.572842</v>
      </c>
      <c r="GL57" s="96">
        <f t="shared" si="37"/>
        <v>18998.64512</v>
      </c>
      <c r="GM57" s="96">
        <f t="shared" si="37"/>
        <v>24206.578637</v>
      </c>
      <c r="GN57" s="96">
        <f t="shared" si="37"/>
        <v>26631.585819</v>
      </c>
      <c r="GO57" s="96">
        <f t="shared" si="37"/>
        <v>42091.97244</v>
      </c>
      <c r="GP57" s="96">
        <f t="shared" si="37"/>
        <v>43365.65098548996</v>
      </c>
      <c r="GQ57" s="96">
        <f t="shared" si="37"/>
        <v>28419.499502</v>
      </c>
      <c r="GR57" s="96">
        <f t="shared" si="37"/>
        <v>32067.314906000003</v>
      </c>
      <c r="GS57" s="96">
        <f t="shared" si="37"/>
        <v>33190.215885000005</v>
      </c>
      <c r="GT57" s="96">
        <f t="shared" si="37"/>
        <v>26118.415746999995</v>
      </c>
      <c r="GU57" s="96">
        <f t="shared" si="37"/>
        <v>30819.617564</v>
      </c>
      <c r="GV57" s="96">
        <f t="shared" si="37"/>
        <v>27621.853482000002</v>
      </c>
      <c r="GW57" s="96">
        <f t="shared" si="37"/>
        <v>23561.371976000002</v>
      </c>
      <c r="GX57" s="96">
        <f t="shared" si="37"/>
        <v>24651.868356</v>
      </c>
      <c r="GY57" s="96">
        <f t="shared" si="37"/>
        <v>26787.685963</v>
      </c>
      <c r="GZ57" s="96">
        <f t="shared" si="37"/>
        <v>28860.171765000003</v>
      </c>
      <c r="HA57" s="96">
        <f t="shared" si="37"/>
        <v>31162.322353999996</v>
      </c>
      <c r="HB57" s="96">
        <f t="shared" si="37"/>
        <v>28144.470048</v>
      </c>
      <c r="HC57" s="96">
        <f t="shared" si="37"/>
        <v>24407.290766</v>
      </c>
      <c r="HD57" s="96">
        <f t="shared" si="37"/>
        <v>24185.980580999996</v>
      </c>
      <c r="HE57" s="96">
        <f t="shared" si="37"/>
        <v>21781.482087000004</v>
      </c>
      <c r="HF57" s="96">
        <f t="shared" si="37"/>
        <v>23391.400951</v>
      </c>
      <c r="HG57" s="96">
        <f t="shared" si="37"/>
        <v>22302.936803</v>
      </c>
      <c r="HH57" s="96">
        <f t="shared" si="37"/>
        <v>27236.641451</v>
      </c>
      <c r="HI57" s="96">
        <f t="shared" si="37"/>
        <v>26310.347269</v>
      </c>
      <c r="HJ57" s="96">
        <f t="shared" si="37"/>
        <v>37587.983339</v>
      </c>
      <c r="HK57" s="96">
        <f t="shared" si="37"/>
        <v>33586.829484</v>
      </c>
      <c r="HL57" s="96">
        <f t="shared" si="37"/>
        <v>27490.271758</v>
      </c>
      <c r="HM57" s="96">
        <f t="shared" si="37"/>
        <v>42306.509935</v>
      </c>
      <c r="HN57" s="96">
        <f t="shared" si="37"/>
        <v>0</v>
      </c>
      <c r="HO57" s="96">
        <f t="shared" si="37"/>
        <v>0</v>
      </c>
      <c r="HP57" s="96">
        <f t="shared" si="37"/>
        <v>0</v>
      </c>
      <c r="HQ57" s="96">
        <f t="shared" si="37"/>
        <v>0</v>
      </c>
      <c r="HR57" s="96">
        <f t="shared" si="37"/>
        <v>219583.307207</v>
      </c>
      <c r="HS57" s="96">
        <f t="shared" si="37"/>
        <v>240212.92099</v>
      </c>
    </row>
    <row r="58" spans="1:227" ht="15.75">
      <c r="A58" s="66"/>
      <c r="B58" s="33"/>
      <c r="C58" s="18"/>
      <c r="D58" s="18"/>
      <c r="E58" s="19"/>
      <c r="F58" s="19"/>
      <c r="G58" s="19"/>
      <c r="H58" s="18"/>
      <c r="I58" s="19"/>
      <c r="J58" s="18"/>
      <c r="K58" s="37"/>
      <c r="L58" s="37"/>
      <c r="M58" s="93"/>
      <c r="N58" s="93"/>
      <c r="O58" s="93"/>
      <c r="P58" s="93"/>
      <c r="Q58" s="93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0"/>
      <c r="AW58" s="80"/>
      <c r="AX58" s="80"/>
      <c r="AY58" s="80"/>
      <c r="AZ58" s="80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9"/>
      <c r="BO58" s="99"/>
      <c r="BP58" s="99"/>
      <c r="BQ58" s="99"/>
      <c r="BR58" s="99"/>
      <c r="BS58" s="99"/>
      <c r="BT58" s="99"/>
      <c r="BU58" s="99"/>
      <c r="BV58" s="99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93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93"/>
      <c r="EU58" s="100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80"/>
      <c r="FG58" s="93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  <c r="HR58" s="99"/>
      <c r="HS58" s="99"/>
    </row>
    <row r="59" spans="1:227" ht="15.75">
      <c r="A59" s="43" t="s">
        <v>90</v>
      </c>
      <c r="B59" s="33">
        <v>3357.2</v>
      </c>
      <c r="C59" s="18">
        <v>4392.8</v>
      </c>
      <c r="D59" s="18">
        <v>5459.2</v>
      </c>
      <c r="E59" s="19">
        <v>4980.84</v>
      </c>
      <c r="F59" s="19">
        <v>16198.9</v>
      </c>
      <c r="G59" s="19">
        <v>9773.6</v>
      </c>
      <c r="H59" s="18">
        <v>10344.1</v>
      </c>
      <c r="I59" s="15">
        <v>12346.8</v>
      </c>
      <c r="J59" s="43">
        <v>7006.3</v>
      </c>
      <c r="K59" s="33">
        <v>9841.562575</v>
      </c>
      <c r="L59" s="33">
        <v>23603.025128000005</v>
      </c>
      <c r="M59" s="99">
        <v>42211.348968000006</v>
      </c>
      <c r="N59" s="99">
        <v>33934.36951351967</v>
      </c>
      <c r="O59" s="99">
        <v>44379.126386201766</v>
      </c>
      <c r="P59" s="99">
        <v>37594.1833303021</v>
      </c>
      <c r="Q59" s="99">
        <v>12606.749361999999</v>
      </c>
      <c r="R59" s="99">
        <v>224.6</v>
      </c>
      <c r="S59" s="99">
        <v>341</v>
      </c>
      <c r="T59" s="82">
        <v>212.9</v>
      </c>
      <c r="U59" s="82">
        <v>367.9</v>
      </c>
      <c r="V59" s="82">
        <v>418.5</v>
      </c>
      <c r="W59" s="82">
        <v>645.4</v>
      </c>
      <c r="X59" s="82">
        <v>537.5</v>
      </c>
      <c r="Y59" s="82">
        <v>361.3</v>
      </c>
      <c r="Z59" s="82">
        <v>811.4</v>
      </c>
      <c r="AA59" s="82">
        <v>620.4</v>
      </c>
      <c r="AB59" s="82">
        <v>431.8</v>
      </c>
      <c r="AC59" s="82">
        <v>486.5</v>
      </c>
      <c r="AD59" s="82">
        <v>194.7</v>
      </c>
      <c r="AE59" s="82">
        <v>687.4</v>
      </c>
      <c r="AF59" s="82">
        <v>444.6</v>
      </c>
      <c r="AG59" s="82">
        <v>264.9</v>
      </c>
      <c r="AH59" s="82">
        <v>504</v>
      </c>
      <c r="AI59" s="82">
        <v>207.4</v>
      </c>
      <c r="AJ59" s="82">
        <v>388.1</v>
      </c>
      <c r="AK59" s="82">
        <v>354.3</v>
      </c>
      <c r="AL59" s="82">
        <v>403.1</v>
      </c>
      <c r="AM59" s="82">
        <v>390.1</v>
      </c>
      <c r="AN59" s="82">
        <v>415.44</v>
      </c>
      <c r="AO59" s="82">
        <v>726.8</v>
      </c>
      <c r="AP59" s="82">
        <v>1297</v>
      </c>
      <c r="AQ59" s="82">
        <v>337.4</v>
      </c>
      <c r="AR59" s="82">
        <v>710.9</v>
      </c>
      <c r="AS59" s="82">
        <v>776</v>
      </c>
      <c r="AT59" s="82">
        <v>575.2</v>
      </c>
      <c r="AU59" s="82">
        <v>1888.6</v>
      </c>
      <c r="AV59" s="80">
        <v>898.9</v>
      </c>
      <c r="AW59" s="80">
        <v>1509.2</v>
      </c>
      <c r="AX59" s="80">
        <v>2396.5</v>
      </c>
      <c r="AY59" s="80">
        <v>3106.2</v>
      </c>
      <c r="AZ59" s="80">
        <v>2392.2</v>
      </c>
      <c r="BA59" s="82">
        <v>310.8</v>
      </c>
      <c r="BB59" s="82">
        <v>774.9</v>
      </c>
      <c r="BC59" s="82">
        <v>297.5</v>
      </c>
      <c r="BD59" s="82">
        <v>659.6</v>
      </c>
      <c r="BE59" s="82">
        <v>804.1</v>
      </c>
      <c r="BF59" s="82">
        <v>271.1</v>
      </c>
      <c r="BG59" s="82">
        <v>2329.2</v>
      </c>
      <c r="BH59" s="82">
        <v>286.00000000000057</v>
      </c>
      <c r="BI59" s="82">
        <v>1039.4</v>
      </c>
      <c r="BJ59" s="82">
        <v>329.8999999999993</v>
      </c>
      <c r="BK59" s="82">
        <v>572.9000000000011</v>
      </c>
      <c r="BL59" s="82">
        <v>1398.8</v>
      </c>
      <c r="BM59" s="82">
        <v>1010.2</v>
      </c>
      <c r="BN59" s="99">
        <v>1072.4</v>
      </c>
      <c r="BO59" s="99">
        <v>1732</v>
      </c>
      <c r="BP59" s="99">
        <v>2536.1</v>
      </c>
      <c r="BQ59" s="99">
        <v>2807.2</v>
      </c>
      <c r="BR59" s="99">
        <v>5136.4</v>
      </c>
      <c r="BS59" s="99">
        <v>5422.4</v>
      </c>
      <c r="BT59" s="99">
        <v>6461.8</v>
      </c>
      <c r="BU59" s="82">
        <v>6791.7</v>
      </c>
      <c r="BV59" s="82">
        <v>7364.6</v>
      </c>
      <c r="BW59" s="82">
        <v>8763.4</v>
      </c>
      <c r="BX59" s="80">
        <v>9773.6</v>
      </c>
      <c r="BY59" s="82">
        <v>259.6</v>
      </c>
      <c r="BZ59" s="82">
        <v>1035.2</v>
      </c>
      <c r="CA59" s="82">
        <v>505.2</v>
      </c>
      <c r="CB59" s="82">
        <v>319.8</v>
      </c>
      <c r="CC59" s="82">
        <v>994</v>
      </c>
      <c r="CD59" s="82">
        <v>964.7</v>
      </c>
      <c r="CE59" s="82">
        <v>129.3</v>
      </c>
      <c r="CF59" s="82">
        <v>3857.8</v>
      </c>
      <c r="CG59" s="82">
        <v>302.6999999999989</v>
      </c>
      <c r="CH59" s="82">
        <v>755.8000000000011</v>
      </c>
      <c r="CI59" s="82">
        <v>744.7999999999993</v>
      </c>
      <c r="CJ59" s="82">
        <v>475.2000000000007</v>
      </c>
      <c r="CK59" s="82">
        <v>1294.8</v>
      </c>
      <c r="CL59" s="82">
        <v>1800</v>
      </c>
      <c r="CM59" s="82">
        <v>2119.8</v>
      </c>
      <c r="CN59" s="82">
        <v>3113.8</v>
      </c>
      <c r="CO59" s="82">
        <v>4078.5</v>
      </c>
      <c r="CP59" s="80">
        <v>4207.8</v>
      </c>
      <c r="CQ59" s="82">
        <v>8065.6</v>
      </c>
      <c r="CR59" s="82">
        <v>8368.3</v>
      </c>
      <c r="CS59" s="80">
        <v>9124.1</v>
      </c>
      <c r="CT59" s="80">
        <v>9868.9</v>
      </c>
      <c r="CU59" s="82">
        <v>10344.1</v>
      </c>
      <c r="CV59" s="82">
        <v>1406</v>
      </c>
      <c r="CW59" s="82">
        <v>3664.6</v>
      </c>
      <c r="CX59" s="82">
        <v>4325</v>
      </c>
      <c r="CY59" s="80">
        <v>5044.1</v>
      </c>
      <c r="CZ59" s="80">
        <v>5786.7</v>
      </c>
      <c r="DA59" s="80">
        <v>7609.2</v>
      </c>
      <c r="DB59" s="80">
        <v>8267.3</v>
      </c>
      <c r="DC59" s="80">
        <v>8693.8</v>
      </c>
      <c r="DD59" s="80">
        <v>9005.6</v>
      </c>
      <c r="DE59" s="80">
        <v>10280.7</v>
      </c>
      <c r="DF59" s="80">
        <v>11787.9</v>
      </c>
      <c r="DG59" s="80">
        <v>12346.8</v>
      </c>
      <c r="DH59" s="80">
        <v>197.7</v>
      </c>
      <c r="DI59" s="80">
        <v>1171.2</v>
      </c>
      <c r="DJ59" s="80">
        <v>1735.9</v>
      </c>
      <c r="DK59" s="80">
        <v>2549.7</v>
      </c>
      <c r="DL59" s="80">
        <v>3457.4</v>
      </c>
      <c r="DM59" s="82">
        <v>4039.3</v>
      </c>
      <c r="DN59" s="80">
        <v>4501.1</v>
      </c>
      <c r="DO59" s="80">
        <v>5010.1</v>
      </c>
      <c r="DP59" s="80">
        <v>5552.2</v>
      </c>
      <c r="DQ59" s="80">
        <v>6140.6</v>
      </c>
      <c r="DR59" s="80">
        <v>6614.4</v>
      </c>
      <c r="DS59" s="80">
        <v>391.9</v>
      </c>
      <c r="DT59" s="80">
        <f>DR59+DS59</f>
        <v>7006.299999999999</v>
      </c>
      <c r="DU59" s="82">
        <v>1528.3</v>
      </c>
      <c r="DV59" s="82">
        <v>1192</v>
      </c>
      <c r="DW59" s="82">
        <v>1431.4</v>
      </c>
      <c r="DX59" s="82">
        <v>381.2</v>
      </c>
      <c r="DY59" s="82">
        <v>515.93602</v>
      </c>
      <c r="DZ59" s="82">
        <f>'[1]Feuil3'!$F$4</f>
        <v>300.61043</v>
      </c>
      <c r="EA59" s="82">
        <v>504.6</v>
      </c>
      <c r="EB59" s="82">
        <v>283.2</v>
      </c>
      <c r="EC59" s="82">
        <v>153.748439</v>
      </c>
      <c r="ED59" s="82">
        <v>868.667686</v>
      </c>
      <c r="EE59" s="82">
        <v>2218.2</v>
      </c>
      <c r="EF59" s="82">
        <v>463.7</v>
      </c>
      <c r="EG59" s="99">
        <f aca="true" t="shared" si="38" ref="EG59:EG68">SUM(DU59:EF59)</f>
        <v>9841.562575</v>
      </c>
      <c r="EH59" s="82">
        <v>629.3</v>
      </c>
      <c r="EI59" s="82">
        <v>540.2</v>
      </c>
      <c r="EJ59" s="82">
        <v>1369.5</v>
      </c>
      <c r="EK59" s="82">
        <v>1612.443225</v>
      </c>
      <c r="EL59" s="82">
        <v>2793</v>
      </c>
      <c r="EM59" s="82">
        <v>1922.2</v>
      </c>
      <c r="EN59" s="82">
        <v>2016.7</v>
      </c>
      <c r="EO59" s="82">
        <v>443.057406</v>
      </c>
      <c r="EP59" s="82">
        <v>2576.225061</v>
      </c>
      <c r="EQ59" s="82">
        <v>3741.799436</v>
      </c>
      <c r="ER59" s="82">
        <v>2268.2</v>
      </c>
      <c r="ES59" s="82">
        <v>3690.4</v>
      </c>
      <c r="ET59" s="99">
        <f aca="true" t="shared" si="39" ref="ET59:ET68">SUM(EH59:ES59)</f>
        <v>23603.025128000005</v>
      </c>
      <c r="EU59" s="82">
        <v>2746.183597</v>
      </c>
      <c r="EV59" s="82">
        <v>1184.457252</v>
      </c>
      <c r="EW59" s="80">
        <v>1369.518976</v>
      </c>
      <c r="EX59" s="80">
        <v>4073.05</v>
      </c>
      <c r="EY59" s="80">
        <v>3047.607</v>
      </c>
      <c r="EZ59" s="80">
        <v>5272.5</v>
      </c>
      <c r="FA59" s="80">
        <v>3182.068543</v>
      </c>
      <c r="FB59" s="80">
        <v>3704.723138</v>
      </c>
      <c r="FC59" s="80">
        <v>4816</v>
      </c>
      <c r="FD59" s="80">
        <v>4930.279437</v>
      </c>
      <c r="FE59" s="80">
        <v>4131.661025</v>
      </c>
      <c r="FF59" s="80">
        <v>3753.3</v>
      </c>
      <c r="FG59" s="80">
        <f aca="true" t="shared" si="40" ref="FG59:FG68">SUM(EU59:EZ59)+FA59+FB59+FC59+FD59+FE59+FF59</f>
        <v>42211.348968000006</v>
      </c>
      <c r="FH59" s="80">
        <v>8030.328632</v>
      </c>
      <c r="FI59" s="80">
        <v>2363.093178</v>
      </c>
      <c r="FJ59" s="80">
        <v>6354.900109</v>
      </c>
      <c r="FK59" s="80">
        <v>1645.740708</v>
      </c>
      <c r="FL59" s="80">
        <v>1824.6500885599992</v>
      </c>
      <c r="FM59" s="80">
        <v>912.7</v>
      </c>
      <c r="FN59" s="80">
        <v>2772.746953948926</v>
      </c>
      <c r="FO59" s="80">
        <v>981.691166355276</v>
      </c>
      <c r="FP59" s="80">
        <v>3158.347493538301</v>
      </c>
      <c r="FQ59" s="80">
        <v>1730.9</v>
      </c>
      <c r="FR59" s="80">
        <v>1924.700184253308</v>
      </c>
      <c r="FS59" s="82">
        <v>2234.5709998638586</v>
      </c>
      <c r="FT59" s="80">
        <f aca="true" t="shared" si="41" ref="FT59:FT68">FI59+FH59+FJ59+FK59+FL59+FM59+FN59+FO59+FP59+FQ59+FR59+FS59</f>
        <v>33934.36951351967</v>
      </c>
      <c r="FU59" s="80">
        <v>2019.6445332832131</v>
      </c>
      <c r="FV59" s="80">
        <v>2726.791176299627</v>
      </c>
      <c r="FW59" s="80">
        <v>3430.7958230689296</v>
      </c>
      <c r="FX59" s="80">
        <v>4334.255914689999</v>
      </c>
      <c r="FY59" s="80">
        <v>4759.212971570001</v>
      </c>
      <c r="FZ59" s="80">
        <v>2902.4848408599983</v>
      </c>
      <c r="GA59" s="80">
        <v>2803.8169835099975</v>
      </c>
      <c r="GB59" s="80">
        <v>2973.1450312300008</v>
      </c>
      <c r="GC59" s="80">
        <v>5058.214029690001</v>
      </c>
      <c r="GD59" s="80">
        <v>2123.22587</v>
      </c>
      <c r="GE59" s="80">
        <v>5751.178146</v>
      </c>
      <c r="GF59" s="80">
        <v>5496.361066</v>
      </c>
      <c r="GG59" s="80">
        <f aca="true" t="shared" si="42" ref="GG59:GG68">SUM(FU59:GF59)</f>
        <v>44379.126386201766</v>
      </c>
      <c r="GH59" s="80">
        <v>6998.490537</v>
      </c>
      <c r="GI59" s="80">
        <v>4735.529468</v>
      </c>
      <c r="GJ59" s="80">
        <v>2211.864955</v>
      </c>
      <c r="GK59" s="80">
        <v>3008.508784</v>
      </c>
      <c r="GL59" s="80">
        <v>4074.338553</v>
      </c>
      <c r="GM59" s="80">
        <v>3972.563772</v>
      </c>
      <c r="GN59" s="80">
        <v>4382.909651</v>
      </c>
      <c r="GO59" s="80">
        <v>6546.575086</v>
      </c>
      <c r="GP59" s="80">
        <v>5976.2567463021005</v>
      </c>
      <c r="GQ59" s="80">
        <v>6070.860495</v>
      </c>
      <c r="GR59" s="80">
        <v>4474.037445</v>
      </c>
      <c r="GS59" s="80">
        <v>6032.204732</v>
      </c>
      <c r="GT59" s="80">
        <v>2477.468384</v>
      </c>
      <c r="GU59" s="80">
        <v>1519.251091</v>
      </c>
      <c r="GV59" s="80">
        <v>2807.048763</v>
      </c>
      <c r="GW59" s="80">
        <v>824.236399</v>
      </c>
      <c r="GX59" s="80">
        <v>788.753491</v>
      </c>
      <c r="GY59" s="80">
        <v>1044.606195</v>
      </c>
      <c r="GZ59" s="80">
        <v>939.65108</v>
      </c>
      <c r="HA59" s="80">
        <v>1199.127594</v>
      </c>
      <c r="HB59" s="80">
        <v>200.221877</v>
      </c>
      <c r="HC59" s="80">
        <v>331.070697</v>
      </c>
      <c r="HD59" s="80">
        <v>232.314401</v>
      </c>
      <c r="HE59" s="80">
        <v>242.99939</v>
      </c>
      <c r="HF59" s="80">
        <v>252.065814</v>
      </c>
      <c r="HG59" s="80">
        <v>326.331866</v>
      </c>
      <c r="HH59" s="80">
        <v>2100.083276</v>
      </c>
      <c r="HI59" s="80">
        <v>170.725528</v>
      </c>
      <c r="HJ59" s="80">
        <v>1397.808415</v>
      </c>
      <c r="HK59" s="80">
        <v>1451.435707</v>
      </c>
      <c r="HL59" s="80">
        <v>566.179402</v>
      </c>
      <c r="HM59" s="80">
        <v>775.888851</v>
      </c>
      <c r="HN59" s="80"/>
      <c r="HO59" s="80"/>
      <c r="HP59" s="80"/>
      <c r="HQ59" s="80"/>
      <c r="HR59" s="99">
        <f>+GT59+GU59+GV59+GW59+GX59+GY59+GZ59+HA59</f>
        <v>11600.142996999999</v>
      </c>
      <c r="HS59" s="99">
        <f>HF59+HG59+HH59+HI59+HJ59+HK59+HL59+HM59</f>
        <v>7040.518859</v>
      </c>
    </row>
    <row r="60" spans="1:227" ht="15.75">
      <c r="A60" s="67" t="s">
        <v>91</v>
      </c>
      <c r="B60" s="33">
        <v>67.5</v>
      </c>
      <c r="C60" s="18" t="s">
        <v>8</v>
      </c>
      <c r="D60" s="18" t="s">
        <v>8</v>
      </c>
      <c r="E60" s="19" t="s">
        <v>8</v>
      </c>
      <c r="F60" s="19">
        <v>5.1</v>
      </c>
      <c r="G60" s="19">
        <v>25.6</v>
      </c>
      <c r="H60" s="18">
        <v>0.1</v>
      </c>
      <c r="I60" s="19" t="s">
        <v>8</v>
      </c>
      <c r="J60" s="18" t="s">
        <v>8</v>
      </c>
      <c r="K60" s="33">
        <v>340.93574</v>
      </c>
      <c r="L60" s="33">
        <v>23.328017</v>
      </c>
      <c r="M60" s="99">
        <v>403.474309</v>
      </c>
      <c r="N60" s="99">
        <v>528.95</v>
      </c>
      <c r="O60" s="99" t="s">
        <v>14</v>
      </c>
      <c r="P60" s="99">
        <v>20.116741</v>
      </c>
      <c r="Q60" s="99">
        <v>21.630998</v>
      </c>
      <c r="R60" s="82" t="s">
        <v>8</v>
      </c>
      <c r="S60" s="82" t="s">
        <v>8</v>
      </c>
      <c r="T60" s="82" t="s">
        <v>8</v>
      </c>
      <c r="U60" s="82" t="s">
        <v>8</v>
      </c>
      <c r="V60" s="82" t="s">
        <v>8</v>
      </c>
      <c r="W60" s="82" t="s">
        <v>8</v>
      </c>
      <c r="X60" s="82" t="s">
        <v>8</v>
      </c>
      <c r="Y60" s="82" t="s">
        <v>8</v>
      </c>
      <c r="Z60" s="82" t="s">
        <v>8</v>
      </c>
      <c r="AA60" s="82" t="s">
        <v>8</v>
      </c>
      <c r="AB60" s="82" t="s">
        <v>8</v>
      </c>
      <c r="AC60" s="82" t="s">
        <v>8</v>
      </c>
      <c r="AD60" s="82" t="s">
        <v>8</v>
      </c>
      <c r="AE60" s="82" t="s">
        <v>8</v>
      </c>
      <c r="AF60" s="82" t="s">
        <v>8</v>
      </c>
      <c r="AG60" s="82" t="s">
        <v>8</v>
      </c>
      <c r="AH60" s="82" t="s">
        <v>8</v>
      </c>
      <c r="AI60" s="82" t="s">
        <v>8</v>
      </c>
      <c r="AJ60" s="82" t="s">
        <v>8</v>
      </c>
      <c r="AK60" s="82" t="s">
        <v>8</v>
      </c>
      <c r="AL60" s="82" t="s">
        <v>8</v>
      </c>
      <c r="AM60" s="82" t="s">
        <v>8</v>
      </c>
      <c r="AN60" s="82" t="s">
        <v>8</v>
      </c>
      <c r="AO60" s="82" t="s">
        <v>8</v>
      </c>
      <c r="AP60" s="82" t="s">
        <v>8</v>
      </c>
      <c r="AQ60" s="82" t="s">
        <v>8</v>
      </c>
      <c r="AR60" s="82" t="s">
        <v>8</v>
      </c>
      <c r="AS60" s="82" t="s">
        <v>8</v>
      </c>
      <c r="AT60" s="82" t="s">
        <v>8</v>
      </c>
      <c r="AU60" s="82">
        <v>3</v>
      </c>
      <c r="AV60" s="80">
        <v>0</v>
      </c>
      <c r="AW60" s="80">
        <v>0</v>
      </c>
      <c r="AX60" s="80">
        <v>2.1</v>
      </c>
      <c r="AY60" s="80">
        <v>0</v>
      </c>
      <c r="AZ60" s="80">
        <v>0</v>
      </c>
      <c r="BA60" s="82">
        <v>0</v>
      </c>
      <c r="BB60" s="82" t="s">
        <v>8</v>
      </c>
      <c r="BC60" s="82">
        <v>0</v>
      </c>
      <c r="BD60" s="82">
        <v>15.4</v>
      </c>
      <c r="BE60" s="82">
        <v>0</v>
      </c>
      <c r="BF60" s="82">
        <v>0</v>
      </c>
      <c r="BG60" s="82">
        <v>0</v>
      </c>
      <c r="BH60" s="82">
        <v>10.2</v>
      </c>
      <c r="BI60" s="82">
        <v>0</v>
      </c>
      <c r="BJ60" s="82">
        <v>0</v>
      </c>
      <c r="BK60" s="82">
        <v>0</v>
      </c>
      <c r="BL60" s="82">
        <v>0</v>
      </c>
      <c r="BM60" s="82">
        <v>0</v>
      </c>
      <c r="BN60" s="99" t="s">
        <v>8</v>
      </c>
      <c r="BO60" s="99">
        <v>15.4</v>
      </c>
      <c r="BP60" s="99">
        <v>15.4</v>
      </c>
      <c r="BQ60" s="99">
        <v>15.4</v>
      </c>
      <c r="BR60" s="99">
        <v>15.4</v>
      </c>
      <c r="BS60" s="99">
        <v>25.6</v>
      </c>
      <c r="BT60" s="99">
        <v>25.6</v>
      </c>
      <c r="BU60" s="82">
        <v>25.6</v>
      </c>
      <c r="BV60" s="82">
        <v>25.6</v>
      </c>
      <c r="BW60" s="82">
        <v>25.6</v>
      </c>
      <c r="BX60" s="80">
        <v>25.6</v>
      </c>
      <c r="BY60" s="82" t="s">
        <v>8</v>
      </c>
      <c r="BZ60" s="82">
        <v>0</v>
      </c>
      <c r="CA60" s="82">
        <v>0</v>
      </c>
      <c r="CB60" s="82">
        <v>0</v>
      </c>
      <c r="CC60" s="82">
        <v>0</v>
      </c>
      <c r="CD60" s="82">
        <v>0</v>
      </c>
      <c r="CE60" s="82">
        <v>0.1</v>
      </c>
      <c r="CF60" s="82">
        <v>0</v>
      </c>
      <c r="CG60" s="82">
        <v>0</v>
      </c>
      <c r="CH60" s="82">
        <v>0</v>
      </c>
      <c r="CI60" s="82">
        <v>0</v>
      </c>
      <c r="CJ60" s="82">
        <v>0</v>
      </c>
      <c r="CK60" s="82" t="s">
        <v>8</v>
      </c>
      <c r="CL60" s="82" t="s">
        <v>8</v>
      </c>
      <c r="CM60" s="82" t="s">
        <v>8</v>
      </c>
      <c r="CN60" s="82" t="s">
        <v>8</v>
      </c>
      <c r="CO60" s="82">
        <v>0</v>
      </c>
      <c r="CP60" s="80">
        <v>0.1</v>
      </c>
      <c r="CQ60" s="82">
        <v>0.1</v>
      </c>
      <c r="CR60" s="82">
        <v>0.1</v>
      </c>
      <c r="CS60" s="80">
        <v>0.1</v>
      </c>
      <c r="CT60" s="80">
        <v>0.1</v>
      </c>
      <c r="CU60" s="82">
        <v>0.1</v>
      </c>
      <c r="CV60" s="82" t="s">
        <v>8</v>
      </c>
      <c r="CW60" s="82" t="s">
        <v>8</v>
      </c>
      <c r="CX60" s="82" t="s">
        <v>8</v>
      </c>
      <c r="CY60" s="82" t="s">
        <v>8</v>
      </c>
      <c r="CZ60" s="82" t="s">
        <v>8</v>
      </c>
      <c r="DA60" s="82" t="s">
        <v>8</v>
      </c>
      <c r="DB60" s="82" t="s">
        <v>8</v>
      </c>
      <c r="DC60" s="82" t="s">
        <v>8</v>
      </c>
      <c r="DD60" s="82" t="s">
        <v>8</v>
      </c>
      <c r="DE60" s="82" t="s">
        <v>8</v>
      </c>
      <c r="DF60" s="82" t="s">
        <v>8</v>
      </c>
      <c r="DG60" s="82" t="s">
        <v>8</v>
      </c>
      <c r="DH60" s="82" t="s">
        <v>8</v>
      </c>
      <c r="DI60" s="82" t="s">
        <v>8</v>
      </c>
      <c r="DJ60" s="82" t="s">
        <v>8</v>
      </c>
      <c r="DK60" s="82" t="s">
        <v>8</v>
      </c>
      <c r="DL60" s="82" t="s">
        <v>8</v>
      </c>
      <c r="DM60" s="82" t="s">
        <v>8</v>
      </c>
      <c r="DN60" s="82" t="s">
        <v>8</v>
      </c>
      <c r="DO60" s="82" t="s">
        <v>8</v>
      </c>
      <c r="DP60" s="82" t="s">
        <v>8</v>
      </c>
      <c r="DQ60" s="82" t="s">
        <v>8</v>
      </c>
      <c r="DR60" s="82" t="s">
        <v>8</v>
      </c>
      <c r="DS60" s="80"/>
      <c r="DT60" s="82" t="s">
        <v>8</v>
      </c>
      <c r="DU60" s="82" t="s">
        <v>8</v>
      </c>
      <c r="DV60" s="82"/>
      <c r="DW60" s="82">
        <v>0</v>
      </c>
      <c r="DX60" s="82" t="s">
        <v>8</v>
      </c>
      <c r="DY60" s="82" t="s">
        <v>8</v>
      </c>
      <c r="DZ60" s="82">
        <v>0</v>
      </c>
      <c r="EA60" s="82">
        <v>0</v>
      </c>
      <c r="EB60" s="82">
        <v>0</v>
      </c>
      <c r="EC60" s="82">
        <v>0.192021</v>
      </c>
      <c r="ED60" s="82">
        <v>143.343719</v>
      </c>
      <c r="EE60" s="82">
        <v>0</v>
      </c>
      <c r="EF60" s="82">
        <v>197.4</v>
      </c>
      <c r="EG60" s="99">
        <f t="shared" si="38"/>
        <v>340.93574</v>
      </c>
      <c r="EH60" s="82">
        <v>0</v>
      </c>
      <c r="EI60" s="82"/>
      <c r="EJ60" s="82">
        <v>0</v>
      </c>
      <c r="EK60" s="82"/>
      <c r="EL60" s="82"/>
      <c r="EM60" s="82"/>
      <c r="EN60" s="82"/>
      <c r="EO60" s="82">
        <v>0</v>
      </c>
      <c r="EP60" s="82">
        <v>0</v>
      </c>
      <c r="EQ60" s="82">
        <v>23.328017</v>
      </c>
      <c r="ER60" s="82"/>
      <c r="ES60" s="82">
        <v>0</v>
      </c>
      <c r="ET60" s="99">
        <f t="shared" si="39"/>
        <v>23.328017</v>
      </c>
      <c r="EU60" s="82">
        <v>1.074309</v>
      </c>
      <c r="EV60" s="82">
        <v>0</v>
      </c>
      <c r="EW60" s="80">
        <v>0</v>
      </c>
      <c r="EX60" s="80"/>
      <c r="EY60" s="80">
        <v>0</v>
      </c>
      <c r="EZ60" s="80"/>
      <c r="FA60" s="80"/>
      <c r="FB60" s="80">
        <v>0</v>
      </c>
      <c r="FC60" s="80">
        <v>402.4</v>
      </c>
      <c r="FD60" s="80">
        <v>0</v>
      </c>
      <c r="FE60" s="80">
        <v>0</v>
      </c>
      <c r="FF60" s="80"/>
      <c r="FG60" s="80">
        <f t="shared" si="40"/>
        <v>403.474309</v>
      </c>
      <c r="FH60" s="82" t="s">
        <v>8</v>
      </c>
      <c r="FI60" s="80">
        <v>0</v>
      </c>
      <c r="FJ60" s="80">
        <v>0</v>
      </c>
      <c r="FK60" s="80">
        <v>0</v>
      </c>
      <c r="FL60" s="80">
        <v>0</v>
      </c>
      <c r="FM60" s="80">
        <v>528.95</v>
      </c>
      <c r="FN60" s="80">
        <v>0</v>
      </c>
      <c r="FO60" s="80">
        <v>0</v>
      </c>
      <c r="FP60" s="80">
        <v>0</v>
      </c>
      <c r="FQ60" s="80">
        <v>0</v>
      </c>
      <c r="FR60" s="80">
        <v>0</v>
      </c>
      <c r="FS60" s="82">
        <v>0</v>
      </c>
      <c r="FT60" s="80">
        <f t="shared" si="41"/>
        <v>528.95</v>
      </c>
      <c r="FU60" s="82">
        <v>0</v>
      </c>
      <c r="FV60" s="82">
        <v>1E-06</v>
      </c>
      <c r="FW60" s="82">
        <v>0</v>
      </c>
      <c r="FX60" s="82">
        <v>0</v>
      </c>
      <c r="FY60" s="82">
        <v>0</v>
      </c>
      <c r="FZ60" s="82">
        <v>0</v>
      </c>
      <c r="GA60" s="82"/>
      <c r="GB60" s="82"/>
      <c r="GC60" s="82"/>
      <c r="GD60" s="82"/>
      <c r="GE60" s="80"/>
      <c r="GF60" s="82"/>
      <c r="GG60" s="80">
        <f t="shared" si="42"/>
        <v>1E-06</v>
      </c>
      <c r="GH60" s="82"/>
      <c r="GI60" s="82">
        <v>0</v>
      </c>
      <c r="GJ60" s="82"/>
      <c r="GK60" s="82">
        <v>0</v>
      </c>
      <c r="GL60" s="82"/>
      <c r="GM60" s="82">
        <v>19.164848</v>
      </c>
      <c r="GN60" s="82"/>
      <c r="GO60" s="82"/>
      <c r="GP60" s="82"/>
      <c r="GQ60" s="82"/>
      <c r="GR60" s="82">
        <v>0.359583</v>
      </c>
      <c r="GS60" s="82">
        <v>0.59231</v>
      </c>
      <c r="GT60" s="82">
        <v>2.134097</v>
      </c>
      <c r="GU60" s="82"/>
      <c r="GV60" s="82"/>
      <c r="GW60" s="82"/>
      <c r="GX60" s="82"/>
      <c r="GY60" s="82"/>
      <c r="GZ60" s="99"/>
      <c r="HA60" s="99"/>
      <c r="HB60" s="99"/>
      <c r="HC60" s="99">
        <v>19.496901</v>
      </c>
      <c r="HD60" s="99"/>
      <c r="HE60" s="99"/>
      <c r="HF60" s="99"/>
      <c r="HG60" s="99"/>
      <c r="HH60" s="99"/>
      <c r="HI60" s="99">
        <v>14.953187</v>
      </c>
      <c r="HJ60" s="99"/>
      <c r="HK60" s="99">
        <v>0</v>
      </c>
      <c r="HL60" s="99"/>
      <c r="HM60" s="99"/>
      <c r="HN60" s="99"/>
      <c r="HO60" s="99"/>
      <c r="HP60" s="99"/>
      <c r="HQ60" s="99"/>
      <c r="HR60" s="99">
        <f aca="true" t="shared" si="43" ref="HR60:HR68">+GT60+GU60+GV60+GW60+GX60+GY60+GZ60+HA60</f>
        <v>2.134097</v>
      </c>
      <c r="HS60" s="99">
        <f aca="true" t="shared" si="44" ref="HS60:HS68">HF60+HG60+HH60+HI60+HJ60+HK60+HL60+HM60</f>
        <v>14.953187</v>
      </c>
    </row>
    <row r="61" spans="1:227" ht="15.75">
      <c r="A61" s="67" t="s">
        <v>92</v>
      </c>
      <c r="B61" s="33">
        <v>7753.5</v>
      </c>
      <c r="C61" s="18">
        <v>14613.6</v>
      </c>
      <c r="D61" s="18">
        <v>24368.9</v>
      </c>
      <c r="E61" s="19">
        <v>30275.9</v>
      </c>
      <c r="F61" s="19">
        <v>36824.3</v>
      </c>
      <c r="G61" s="19">
        <v>36463.7</v>
      </c>
      <c r="H61" s="18">
        <v>31835.3</v>
      </c>
      <c r="I61" s="15">
        <v>35881.4</v>
      </c>
      <c r="J61" s="43">
        <v>41701</v>
      </c>
      <c r="K61" s="33">
        <v>38088.347024</v>
      </c>
      <c r="L61" s="33">
        <v>57972.126308</v>
      </c>
      <c r="M61" s="99">
        <v>65423.51119599999</v>
      </c>
      <c r="N61" s="99">
        <v>93381.43730707341</v>
      </c>
      <c r="O61" s="99">
        <v>82114.28867167573</v>
      </c>
      <c r="P61" s="99">
        <v>74925.45343046551</v>
      </c>
      <c r="Q61" s="99">
        <v>78657.817965</v>
      </c>
      <c r="R61" s="99">
        <v>1580.8</v>
      </c>
      <c r="S61" s="99">
        <v>1587.9</v>
      </c>
      <c r="T61" s="82">
        <v>2824.7</v>
      </c>
      <c r="U61" s="82">
        <v>2287.8</v>
      </c>
      <c r="V61" s="82">
        <v>1660.8</v>
      </c>
      <c r="W61" s="82">
        <v>2035.8</v>
      </c>
      <c r="X61" s="82">
        <v>1808.9</v>
      </c>
      <c r="Y61" s="82">
        <v>1569.9</v>
      </c>
      <c r="Z61" s="82">
        <v>1964.8</v>
      </c>
      <c r="AA61" s="82">
        <v>2511.2</v>
      </c>
      <c r="AB61" s="82">
        <v>2147.1</v>
      </c>
      <c r="AC61" s="82">
        <v>2389.2</v>
      </c>
      <c r="AD61" s="82">
        <v>1545.6</v>
      </c>
      <c r="AE61" s="82">
        <v>1627</v>
      </c>
      <c r="AF61" s="82">
        <v>2450.4</v>
      </c>
      <c r="AG61" s="82">
        <v>1984.8</v>
      </c>
      <c r="AH61" s="82">
        <v>1598</v>
      </c>
      <c r="AI61" s="82">
        <v>2893.3</v>
      </c>
      <c r="AJ61" s="82">
        <v>3143.4</v>
      </c>
      <c r="AK61" s="82">
        <v>2486.7</v>
      </c>
      <c r="AL61" s="82">
        <v>3415.6</v>
      </c>
      <c r="AM61" s="82">
        <v>2705.2</v>
      </c>
      <c r="AN61" s="82">
        <v>2613.6</v>
      </c>
      <c r="AO61" s="82">
        <v>3812.3</v>
      </c>
      <c r="AP61" s="82">
        <v>3386.2</v>
      </c>
      <c r="AQ61" s="82">
        <v>4068.9</v>
      </c>
      <c r="AR61" s="82">
        <v>4884.5</v>
      </c>
      <c r="AS61" s="82">
        <v>3254.1</v>
      </c>
      <c r="AT61" s="82">
        <v>2539.7</v>
      </c>
      <c r="AU61" s="82">
        <v>2907.8</v>
      </c>
      <c r="AV61" s="80">
        <v>1936.2</v>
      </c>
      <c r="AW61" s="80">
        <v>5066.5</v>
      </c>
      <c r="AX61" s="80">
        <v>2683.6</v>
      </c>
      <c r="AY61" s="80">
        <v>2396.5</v>
      </c>
      <c r="AZ61" s="80">
        <v>1964.9</v>
      </c>
      <c r="BA61" s="82">
        <v>1735.4</v>
      </c>
      <c r="BB61" s="82">
        <v>2324.1</v>
      </c>
      <c r="BC61" s="82">
        <v>1799.8</v>
      </c>
      <c r="BD61" s="82">
        <v>14335.1</v>
      </c>
      <c r="BE61" s="82">
        <v>2028.5</v>
      </c>
      <c r="BF61" s="82">
        <v>1771.3</v>
      </c>
      <c r="BG61" s="82">
        <v>1558.6</v>
      </c>
      <c r="BH61" s="82">
        <v>1642.9</v>
      </c>
      <c r="BI61" s="82">
        <v>2667.3</v>
      </c>
      <c r="BJ61" s="82">
        <v>2319.3</v>
      </c>
      <c r="BK61" s="82">
        <v>2321.8</v>
      </c>
      <c r="BL61" s="82">
        <v>2231.6000000000063</v>
      </c>
      <c r="BM61" s="82">
        <v>1463.3999999999942</v>
      </c>
      <c r="BN61" s="99">
        <v>4123.9</v>
      </c>
      <c r="BO61" s="99">
        <v>18459</v>
      </c>
      <c r="BP61" s="99">
        <v>20487.5</v>
      </c>
      <c r="BQ61" s="99">
        <v>22258.8</v>
      </c>
      <c r="BR61" s="99">
        <v>23817.4</v>
      </c>
      <c r="BS61" s="99">
        <v>25460.3</v>
      </c>
      <c r="BT61" s="99">
        <v>28127.6</v>
      </c>
      <c r="BU61" s="82">
        <v>30446.9</v>
      </c>
      <c r="BV61" s="82">
        <v>32768.7</v>
      </c>
      <c r="BW61" s="82">
        <v>35000.3</v>
      </c>
      <c r="BX61" s="80">
        <v>36463.7</v>
      </c>
      <c r="BY61" s="82">
        <v>3160.9</v>
      </c>
      <c r="BZ61" s="82">
        <v>2832.4</v>
      </c>
      <c r="CA61" s="82">
        <v>3022.3</v>
      </c>
      <c r="CB61" s="82">
        <v>2027.5</v>
      </c>
      <c r="CC61" s="82">
        <v>1795</v>
      </c>
      <c r="CD61" s="82">
        <v>2169</v>
      </c>
      <c r="CE61" s="82">
        <v>2135.9</v>
      </c>
      <c r="CF61" s="82">
        <v>2185</v>
      </c>
      <c r="CG61" s="82">
        <v>2270</v>
      </c>
      <c r="CH61" s="82">
        <v>2438.8</v>
      </c>
      <c r="CI61" s="82">
        <v>6058.6</v>
      </c>
      <c r="CJ61" s="82">
        <v>1739.9</v>
      </c>
      <c r="CK61" s="82">
        <v>5993.3</v>
      </c>
      <c r="CL61" s="82">
        <v>9015.6</v>
      </c>
      <c r="CM61" s="82">
        <v>11043.1</v>
      </c>
      <c r="CN61" s="82">
        <v>12838.1</v>
      </c>
      <c r="CO61" s="82">
        <v>15007.1</v>
      </c>
      <c r="CP61" s="80">
        <v>17143</v>
      </c>
      <c r="CQ61" s="82">
        <v>19328</v>
      </c>
      <c r="CR61" s="82">
        <v>21598</v>
      </c>
      <c r="CS61" s="80">
        <v>24036.8</v>
      </c>
      <c r="CT61" s="80">
        <v>30095.4</v>
      </c>
      <c r="CU61" s="82">
        <v>31835.3</v>
      </c>
      <c r="CV61" s="82">
        <v>1815</v>
      </c>
      <c r="CW61" s="82">
        <v>3591.6</v>
      </c>
      <c r="CX61" s="82">
        <v>6207.3</v>
      </c>
      <c r="CY61" s="80">
        <v>9257</v>
      </c>
      <c r="CZ61" s="80">
        <v>11560</v>
      </c>
      <c r="DA61" s="80">
        <v>13571.1</v>
      </c>
      <c r="DB61" s="80">
        <v>16606.3</v>
      </c>
      <c r="DC61" s="80">
        <v>20167.1</v>
      </c>
      <c r="DD61" s="80">
        <v>23003.4</v>
      </c>
      <c r="DE61" s="80">
        <v>25444.9</v>
      </c>
      <c r="DF61" s="80">
        <v>27658.2</v>
      </c>
      <c r="DG61" s="80">
        <v>35881.4</v>
      </c>
      <c r="DH61" s="80">
        <v>3344.2</v>
      </c>
      <c r="DI61" s="80">
        <v>6410.9</v>
      </c>
      <c r="DJ61" s="80">
        <v>11513.5</v>
      </c>
      <c r="DK61" s="80">
        <v>14013.3</v>
      </c>
      <c r="DL61" s="80">
        <v>16975.8</v>
      </c>
      <c r="DM61" s="82">
        <v>21905.2</v>
      </c>
      <c r="DN61" s="80">
        <v>29802.1</v>
      </c>
      <c r="DO61" s="80">
        <v>31987.1</v>
      </c>
      <c r="DP61" s="80">
        <v>34857.6</v>
      </c>
      <c r="DQ61" s="80">
        <v>37529.9</v>
      </c>
      <c r="DR61" s="80">
        <v>40022.6</v>
      </c>
      <c r="DS61" s="80">
        <v>1678.4</v>
      </c>
      <c r="DT61" s="80">
        <f aca="true" t="shared" si="45" ref="DT61:DT68">DR61+DS61</f>
        <v>41701</v>
      </c>
      <c r="DU61" s="82">
        <v>1834.6</v>
      </c>
      <c r="DV61" s="82">
        <v>2287.2</v>
      </c>
      <c r="DW61" s="82">
        <v>4261.9</v>
      </c>
      <c r="DX61" s="82">
        <f>4559.8</f>
        <v>4559.8</v>
      </c>
      <c r="DY61" s="82">
        <v>3124.841955</v>
      </c>
      <c r="DZ61" s="82">
        <f>'[1]Feuil3'!$F$26</f>
        <v>2362.12385</v>
      </c>
      <c r="EA61" s="82">
        <v>2722.4</v>
      </c>
      <c r="EB61" s="82">
        <v>3289.5</v>
      </c>
      <c r="EC61" s="82">
        <v>3252.895487</v>
      </c>
      <c r="ED61" s="82">
        <v>2805.385732</v>
      </c>
      <c r="EE61" s="82">
        <v>3869.3</v>
      </c>
      <c r="EF61" s="82">
        <v>3718.4</v>
      </c>
      <c r="EG61" s="99">
        <f t="shared" si="38"/>
        <v>38088.347024</v>
      </c>
      <c r="EH61" s="82">
        <v>2743.3</v>
      </c>
      <c r="EI61" s="82">
        <v>3884.3</v>
      </c>
      <c r="EJ61" s="82">
        <v>4309.7</v>
      </c>
      <c r="EK61" s="82">
        <v>4452.358256</v>
      </c>
      <c r="EL61" s="82">
        <v>3475.5</v>
      </c>
      <c r="EM61" s="82">
        <v>4563.5</v>
      </c>
      <c r="EN61" s="82">
        <v>4388.7</v>
      </c>
      <c r="EO61" s="82">
        <v>5484.307799</v>
      </c>
      <c r="EP61" s="82">
        <v>5689.318188</v>
      </c>
      <c r="EQ61" s="82">
        <v>4895.342065</v>
      </c>
      <c r="ER61" s="82">
        <v>6666.4</v>
      </c>
      <c r="ES61" s="82">
        <v>7419.4</v>
      </c>
      <c r="ET61" s="99">
        <f t="shared" si="39"/>
        <v>57972.126308</v>
      </c>
      <c r="EU61" s="82">
        <v>4697.215376</v>
      </c>
      <c r="EV61" s="82">
        <v>4659.101453</v>
      </c>
      <c r="EW61" s="80">
        <v>4309.666971</v>
      </c>
      <c r="EX61" s="80">
        <v>5370.94</v>
      </c>
      <c r="EY61" s="80">
        <v>5157.6</v>
      </c>
      <c r="EZ61" s="80">
        <v>4993.2</v>
      </c>
      <c r="FA61" s="80">
        <v>6133.407597</v>
      </c>
      <c r="FB61" s="80">
        <v>5233.517595</v>
      </c>
      <c r="FC61" s="80">
        <v>5132.6</v>
      </c>
      <c r="FD61" s="80">
        <v>7055.977257</v>
      </c>
      <c r="FE61" s="80">
        <v>5731.584947</v>
      </c>
      <c r="FF61" s="80">
        <v>6948.7</v>
      </c>
      <c r="FG61" s="80">
        <f t="shared" si="40"/>
        <v>65423.51119599999</v>
      </c>
      <c r="FH61" s="80">
        <v>9009.043144</v>
      </c>
      <c r="FI61" s="80">
        <v>5763.276453</v>
      </c>
      <c r="FJ61" s="80">
        <v>5532.512186</v>
      </c>
      <c r="FK61" s="80">
        <v>5587.777029</v>
      </c>
      <c r="FL61" s="80">
        <v>5997.621300660003</v>
      </c>
      <c r="FM61" s="80">
        <v>7980.8</v>
      </c>
      <c r="FN61" s="80">
        <v>8905.191361415657</v>
      </c>
      <c r="FO61" s="80">
        <v>12027.124620344903</v>
      </c>
      <c r="FP61" s="80">
        <v>7656.337954114227</v>
      </c>
      <c r="FQ61" s="80">
        <v>7271.8</v>
      </c>
      <c r="FR61" s="80">
        <v>6373.497663853158</v>
      </c>
      <c r="FS61" s="82">
        <v>11276.455594685473</v>
      </c>
      <c r="FT61" s="80">
        <f t="shared" si="41"/>
        <v>93381.43730707341</v>
      </c>
      <c r="FU61" s="80">
        <v>4011.6642207712407</v>
      </c>
      <c r="FV61" s="80">
        <v>6171.249144873973</v>
      </c>
      <c r="FW61" s="80">
        <v>6142.848573670491</v>
      </c>
      <c r="FX61" s="80">
        <v>5675.194490220003</v>
      </c>
      <c r="FY61" s="80">
        <v>5859.522315649997</v>
      </c>
      <c r="FZ61" s="80">
        <v>5900.0388450499995</v>
      </c>
      <c r="GA61" s="80">
        <v>6656.738990010005</v>
      </c>
      <c r="GB61" s="80">
        <v>10210.57387904002</v>
      </c>
      <c r="GC61" s="80">
        <v>8617.298993390012</v>
      </c>
      <c r="GD61" s="80">
        <v>6789.570945</v>
      </c>
      <c r="GE61" s="80">
        <v>6176.818674</v>
      </c>
      <c r="GF61" s="80">
        <v>9902.7696</v>
      </c>
      <c r="GG61" s="80">
        <f t="shared" si="42"/>
        <v>82114.28867167573</v>
      </c>
      <c r="GH61" s="80">
        <v>4654.496893</v>
      </c>
      <c r="GI61" s="80">
        <v>4717.638355</v>
      </c>
      <c r="GJ61" s="80">
        <v>6484.126588</v>
      </c>
      <c r="GK61" s="80">
        <v>7217.369893</v>
      </c>
      <c r="GL61" s="80">
        <v>3292.752753</v>
      </c>
      <c r="GM61" s="80">
        <v>5776.66246</v>
      </c>
      <c r="GN61" s="80">
        <v>8079.582722</v>
      </c>
      <c r="GO61" s="80">
        <v>11381.298377</v>
      </c>
      <c r="GP61" s="80">
        <v>15243.105665236513</v>
      </c>
      <c r="GQ61" s="80">
        <v>6917.096325</v>
      </c>
      <c r="GR61" s="80">
        <v>6412.984047</v>
      </c>
      <c r="GS61" s="80">
        <v>11373.509017</v>
      </c>
      <c r="GT61" s="80">
        <v>6757.992025</v>
      </c>
      <c r="GU61" s="80">
        <v>6665.959306</v>
      </c>
      <c r="GV61" s="80">
        <v>7435.168219000001</v>
      </c>
      <c r="GW61" s="80">
        <v>5953.465481</v>
      </c>
      <c r="GX61" s="80">
        <v>6898.416513</v>
      </c>
      <c r="GY61" s="80">
        <v>6026.735578</v>
      </c>
      <c r="GZ61" s="80">
        <v>8063.24284</v>
      </c>
      <c r="HA61" s="80">
        <v>8261.263737</v>
      </c>
      <c r="HB61" s="80">
        <v>5454.270357</v>
      </c>
      <c r="HC61" s="80">
        <v>5419.746632</v>
      </c>
      <c r="HD61" s="80">
        <v>5562.085544</v>
      </c>
      <c r="HE61" s="80">
        <v>6159.471733</v>
      </c>
      <c r="HF61" s="80">
        <v>4679.761963</v>
      </c>
      <c r="HG61" s="80">
        <v>7758.61316</v>
      </c>
      <c r="HH61" s="80">
        <v>5123.910056</v>
      </c>
      <c r="HI61" s="80">
        <v>5874.498026</v>
      </c>
      <c r="HJ61" s="80">
        <v>5080.870572</v>
      </c>
      <c r="HK61" s="80">
        <v>5606.575131</v>
      </c>
      <c r="HL61" s="80">
        <v>6266.437289</v>
      </c>
      <c r="HM61" s="80">
        <v>8488.982488</v>
      </c>
      <c r="HN61" s="80"/>
      <c r="HO61" s="80"/>
      <c r="HP61" s="80"/>
      <c r="HQ61" s="80"/>
      <c r="HR61" s="99">
        <f t="shared" si="43"/>
        <v>56062.243699</v>
      </c>
      <c r="HS61" s="99">
        <f t="shared" si="44"/>
        <v>48879.648685</v>
      </c>
    </row>
    <row r="62" spans="1:227" ht="15.75">
      <c r="A62" s="67" t="s">
        <v>93</v>
      </c>
      <c r="B62" s="33">
        <v>664.2</v>
      </c>
      <c r="C62" s="18">
        <v>1178.6</v>
      </c>
      <c r="D62" s="18">
        <v>10010.3</v>
      </c>
      <c r="E62" s="18">
        <v>12155.5</v>
      </c>
      <c r="F62" s="18">
        <v>12297</v>
      </c>
      <c r="G62" s="19">
        <v>17405.1</v>
      </c>
      <c r="H62" s="18">
        <v>41832.6</v>
      </c>
      <c r="I62" s="15">
        <v>40869.8</v>
      </c>
      <c r="J62" s="43">
        <v>40703.9</v>
      </c>
      <c r="K62" s="33">
        <v>35526.656259999996</v>
      </c>
      <c r="L62" s="33">
        <v>52315.365109</v>
      </c>
      <c r="M62" s="99">
        <v>61642.256397</v>
      </c>
      <c r="N62" s="99">
        <v>90684.3378769423</v>
      </c>
      <c r="O62" s="99">
        <v>56282.673874729095</v>
      </c>
      <c r="P62" s="99">
        <v>64790.52859404909</v>
      </c>
      <c r="Q62" s="99">
        <v>74547.84205100001</v>
      </c>
      <c r="R62" s="99">
        <v>49.2</v>
      </c>
      <c r="S62" s="99">
        <v>126.5</v>
      </c>
      <c r="T62" s="82">
        <v>170</v>
      </c>
      <c r="U62" s="82">
        <v>107.4</v>
      </c>
      <c r="V62" s="82">
        <v>27.1</v>
      </c>
      <c r="W62" s="82">
        <v>298.7</v>
      </c>
      <c r="X62" s="82">
        <v>729.9</v>
      </c>
      <c r="Y62" s="82">
        <v>186.1</v>
      </c>
      <c r="Z62" s="82">
        <v>3255.7</v>
      </c>
      <c r="AA62" s="82">
        <v>303.8</v>
      </c>
      <c r="AB62" s="82">
        <v>2307.7</v>
      </c>
      <c r="AC62" s="82">
        <v>2448.2</v>
      </c>
      <c r="AD62" s="82">
        <v>313</v>
      </c>
      <c r="AE62" s="82">
        <v>1082</v>
      </c>
      <c r="AF62" s="82">
        <v>1423.1</v>
      </c>
      <c r="AG62" s="82">
        <v>200.9</v>
      </c>
      <c r="AH62" s="82">
        <v>255.9</v>
      </c>
      <c r="AI62" s="82">
        <v>2691</v>
      </c>
      <c r="AJ62" s="82">
        <v>1211.9</v>
      </c>
      <c r="AK62" s="82">
        <v>672.8</v>
      </c>
      <c r="AL62" s="82">
        <v>602.9</v>
      </c>
      <c r="AM62" s="82">
        <v>1363.2</v>
      </c>
      <c r="AN62" s="82">
        <v>909.9</v>
      </c>
      <c r="AO62" s="82">
        <v>1428.9</v>
      </c>
      <c r="AP62" s="82">
        <v>799.2</v>
      </c>
      <c r="AQ62" s="82">
        <v>434.9</v>
      </c>
      <c r="AR62" s="82">
        <v>2046.1</v>
      </c>
      <c r="AS62" s="82">
        <v>2574.5</v>
      </c>
      <c r="AT62" s="82">
        <v>619</v>
      </c>
      <c r="AU62" s="82">
        <v>517.6</v>
      </c>
      <c r="AV62" s="80">
        <v>376.6</v>
      </c>
      <c r="AW62" s="80">
        <v>934.3</v>
      </c>
      <c r="AX62" s="80">
        <v>948.7</v>
      </c>
      <c r="AY62" s="80">
        <v>1247.4</v>
      </c>
      <c r="AZ62" s="80">
        <v>886.8</v>
      </c>
      <c r="BA62" s="82">
        <v>911.9</v>
      </c>
      <c r="BB62" s="82">
        <v>613.7</v>
      </c>
      <c r="BC62" s="82">
        <v>599.8</v>
      </c>
      <c r="BD62" s="82">
        <v>1772.1</v>
      </c>
      <c r="BE62" s="82">
        <v>815.4</v>
      </c>
      <c r="BF62" s="82">
        <v>1476.7</v>
      </c>
      <c r="BG62" s="82">
        <v>1221.2</v>
      </c>
      <c r="BH62" s="82">
        <v>1727</v>
      </c>
      <c r="BI62" s="82">
        <v>1777.5</v>
      </c>
      <c r="BJ62" s="82">
        <v>1432.2</v>
      </c>
      <c r="BK62" s="82">
        <v>2218</v>
      </c>
      <c r="BL62" s="82">
        <v>1630</v>
      </c>
      <c r="BM62" s="82">
        <v>2121.5</v>
      </c>
      <c r="BN62" s="99">
        <v>1213.5</v>
      </c>
      <c r="BO62" s="99">
        <v>2985.6</v>
      </c>
      <c r="BP62" s="99">
        <v>3801</v>
      </c>
      <c r="BQ62" s="99">
        <v>5277.7</v>
      </c>
      <c r="BR62" s="99">
        <v>6498.9</v>
      </c>
      <c r="BS62" s="99">
        <v>8225.9</v>
      </c>
      <c r="BT62" s="99">
        <v>10003.4</v>
      </c>
      <c r="BU62" s="82">
        <v>11435.6</v>
      </c>
      <c r="BV62" s="82">
        <v>13653.6</v>
      </c>
      <c r="BW62" s="82">
        <v>15283.6</v>
      </c>
      <c r="BX62" s="80">
        <v>17405.1</v>
      </c>
      <c r="BY62" s="82">
        <v>2688.6</v>
      </c>
      <c r="BZ62" s="82">
        <v>1726</v>
      </c>
      <c r="CA62" s="82">
        <v>1768.5</v>
      </c>
      <c r="CB62" s="82">
        <v>1599.6</v>
      </c>
      <c r="CC62" s="82">
        <v>2185.6</v>
      </c>
      <c r="CD62" s="82">
        <v>3394.9</v>
      </c>
      <c r="CE62" s="82">
        <v>2891.3</v>
      </c>
      <c r="CF62" s="82">
        <v>15224.7</v>
      </c>
      <c r="CG62" s="82">
        <v>2482.8</v>
      </c>
      <c r="CH62" s="82">
        <v>3291.6</v>
      </c>
      <c r="CI62" s="82">
        <v>2707.5</v>
      </c>
      <c r="CJ62" s="82">
        <v>1871.5</v>
      </c>
      <c r="CK62" s="82">
        <v>4414.6</v>
      </c>
      <c r="CL62" s="82">
        <v>6183.1</v>
      </c>
      <c r="CM62" s="82">
        <v>7782.7</v>
      </c>
      <c r="CN62" s="82">
        <v>9968.3</v>
      </c>
      <c r="CO62" s="82">
        <v>13363.2</v>
      </c>
      <c r="CP62" s="80">
        <v>16254.5</v>
      </c>
      <c r="CQ62" s="82">
        <v>31479.2</v>
      </c>
      <c r="CR62" s="82">
        <v>33962</v>
      </c>
      <c r="CS62" s="80">
        <v>37253.6</v>
      </c>
      <c r="CT62" s="80">
        <v>39961.1</v>
      </c>
      <c r="CU62" s="82">
        <v>41832.6</v>
      </c>
      <c r="CV62" s="82">
        <v>2445.8</v>
      </c>
      <c r="CW62" s="82">
        <v>4093.3</v>
      </c>
      <c r="CX62" s="82">
        <v>7241.7</v>
      </c>
      <c r="CY62" s="80">
        <v>11683.2</v>
      </c>
      <c r="CZ62" s="80">
        <v>14681.7</v>
      </c>
      <c r="DA62" s="80">
        <v>18247.7</v>
      </c>
      <c r="DB62" s="80">
        <v>21303.1</v>
      </c>
      <c r="DC62" s="80">
        <v>24766.7</v>
      </c>
      <c r="DD62" s="80">
        <v>28344.3</v>
      </c>
      <c r="DE62" s="80">
        <v>32450</v>
      </c>
      <c r="DF62" s="80">
        <v>36739.7</v>
      </c>
      <c r="DG62" s="80">
        <v>40869.8</v>
      </c>
      <c r="DH62" s="80">
        <v>4083</v>
      </c>
      <c r="DI62" s="82">
        <v>8448.6</v>
      </c>
      <c r="DJ62" s="80">
        <v>12648.9</v>
      </c>
      <c r="DK62" s="80">
        <v>16589.9</v>
      </c>
      <c r="DL62" s="80">
        <v>19105.1</v>
      </c>
      <c r="DM62" s="82">
        <v>23159.8</v>
      </c>
      <c r="DN62" s="80">
        <v>25720.6</v>
      </c>
      <c r="DO62" s="80">
        <v>29812.3</v>
      </c>
      <c r="DP62" s="80">
        <v>32641.4</v>
      </c>
      <c r="DQ62" s="80">
        <v>35103.4</v>
      </c>
      <c r="DR62" s="80">
        <v>37787.5</v>
      </c>
      <c r="DS62" s="80">
        <v>2916.4</v>
      </c>
      <c r="DT62" s="80">
        <f t="shared" si="45"/>
        <v>40703.9</v>
      </c>
      <c r="DU62" s="82">
        <v>2107</v>
      </c>
      <c r="DV62" s="82">
        <v>2912.3</v>
      </c>
      <c r="DW62" s="82">
        <v>3146.6</v>
      </c>
      <c r="DX62" s="82">
        <v>3039.7</v>
      </c>
      <c r="DY62" s="82">
        <v>2530.337724</v>
      </c>
      <c r="DZ62" s="82">
        <f>'[1]Feuil3'!$F$33</f>
        <v>1970.727742</v>
      </c>
      <c r="EA62" s="82">
        <v>2113.8</v>
      </c>
      <c r="EB62" s="82">
        <v>3461.1</v>
      </c>
      <c r="EC62" s="82">
        <v>4281.954479</v>
      </c>
      <c r="ED62" s="82">
        <v>3062.279315</v>
      </c>
      <c r="EE62" s="82">
        <v>4059.957</v>
      </c>
      <c r="EF62" s="82">
        <v>2840.9</v>
      </c>
      <c r="EG62" s="99">
        <f t="shared" si="38"/>
        <v>35526.656259999996</v>
      </c>
      <c r="EH62" s="82">
        <v>2790.3</v>
      </c>
      <c r="EI62" s="82">
        <v>2455.9</v>
      </c>
      <c r="EJ62" s="82">
        <v>2503.4</v>
      </c>
      <c r="EK62" s="82">
        <v>3486.562732</v>
      </c>
      <c r="EL62" s="82">
        <v>3710.6</v>
      </c>
      <c r="EM62" s="82">
        <v>3600.9</v>
      </c>
      <c r="EN62" s="82">
        <v>4508.2</v>
      </c>
      <c r="EO62" s="82">
        <v>6336.96372</v>
      </c>
      <c r="EP62" s="82">
        <v>4983.666776</v>
      </c>
      <c r="EQ62" s="82">
        <v>5264.771881</v>
      </c>
      <c r="ER62" s="80">
        <v>4344.7</v>
      </c>
      <c r="ES62" s="80">
        <v>8329.4</v>
      </c>
      <c r="ET62" s="99">
        <f t="shared" si="39"/>
        <v>52315.365109</v>
      </c>
      <c r="EU62" s="82">
        <v>3388.525478</v>
      </c>
      <c r="EV62" s="82">
        <v>3958.576337</v>
      </c>
      <c r="EW62" s="80">
        <v>2503.36614</v>
      </c>
      <c r="EX62" s="80">
        <v>4993.07</v>
      </c>
      <c r="EY62" s="80">
        <v>4414.255</v>
      </c>
      <c r="EZ62" s="80">
        <v>4202.2</v>
      </c>
      <c r="FA62" s="80">
        <v>4654.784898</v>
      </c>
      <c r="FB62" s="80">
        <v>7044.299491</v>
      </c>
      <c r="FC62" s="80">
        <v>6833.9</v>
      </c>
      <c r="FD62" s="80">
        <v>6416.131515</v>
      </c>
      <c r="FE62" s="80">
        <v>5869.647538</v>
      </c>
      <c r="FF62" s="80">
        <v>7363.5</v>
      </c>
      <c r="FG62" s="80">
        <f t="shared" si="40"/>
        <v>61642.256397</v>
      </c>
      <c r="FH62" s="80">
        <v>6277.080982</v>
      </c>
      <c r="FI62" s="80">
        <v>5510.715291</v>
      </c>
      <c r="FJ62" s="80">
        <v>4245.115432</v>
      </c>
      <c r="FK62" s="80">
        <v>27346.267455510002</v>
      </c>
      <c r="FL62" s="80">
        <v>4976.1485201600035</v>
      </c>
      <c r="FM62" s="80">
        <v>4706.7</v>
      </c>
      <c r="FN62" s="80">
        <v>7378.247445549708</v>
      </c>
      <c r="FO62" s="80">
        <v>9118.077343385876</v>
      </c>
      <c r="FP62" s="80">
        <v>5863.1166372807265</v>
      </c>
      <c r="FQ62" s="80">
        <v>5043.4</v>
      </c>
      <c r="FR62" s="80">
        <v>4356.499623002824</v>
      </c>
      <c r="FS62" s="82">
        <v>5862.969147053188</v>
      </c>
      <c r="FT62" s="80">
        <f t="shared" si="41"/>
        <v>90684.3378769423</v>
      </c>
      <c r="FU62" s="80">
        <v>3779.524063923608</v>
      </c>
      <c r="FV62" s="80">
        <v>3600.943656685744</v>
      </c>
      <c r="FW62" s="80">
        <v>3302.4314149897145</v>
      </c>
      <c r="FX62" s="80">
        <v>3705.0463577599994</v>
      </c>
      <c r="FY62" s="80">
        <v>3983.759451470009</v>
      </c>
      <c r="FZ62" s="80">
        <v>4739.796348010003</v>
      </c>
      <c r="GA62" s="80">
        <v>4149.711187460003</v>
      </c>
      <c r="GB62" s="80">
        <v>5914.876728379995</v>
      </c>
      <c r="GC62" s="80">
        <v>6654.108613050008</v>
      </c>
      <c r="GD62" s="80">
        <v>5478.713252</v>
      </c>
      <c r="GE62" s="80">
        <v>4793.785385</v>
      </c>
      <c r="GF62" s="80">
        <v>6179.977416</v>
      </c>
      <c r="GG62" s="80">
        <f t="shared" si="42"/>
        <v>56282.673874729095</v>
      </c>
      <c r="GH62" s="80">
        <v>6073.817682</v>
      </c>
      <c r="GI62" s="80">
        <v>4024.104348</v>
      </c>
      <c r="GJ62" s="80">
        <v>5417.04639</v>
      </c>
      <c r="GK62" s="80">
        <v>3698.376089</v>
      </c>
      <c r="GL62" s="80">
        <v>2113.463443</v>
      </c>
      <c r="GM62" s="80">
        <v>3410.11709</v>
      </c>
      <c r="GN62" s="80">
        <v>4862.500256</v>
      </c>
      <c r="GO62" s="80">
        <v>8586.98317</v>
      </c>
      <c r="GP62" s="80">
        <v>8063.551810048821</v>
      </c>
      <c r="GQ62" s="80">
        <v>6327.409865</v>
      </c>
      <c r="GR62" s="80">
        <v>7259.287381</v>
      </c>
      <c r="GS62" s="80">
        <v>5556.888189</v>
      </c>
      <c r="GT62" s="80">
        <v>4382.538936</v>
      </c>
      <c r="GU62" s="80">
        <v>10108.35106</v>
      </c>
      <c r="GV62" s="80">
        <v>5500.458812999999</v>
      </c>
      <c r="GW62" s="80">
        <v>4512.101191</v>
      </c>
      <c r="GX62" s="80">
        <v>6337.444353</v>
      </c>
      <c r="GY62" s="80">
        <v>4516.71056</v>
      </c>
      <c r="GZ62" s="80">
        <v>4856.809201</v>
      </c>
      <c r="HA62" s="80">
        <v>7046.619241</v>
      </c>
      <c r="HB62" s="80">
        <v>8355.47559</v>
      </c>
      <c r="HC62" s="80">
        <v>7482.05191</v>
      </c>
      <c r="HD62" s="80">
        <v>6201.639156</v>
      </c>
      <c r="HE62" s="80">
        <v>5247.64204</v>
      </c>
      <c r="HF62" s="80">
        <v>4281.128432</v>
      </c>
      <c r="HG62" s="80">
        <v>5435.726753</v>
      </c>
      <c r="HH62" s="80">
        <v>7582.651742</v>
      </c>
      <c r="HI62" s="80">
        <v>7661.033818</v>
      </c>
      <c r="HJ62" s="80">
        <v>5710.833892</v>
      </c>
      <c r="HK62" s="80">
        <v>6226.96373</v>
      </c>
      <c r="HL62" s="80">
        <v>6367.04048</v>
      </c>
      <c r="HM62" s="80">
        <v>6842.475749</v>
      </c>
      <c r="HN62" s="80"/>
      <c r="HO62" s="80"/>
      <c r="HP62" s="80"/>
      <c r="HQ62" s="80"/>
      <c r="HR62" s="99">
        <f t="shared" si="43"/>
        <v>47261.033355</v>
      </c>
      <c r="HS62" s="99">
        <f t="shared" si="44"/>
        <v>50107.854596</v>
      </c>
    </row>
    <row r="63" spans="1:227" ht="15.75">
      <c r="A63" s="67" t="s">
        <v>94</v>
      </c>
      <c r="B63" s="33">
        <v>604.6</v>
      </c>
      <c r="C63" s="18">
        <v>558.8</v>
      </c>
      <c r="D63" s="18">
        <v>1498.4</v>
      </c>
      <c r="E63" s="19">
        <v>2438.2</v>
      </c>
      <c r="F63" s="19">
        <v>1105.1</v>
      </c>
      <c r="G63" s="19">
        <v>826.8</v>
      </c>
      <c r="H63" s="18">
        <v>851.2</v>
      </c>
      <c r="I63" s="15">
        <v>360.3</v>
      </c>
      <c r="J63" s="43">
        <v>784.8</v>
      </c>
      <c r="K63" s="33">
        <v>996.7593589999999</v>
      </c>
      <c r="L63" s="33">
        <v>6680.207122000001</v>
      </c>
      <c r="M63" s="99">
        <v>7364.300542999999</v>
      </c>
      <c r="N63" s="99">
        <v>6059.766793580572</v>
      </c>
      <c r="O63" s="99">
        <v>6656.203074651092</v>
      </c>
      <c r="P63" s="99">
        <v>5424.311766716702</v>
      </c>
      <c r="Q63" s="99">
        <v>6217.089615000001</v>
      </c>
      <c r="R63" s="82">
        <v>85.9</v>
      </c>
      <c r="S63" s="82">
        <v>222.6</v>
      </c>
      <c r="T63" s="82">
        <v>182.8</v>
      </c>
      <c r="U63" s="82">
        <v>67.3</v>
      </c>
      <c r="V63" s="82">
        <v>209.8</v>
      </c>
      <c r="W63" s="82">
        <v>289.6</v>
      </c>
      <c r="X63" s="82">
        <v>80.7</v>
      </c>
      <c r="Y63" s="82">
        <v>44.9</v>
      </c>
      <c r="Z63" s="82">
        <v>58</v>
      </c>
      <c r="AA63" s="82">
        <v>100.3</v>
      </c>
      <c r="AB63" s="82">
        <v>43</v>
      </c>
      <c r="AC63" s="82">
        <v>113.5</v>
      </c>
      <c r="AD63" s="82">
        <v>81.9</v>
      </c>
      <c r="AE63" s="82">
        <v>299.1</v>
      </c>
      <c r="AF63" s="82">
        <v>374.7</v>
      </c>
      <c r="AG63" s="82">
        <v>253.1</v>
      </c>
      <c r="AH63" s="82">
        <v>269.4</v>
      </c>
      <c r="AI63" s="82">
        <v>71.7</v>
      </c>
      <c r="AJ63" s="82">
        <v>168.5</v>
      </c>
      <c r="AK63" s="82">
        <v>68.7</v>
      </c>
      <c r="AL63" s="82">
        <v>103</v>
      </c>
      <c r="AM63" s="82">
        <v>20.6</v>
      </c>
      <c r="AN63" s="82">
        <v>380.7</v>
      </c>
      <c r="AO63" s="82">
        <v>346.8</v>
      </c>
      <c r="AP63" s="82">
        <v>42.4</v>
      </c>
      <c r="AQ63" s="82">
        <v>22.1</v>
      </c>
      <c r="AR63" s="82">
        <v>45.9</v>
      </c>
      <c r="AS63" s="82">
        <v>126.3</v>
      </c>
      <c r="AT63" s="82">
        <v>70</v>
      </c>
      <c r="AU63" s="82">
        <v>175</v>
      </c>
      <c r="AV63" s="80">
        <v>0</v>
      </c>
      <c r="AW63" s="80">
        <v>0.2</v>
      </c>
      <c r="AX63" s="80">
        <v>166.7</v>
      </c>
      <c r="AY63" s="80">
        <v>131.8</v>
      </c>
      <c r="AZ63" s="80">
        <v>188.5</v>
      </c>
      <c r="BA63" s="82">
        <v>136.2</v>
      </c>
      <c r="BB63" s="82">
        <v>113.2</v>
      </c>
      <c r="BC63" s="82">
        <v>65.9</v>
      </c>
      <c r="BD63" s="82">
        <v>107.8</v>
      </c>
      <c r="BE63" s="82">
        <v>100.1</v>
      </c>
      <c r="BF63" s="82">
        <v>123.4</v>
      </c>
      <c r="BG63" s="82">
        <v>86.5</v>
      </c>
      <c r="BH63" s="82">
        <v>5.599999999999994</v>
      </c>
      <c r="BI63" s="82">
        <v>72.5</v>
      </c>
      <c r="BJ63" s="82">
        <v>0</v>
      </c>
      <c r="BK63" s="82">
        <v>0</v>
      </c>
      <c r="BL63" s="82">
        <v>129.8</v>
      </c>
      <c r="BM63" s="82">
        <v>22</v>
      </c>
      <c r="BN63" s="99">
        <v>179.1</v>
      </c>
      <c r="BO63" s="99">
        <v>286.9</v>
      </c>
      <c r="BP63" s="99">
        <v>387</v>
      </c>
      <c r="BQ63" s="99">
        <v>510.4</v>
      </c>
      <c r="BR63" s="99">
        <v>596.9</v>
      </c>
      <c r="BS63" s="99">
        <v>602.5</v>
      </c>
      <c r="BT63" s="99">
        <v>675</v>
      </c>
      <c r="BU63" s="82">
        <v>675</v>
      </c>
      <c r="BV63" s="82">
        <v>675</v>
      </c>
      <c r="BW63" s="82">
        <v>804.8</v>
      </c>
      <c r="BX63" s="80">
        <v>826.8</v>
      </c>
      <c r="BY63" s="82">
        <v>50.6</v>
      </c>
      <c r="BZ63" s="82">
        <v>111.7</v>
      </c>
      <c r="CA63" s="82">
        <v>13.8</v>
      </c>
      <c r="CB63" s="82">
        <v>140.9</v>
      </c>
      <c r="CC63" s="82">
        <v>322.5</v>
      </c>
      <c r="CD63" s="82">
        <v>0.10000000000002274</v>
      </c>
      <c r="CE63" s="82">
        <v>121.2</v>
      </c>
      <c r="CF63" s="82">
        <v>9.400000000000091</v>
      </c>
      <c r="CG63" s="82">
        <v>0.39999999999997726</v>
      </c>
      <c r="CH63" s="82">
        <v>75.69999999999993</v>
      </c>
      <c r="CI63" s="82">
        <v>4.900000000000091</v>
      </c>
      <c r="CJ63" s="82">
        <v>0</v>
      </c>
      <c r="CK63" s="82">
        <v>162.3</v>
      </c>
      <c r="CL63" s="82">
        <v>176.1</v>
      </c>
      <c r="CM63" s="82">
        <v>317</v>
      </c>
      <c r="CN63" s="82">
        <v>639.5</v>
      </c>
      <c r="CO63" s="82">
        <v>639.6</v>
      </c>
      <c r="CP63" s="80">
        <v>760.8</v>
      </c>
      <c r="CQ63" s="82">
        <v>770.2</v>
      </c>
      <c r="CR63" s="82">
        <v>770.6</v>
      </c>
      <c r="CS63" s="80">
        <v>846.3</v>
      </c>
      <c r="CT63" s="80">
        <v>851.2</v>
      </c>
      <c r="CU63" s="82">
        <v>851.2</v>
      </c>
      <c r="CV63" s="82">
        <v>32.8</v>
      </c>
      <c r="CW63" s="82">
        <v>32.8</v>
      </c>
      <c r="CX63" s="82">
        <v>65.8</v>
      </c>
      <c r="CY63" s="80">
        <v>73.4</v>
      </c>
      <c r="CZ63" s="80">
        <v>188.8</v>
      </c>
      <c r="DA63" s="80">
        <v>240.9</v>
      </c>
      <c r="DB63" s="80">
        <v>324.1</v>
      </c>
      <c r="DC63" s="80">
        <v>324.6</v>
      </c>
      <c r="DD63" s="80">
        <v>337.7</v>
      </c>
      <c r="DE63" s="80">
        <v>345.2</v>
      </c>
      <c r="DF63" s="80">
        <v>345.2</v>
      </c>
      <c r="DG63" s="80">
        <v>360.3</v>
      </c>
      <c r="DH63" s="80">
        <v>59.1</v>
      </c>
      <c r="DI63" s="80">
        <v>99</v>
      </c>
      <c r="DJ63" s="80">
        <v>315</v>
      </c>
      <c r="DK63" s="80">
        <v>344.3</v>
      </c>
      <c r="DL63" s="80">
        <v>354.9</v>
      </c>
      <c r="DM63" s="82">
        <v>436.4</v>
      </c>
      <c r="DN63" s="80">
        <v>442</v>
      </c>
      <c r="DO63" s="80">
        <v>449.9</v>
      </c>
      <c r="DP63" s="80">
        <v>460.4</v>
      </c>
      <c r="DQ63" s="80">
        <v>466.1</v>
      </c>
      <c r="DR63" s="80">
        <v>784.8</v>
      </c>
      <c r="DS63" s="80"/>
      <c r="DT63" s="80">
        <f t="shared" si="45"/>
        <v>784.8</v>
      </c>
      <c r="DU63" s="82">
        <v>61.1</v>
      </c>
      <c r="DV63" s="82">
        <v>5.8</v>
      </c>
      <c r="DW63" s="82">
        <v>0</v>
      </c>
      <c r="DX63" s="82">
        <v>54.1</v>
      </c>
      <c r="DY63" s="82">
        <v>145.925879</v>
      </c>
      <c r="DZ63" s="82">
        <f>'[1]Feuil3'!$F$10</f>
        <v>60.880564</v>
      </c>
      <c r="EA63" s="82">
        <v>10.7</v>
      </c>
      <c r="EB63" s="82">
        <v>65.5</v>
      </c>
      <c r="EC63" s="82">
        <v>372.072334</v>
      </c>
      <c r="ED63" s="82">
        <v>56.880582</v>
      </c>
      <c r="EE63" s="82">
        <v>58.8</v>
      </c>
      <c r="EF63" s="82">
        <v>105</v>
      </c>
      <c r="EG63" s="99">
        <f t="shared" si="38"/>
        <v>996.7593589999999</v>
      </c>
      <c r="EH63" s="82">
        <v>442.1</v>
      </c>
      <c r="EI63" s="82">
        <v>260.5</v>
      </c>
      <c r="EJ63" s="82">
        <v>392.2</v>
      </c>
      <c r="EK63" s="82">
        <v>562.535866</v>
      </c>
      <c r="EL63" s="82">
        <v>484</v>
      </c>
      <c r="EM63" s="82">
        <v>872.7</v>
      </c>
      <c r="EN63" s="82">
        <v>1075</v>
      </c>
      <c r="EO63" s="82">
        <v>1236.720562</v>
      </c>
      <c r="EP63" s="82">
        <v>713.682081</v>
      </c>
      <c r="EQ63" s="82">
        <v>389.468613</v>
      </c>
      <c r="ER63" s="82">
        <v>71.6</v>
      </c>
      <c r="ES63" s="82">
        <v>179.7</v>
      </c>
      <c r="ET63" s="99">
        <f t="shared" si="39"/>
        <v>6680.207122000001</v>
      </c>
      <c r="EU63" s="82">
        <v>265.117456</v>
      </c>
      <c r="EV63" s="82">
        <v>342.831037</v>
      </c>
      <c r="EW63" s="80">
        <v>392.235943</v>
      </c>
      <c r="EX63" s="80">
        <v>672.04</v>
      </c>
      <c r="EY63" s="80">
        <v>600.28</v>
      </c>
      <c r="EZ63" s="80">
        <v>1948.4</v>
      </c>
      <c r="FA63" s="80">
        <v>1168.381344</v>
      </c>
      <c r="FB63" s="80">
        <v>972.637003</v>
      </c>
      <c r="FC63" s="80">
        <v>318.7</v>
      </c>
      <c r="FD63" s="80">
        <v>205.663232</v>
      </c>
      <c r="FE63" s="80">
        <v>319.614528</v>
      </c>
      <c r="FF63" s="80">
        <v>158.4</v>
      </c>
      <c r="FG63" s="80">
        <f t="shared" si="40"/>
        <v>7364.300542999999</v>
      </c>
      <c r="FH63" s="80">
        <v>493.5272</v>
      </c>
      <c r="FI63" s="80">
        <v>443.177281</v>
      </c>
      <c r="FJ63" s="80">
        <v>508.777703</v>
      </c>
      <c r="FK63" s="80">
        <v>194.141609</v>
      </c>
      <c r="FL63" s="80">
        <v>936.26321677</v>
      </c>
      <c r="FM63" s="80">
        <v>550.6</v>
      </c>
      <c r="FN63" s="80">
        <v>959.0043901687</v>
      </c>
      <c r="FO63" s="80">
        <v>695.2266401268851</v>
      </c>
      <c r="FP63" s="80">
        <v>237.24547638750002</v>
      </c>
      <c r="FQ63" s="80">
        <v>224.7</v>
      </c>
      <c r="FR63" s="80">
        <v>467.281830518252</v>
      </c>
      <c r="FS63" s="82">
        <v>349.821446609235</v>
      </c>
      <c r="FT63" s="80">
        <f t="shared" si="41"/>
        <v>6059.766793580572</v>
      </c>
      <c r="FU63" s="80">
        <v>495.02586867841</v>
      </c>
      <c r="FV63" s="80">
        <v>760.4184980594499</v>
      </c>
      <c r="FW63" s="80">
        <v>675.543088453231</v>
      </c>
      <c r="FX63" s="80">
        <v>528.85536941</v>
      </c>
      <c r="FY63" s="80">
        <v>375.61562653</v>
      </c>
      <c r="FZ63" s="80">
        <v>620.6484748500001</v>
      </c>
      <c r="GA63" s="80">
        <v>954.430397920002</v>
      </c>
      <c r="GB63" s="80">
        <v>578.3293141300011</v>
      </c>
      <c r="GC63" s="80">
        <v>594.0792596199981</v>
      </c>
      <c r="GD63" s="80">
        <v>517.062837</v>
      </c>
      <c r="GE63" s="80">
        <v>290.859132</v>
      </c>
      <c r="GF63" s="80">
        <v>265.335208</v>
      </c>
      <c r="GG63" s="80">
        <f t="shared" si="42"/>
        <v>6656.203074651092</v>
      </c>
      <c r="GH63" s="80">
        <v>302.58011</v>
      </c>
      <c r="GI63" s="80">
        <v>403.70494</v>
      </c>
      <c r="GJ63" s="80">
        <v>446.72304</v>
      </c>
      <c r="GK63" s="80">
        <v>610.871047</v>
      </c>
      <c r="GL63" s="80">
        <v>212.597261</v>
      </c>
      <c r="GM63" s="80">
        <v>649.167705</v>
      </c>
      <c r="GN63" s="80">
        <v>551.383557</v>
      </c>
      <c r="GO63" s="80">
        <v>567.412371</v>
      </c>
      <c r="GP63" s="80">
        <v>721.4188957166998</v>
      </c>
      <c r="GQ63" s="80">
        <v>360.327423</v>
      </c>
      <c r="GR63" s="80">
        <v>406.939335</v>
      </c>
      <c r="GS63" s="80">
        <v>166.17202</v>
      </c>
      <c r="GT63" s="80">
        <v>397.000534</v>
      </c>
      <c r="GU63" s="80">
        <v>453.315091</v>
      </c>
      <c r="GV63" s="80">
        <v>566.9398060000001</v>
      </c>
      <c r="GW63" s="80">
        <v>467.70684</v>
      </c>
      <c r="GX63" s="80">
        <v>566.989919</v>
      </c>
      <c r="GY63" s="80">
        <v>639.315726</v>
      </c>
      <c r="GZ63" s="80">
        <v>902.951132</v>
      </c>
      <c r="HA63" s="80">
        <v>1047.001096</v>
      </c>
      <c r="HB63" s="80">
        <v>574.203059</v>
      </c>
      <c r="HC63" s="80">
        <v>226.854086</v>
      </c>
      <c r="HD63" s="80">
        <v>246.723055</v>
      </c>
      <c r="HE63" s="80">
        <v>128.089271</v>
      </c>
      <c r="HF63" s="80">
        <v>125.413496</v>
      </c>
      <c r="HG63" s="80">
        <v>120.14659</v>
      </c>
      <c r="HH63" s="80">
        <v>123.188454</v>
      </c>
      <c r="HI63" s="80">
        <v>95.228775</v>
      </c>
      <c r="HJ63" s="80">
        <v>123.117623</v>
      </c>
      <c r="HK63" s="80">
        <v>111.382847</v>
      </c>
      <c r="HL63" s="80">
        <v>276.474939</v>
      </c>
      <c r="HM63" s="80">
        <v>249.408816</v>
      </c>
      <c r="HN63" s="80"/>
      <c r="HO63" s="80"/>
      <c r="HP63" s="80"/>
      <c r="HQ63" s="80"/>
      <c r="HR63" s="99">
        <f t="shared" si="43"/>
        <v>5041.220144</v>
      </c>
      <c r="HS63" s="99">
        <f t="shared" si="44"/>
        <v>1224.3615399999999</v>
      </c>
    </row>
    <row r="64" spans="1:227" ht="15.75">
      <c r="A64" s="67" t="s">
        <v>122</v>
      </c>
      <c r="B64" s="33">
        <v>401.9</v>
      </c>
      <c r="C64" s="18">
        <v>768.1</v>
      </c>
      <c r="D64" s="18">
        <v>794.9</v>
      </c>
      <c r="E64" s="19">
        <v>806.2</v>
      </c>
      <c r="F64" s="19">
        <v>969.5</v>
      </c>
      <c r="G64" s="19">
        <v>1059.8</v>
      </c>
      <c r="H64" s="18">
        <v>1794.6</v>
      </c>
      <c r="I64" s="15">
        <v>3733.2</v>
      </c>
      <c r="J64" s="43">
        <v>2225.3</v>
      </c>
      <c r="K64" s="33">
        <v>3093.978802</v>
      </c>
      <c r="L64" s="33">
        <v>7578.475505</v>
      </c>
      <c r="M64" s="99">
        <v>15393.387761</v>
      </c>
      <c r="N64" s="99">
        <v>24178.679598292194</v>
      </c>
      <c r="O64" s="99">
        <v>14452.826402856388</v>
      </c>
      <c r="P64" s="99">
        <v>11576.967186463102</v>
      </c>
      <c r="Q64" s="99">
        <v>18636.519818</v>
      </c>
      <c r="R64" s="99">
        <v>40.3</v>
      </c>
      <c r="S64" s="99">
        <v>103.3</v>
      </c>
      <c r="T64" s="82">
        <v>131.7</v>
      </c>
      <c r="U64" s="82">
        <v>51.8</v>
      </c>
      <c r="V64" s="82">
        <v>93.1</v>
      </c>
      <c r="W64" s="82">
        <v>63.9</v>
      </c>
      <c r="X64" s="82">
        <v>56.8</v>
      </c>
      <c r="Y64" s="82">
        <v>29.5</v>
      </c>
      <c r="Z64" s="82">
        <v>131.9</v>
      </c>
      <c r="AA64" s="82">
        <v>51.1</v>
      </c>
      <c r="AB64" s="82">
        <v>14.5</v>
      </c>
      <c r="AC64" s="82">
        <v>27</v>
      </c>
      <c r="AD64" s="82">
        <v>34.2</v>
      </c>
      <c r="AE64" s="82">
        <v>42.6</v>
      </c>
      <c r="AF64" s="82">
        <v>40.1</v>
      </c>
      <c r="AG64" s="82">
        <v>26.6</v>
      </c>
      <c r="AH64" s="82">
        <v>58.7</v>
      </c>
      <c r="AI64" s="82">
        <v>31.5</v>
      </c>
      <c r="AJ64" s="82">
        <v>7.8</v>
      </c>
      <c r="AK64" s="82">
        <v>56.6</v>
      </c>
      <c r="AL64" s="82">
        <v>30.8</v>
      </c>
      <c r="AM64" s="82">
        <v>71.1</v>
      </c>
      <c r="AN64" s="82">
        <v>303.6</v>
      </c>
      <c r="AO64" s="82">
        <v>102.6</v>
      </c>
      <c r="AP64" s="82">
        <v>89.6</v>
      </c>
      <c r="AQ64" s="82">
        <v>83.1</v>
      </c>
      <c r="AR64" s="82">
        <v>116.1</v>
      </c>
      <c r="AS64" s="82">
        <v>50.1</v>
      </c>
      <c r="AT64" s="82">
        <v>42.5</v>
      </c>
      <c r="AU64" s="82">
        <v>62.8</v>
      </c>
      <c r="AV64" s="80">
        <v>9.5</v>
      </c>
      <c r="AW64" s="80">
        <v>79.5</v>
      </c>
      <c r="AX64" s="80">
        <v>149</v>
      </c>
      <c r="AY64" s="80">
        <v>122.3</v>
      </c>
      <c r="AZ64" s="80">
        <v>78</v>
      </c>
      <c r="BA64" s="82">
        <v>87</v>
      </c>
      <c r="BB64" s="82">
        <v>121.9</v>
      </c>
      <c r="BC64" s="82">
        <v>114.9</v>
      </c>
      <c r="BD64" s="82">
        <v>46.1</v>
      </c>
      <c r="BE64" s="82">
        <v>112.8</v>
      </c>
      <c r="BF64" s="82">
        <v>74.4</v>
      </c>
      <c r="BG64" s="82">
        <v>43.1</v>
      </c>
      <c r="BH64" s="82">
        <v>194.4</v>
      </c>
      <c r="BI64" s="82">
        <v>37</v>
      </c>
      <c r="BJ64" s="82">
        <v>99.5</v>
      </c>
      <c r="BK64" s="82">
        <v>51.3</v>
      </c>
      <c r="BL64" s="82">
        <v>28.300000000000068</v>
      </c>
      <c r="BM64" s="82">
        <v>136.1</v>
      </c>
      <c r="BN64" s="99">
        <v>236.8</v>
      </c>
      <c r="BO64" s="99">
        <v>282.9</v>
      </c>
      <c r="BP64" s="99">
        <v>395.7</v>
      </c>
      <c r="BQ64" s="99">
        <v>470.1</v>
      </c>
      <c r="BR64" s="99">
        <v>513.2</v>
      </c>
      <c r="BS64" s="99">
        <v>707.6</v>
      </c>
      <c r="BT64" s="99">
        <v>744.6</v>
      </c>
      <c r="BU64" s="82">
        <v>844.1</v>
      </c>
      <c r="BV64" s="82">
        <v>895.4</v>
      </c>
      <c r="BW64" s="82">
        <v>923.7</v>
      </c>
      <c r="BX64" s="80">
        <v>1059.8</v>
      </c>
      <c r="BY64" s="82">
        <v>55.2</v>
      </c>
      <c r="BZ64" s="82">
        <v>39.6</v>
      </c>
      <c r="CA64" s="82">
        <v>103.5</v>
      </c>
      <c r="CB64" s="82">
        <v>84.2</v>
      </c>
      <c r="CC64" s="82">
        <v>77.3</v>
      </c>
      <c r="CD64" s="82">
        <v>178.7</v>
      </c>
      <c r="CE64" s="82">
        <v>293.7</v>
      </c>
      <c r="CF64" s="82">
        <v>47.9</v>
      </c>
      <c r="CG64" s="82">
        <v>131.7</v>
      </c>
      <c r="CH64" s="82">
        <v>271.7</v>
      </c>
      <c r="CI64" s="82">
        <v>321.2</v>
      </c>
      <c r="CJ64" s="82">
        <v>189.9</v>
      </c>
      <c r="CK64" s="82">
        <v>94.8</v>
      </c>
      <c r="CL64" s="82">
        <v>198.3</v>
      </c>
      <c r="CM64" s="82">
        <v>282.5</v>
      </c>
      <c r="CN64" s="82">
        <v>359.8</v>
      </c>
      <c r="CO64" s="82">
        <v>538.5</v>
      </c>
      <c r="CP64" s="80">
        <v>832.2</v>
      </c>
      <c r="CQ64" s="82">
        <v>880.1</v>
      </c>
      <c r="CR64" s="82">
        <v>1011.8</v>
      </c>
      <c r="CS64" s="80">
        <v>1283.5</v>
      </c>
      <c r="CT64" s="80">
        <v>1604.7</v>
      </c>
      <c r="CU64" s="82">
        <v>1794.6</v>
      </c>
      <c r="CV64" s="82">
        <v>143.1</v>
      </c>
      <c r="CW64" s="82">
        <v>368.6</v>
      </c>
      <c r="CX64" s="82">
        <v>565.8</v>
      </c>
      <c r="CY64" s="80">
        <v>874.5</v>
      </c>
      <c r="CZ64" s="80">
        <v>1209.2</v>
      </c>
      <c r="DA64" s="80">
        <v>1498.4</v>
      </c>
      <c r="DB64" s="80">
        <v>1829</v>
      </c>
      <c r="DC64" s="80">
        <v>2123.2</v>
      </c>
      <c r="DD64" s="80">
        <v>2542.4</v>
      </c>
      <c r="DE64" s="80">
        <v>3284</v>
      </c>
      <c r="DF64" s="80">
        <v>3488.6</v>
      </c>
      <c r="DG64" s="80">
        <v>3733.2</v>
      </c>
      <c r="DH64" s="80">
        <v>261.5</v>
      </c>
      <c r="DI64" s="82">
        <v>484.7</v>
      </c>
      <c r="DJ64" s="80">
        <v>681.2</v>
      </c>
      <c r="DK64" s="80">
        <v>879.5</v>
      </c>
      <c r="DL64" s="80">
        <v>1135.6</v>
      </c>
      <c r="DM64" s="82">
        <v>1253.9</v>
      </c>
      <c r="DN64" s="80">
        <v>1544.2</v>
      </c>
      <c r="DO64" s="80">
        <v>1641.1</v>
      </c>
      <c r="DP64" s="80">
        <v>1779.9</v>
      </c>
      <c r="DQ64" s="80">
        <v>1902.6</v>
      </c>
      <c r="DR64" s="80">
        <v>2011.9</v>
      </c>
      <c r="DS64" s="80">
        <v>213.4</v>
      </c>
      <c r="DT64" s="80">
        <f t="shared" si="45"/>
        <v>2225.3</v>
      </c>
      <c r="DU64" s="82">
        <v>172.8</v>
      </c>
      <c r="DV64" s="82">
        <v>62.4</v>
      </c>
      <c r="DW64" s="82">
        <v>101</v>
      </c>
      <c r="DX64" s="82">
        <v>121.5</v>
      </c>
      <c r="DY64" s="82">
        <v>82.262184</v>
      </c>
      <c r="DZ64" s="82">
        <f>'[1]Feuil3'!$F$37</f>
        <v>62.560805</v>
      </c>
      <c r="EA64" s="82">
        <v>101.5</v>
      </c>
      <c r="EB64" s="82">
        <v>493.9</v>
      </c>
      <c r="EC64" s="82">
        <v>289.629955</v>
      </c>
      <c r="ED64" s="82">
        <v>487.225858</v>
      </c>
      <c r="EE64" s="82">
        <v>373.1</v>
      </c>
      <c r="EF64" s="82">
        <v>746.1</v>
      </c>
      <c r="EG64" s="99">
        <f t="shared" si="38"/>
        <v>3093.978802</v>
      </c>
      <c r="EH64" s="82">
        <v>759.7</v>
      </c>
      <c r="EI64" s="82">
        <v>583</v>
      </c>
      <c r="EJ64" s="82">
        <v>585.7</v>
      </c>
      <c r="EK64" s="82">
        <v>597.150668</v>
      </c>
      <c r="EL64" s="82">
        <v>555.5</v>
      </c>
      <c r="EM64" s="82">
        <v>636.8</v>
      </c>
      <c r="EN64" s="82">
        <v>566.1</v>
      </c>
      <c r="EO64" s="82">
        <v>704.779446</v>
      </c>
      <c r="EP64" s="82">
        <v>677.240184</v>
      </c>
      <c r="EQ64" s="82">
        <v>606.205207</v>
      </c>
      <c r="ER64" s="80">
        <v>573</v>
      </c>
      <c r="ES64" s="80">
        <v>733.3</v>
      </c>
      <c r="ET64" s="99">
        <f t="shared" si="39"/>
        <v>7578.475505</v>
      </c>
      <c r="EU64" s="82">
        <v>918.029977</v>
      </c>
      <c r="EV64" s="82">
        <v>701.002178</v>
      </c>
      <c r="EW64" s="80">
        <v>585.740347</v>
      </c>
      <c r="EX64" s="80">
        <v>889.13</v>
      </c>
      <c r="EY64" s="80">
        <v>704.948</v>
      </c>
      <c r="EZ64" s="80">
        <v>806.6</v>
      </c>
      <c r="FA64" s="80">
        <v>847.388799</v>
      </c>
      <c r="FB64" s="80">
        <v>902.173245</v>
      </c>
      <c r="FC64" s="80">
        <v>1064.8</v>
      </c>
      <c r="FD64" s="80">
        <v>2898.519019</v>
      </c>
      <c r="FE64" s="80">
        <v>3234.656196</v>
      </c>
      <c r="FF64" s="80">
        <v>1840.4</v>
      </c>
      <c r="FG64" s="80">
        <f t="shared" si="40"/>
        <v>15393.387761</v>
      </c>
      <c r="FH64" s="80">
        <v>1558.820494</v>
      </c>
      <c r="FI64" s="80">
        <v>989.498573</v>
      </c>
      <c r="FJ64" s="80">
        <v>1462.395986</v>
      </c>
      <c r="FK64" s="80">
        <v>8767.980098</v>
      </c>
      <c r="FL64" s="80">
        <v>1214.2717168</v>
      </c>
      <c r="FM64" s="80">
        <v>920.2</v>
      </c>
      <c r="FN64" s="80">
        <v>1841.433039000184</v>
      </c>
      <c r="FO64" s="80">
        <v>1717.33241899785</v>
      </c>
      <c r="FP64" s="80">
        <v>1877.569878985565</v>
      </c>
      <c r="FQ64" s="80">
        <v>1339</v>
      </c>
      <c r="FR64" s="80">
        <v>844.4434435992321</v>
      </c>
      <c r="FS64" s="82">
        <v>1645.7339499093653</v>
      </c>
      <c r="FT64" s="80">
        <f t="shared" si="41"/>
        <v>24178.679598292194</v>
      </c>
      <c r="FU64" s="80">
        <v>1491.3629755652885</v>
      </c>
      <c r="FV64" s="80">
        <v>1383.5955499883178</v>
      </c>
      <c r="FW64" s="80">
        <v>636.734054242779</v>
      </c>
      <c r="FX64" s="80">
        <v>877.7189518200003</v>
      </c>
      <c r="FY64" s="80">
        <v>1567.0578201000008</v>
      </c>
      <c r="FZ64" s="80">
        <v>1343.9209022399998</v>
      </c>
      <c r="GA64" s="80">
        <v>1356.96725167</v>
      </c>
      <c r="GB64" s="80">
        <v>1097.8471846</v>
      </c>
      <c r="GC64" s="80">
        <v>1149.5775486300001</v>
      </c>
      <c r="GD64" s="80">
        <v>1153.129767</v>
      </c>
      <c r="GE64" s="80">
        <v>1324.300835</v>
      </c>
      <c r="GF64" s="80">
        <v>1070.613562</v>
      </c>
      <c r="GG64" s="80">
        <f t="shared" si="42"/>
        <v>14452.826402856388</v>
      </c>
      <c r="GH64" s="80">
        <v>771.377042</v>
      </c>
      <c r="GI64" s="80">
        <v>971.904722</v>
      </c>
      <c r="GJ64" s="80">
        <v>1461.06165</v>
      </c>
      <c r="GK64" s="80">
        <v>955.439768</v>
      </c>
      <c r="GL64" s="80">
        <v>784.009026</v>
      </c>
      <c r="GM64" s="80">
        <v>717.062853</v>
      </c>
      <c r="GN64" s="80">
        <v>647.636645</v>
      </c>
      <c r="GO64" s="80">
        <v>978.102473</v>
      </c>
      <c r="GP64" s="80">
        <v>639.8240070381004</v>
      </c>
      <c r="GQ64" s="80">
        <v>1195.246544</v>
      </c>
      <c r="GR64" s="80">
        <v>808.556216</v>
      </c>
      <c r="GS64" s="80">
        <v>1722.664539</v>
      </c>
      <c r="GT64" s="80">
        <v>693.374215</v>
      </c>
      <c r="GU64" s="80">
        <v>807.003518</v>
      </c>
      <c r="GV64" s="80">
        <v>2897.054757</v>
      </c>
      <c r="GW64" s="80">
        <v>1318.072044</v>
      </c>
      <c r="GX64" s="80">
        <v>1767.725097</v>
      </c>
      <c r="GY64" s="80">
        <v>2743.472801</v>
      </c>
      <c r="GZ64" s="80">
        <v>2457.850712</v>
      </c>
      <c r="HA64" s="80">
        <v>1129.758212</v>
      </c>
      <c r="HB64" s="80">
        <v>1200.942156</v>
      </c>
      <c r="HC64" s="80">
        <v>2002.231269</v>
      </c>
      <c r="HD64" s="80">
        <v>1126.501343</v>
      </c>
      <c r="HE64" s="80">
        <v>492.533694</v>
      </c>
      <c r="HF64" s="80">
        <v>1296.221297</v>
      </c>
      <c r="HG64" s="80">
        <v>1287.228972</v>
      </c>
      <c r="HH64" s="80">
        <v>530.069261</v>
      </c>
      <c r="HI64" s="80">
        <v>473.655371</v>
      </c>
      <c r="HJ64" s="80">
        <v>707.345447</v>
      </c>
      <c r="HK64" s="80">
        <v>1217.185725</v>
      </c>
      <c r="HL64" s="80">
        <v>1239.698995</v>
      </c>
      <c r="HM64" s="80">
        <v>1581.053616</v>
      </c>
      <c r="HN64" s="80"/>
      <c r="HO64" s="80"/>
      <c r="HP64" s="80"/>
      <c r="HQ64" s="80"/>
      <c r="HR64" s="99">
        <f t="shared" si="43"/>
        <v>13814.311356</v>
      </c>
      <c r="HS64" s="99">
        <f t="shared" si="44"/>
        <v>8332.458684</v>
      </c>
    </row>
    <row r="65" spans="1:227" ht="15.75">
      <c r="A65" s="67" t="s">
        <v>95</v>
      </c>
      <c r="B65" s="33">
        <v>9325.2</v>
      </c>
      <c r="C65" s="18">
        <v>12510.6</v>
      </c>
      <c r="D65" s="18">
        <v>19900.1</v>
      </c>
      <c r="E65" s="19">
        <v>16402.1</v>
      </c>
      <c r="F65" s="19">
        <v>13934.8</v>
      </c>
      <c r="G65" s="19">
        <v>7803.3</v>
      </c>
      <c r="H65" s="18">
        <v>10601.9</v>
      </c>
      <c r="I65" s="15">
        <v>19957.7</v>
      </c>
      <c r="J65" s="43">
        <v>22191.9</v>
      </c>
      <c r="K65" s="33">
        <v>33246.988339999996</v>
      </c>
      <c r="L65" s="33">
        <v>60983.143152000004</v>
      </c>
      <c r="M65" s="99">
        <v>69939.49333900001</v>
      </c>
      <c r="N65" s="99">
        <v>123582.89664647506</v>
      </c>
      <c r="O65" s="99">
        <v>101698.157539175</v>
      </c>
      <c r="P65" s="99">
        <v>84488.94006043566</v>
      </c>
      <c r="Q65" s="99">
        <v>84854.453345</v>
      </c>
      <c r="R65" s="99">
        <v>1215.8</v>
      </c>
      <c r="S65" s="99">
        <v>1675.8</v>
      </c>
      <c r="T65" s="82">
        <v>2157.9</v>
      </c>
      <c r="U65" s="82">
        <v>1424.5</v>
      </c>
      <c r="V65" s="82">
        <v>1120.9</v>
      </c>
      <c r="W65" s="82">
        <v>941.4</v>
      </c>
      <c r="X65" s="82">
        <v>2316.3</v>
      </c>
      <c r="Y65" s="82">
        <v>1401.3</v>
      </c>
      <c r="Z65" s="82">
        <v>2431.5</v>
      </c>
      <c r="AA65" s="82">
        <v>1038</v>
      </c>
      <c r="AB65" s="82">
        <v>835.4</v>
      </c>
      <c r="AC65" s="82">
        <v>3341.3</v>
      </c>
      <c r="AD65" s="82">
        <v>817.8</v>
      </c>
      <c r="AE65" s="82">
        <v>1779.5</v>
      </c>
      <c r="AF65" s="82">
        <v>1415</v>
      </c>
      <c r="AG65" s="82">
        <v>1155.3</v>
      </c>
      <c r="AH65" s="82">
        <v>1213.4</v>
      </c>
      <c r="AI65" s="82">
        <v>1828.1</v>
      </c>
      <c r="AJ65" s="82">
        <v>1318.8</v>
      </c>
      <c r="AK65" s="82">
        <v>1347.7</v>
      </c>
      <c r="AL65" s="82">
        <v>1455</v>
      </c>
      <c r="AM65" s="82">
        <v>1364.5</v>
      </c>
      <c r="AN65" s="82">
        <v>1271.3</v>
      </c>
      <c r="AO65" s="82">
        <v>1435.7</v>
      </c>
      <c r="AP65" s="82">
        <v>1534.8</v>
      </c>
      <c r="AQ65" s="82">
        <v>1132.7</v>
      </c>
      <c r="AR65" s="82">
        <v>1167.2</v>
      </c>
      <c r="AS65" s="82">
        <v>1822.1</v>
      </c>
      <c r="AT65" s="82">
        <v>1782.5</v>
      </c>
      <c r="AU65" s="82">
        <v>1875.4</v>
      </c>
      <c r="AV65" s="80">
        <v>387.6</v>
      </c>
      <c r="AW65" s="80">
        <v>1278.1</v>
      </c>
      <c r="AX65" s="80">
        <v>1024.3</v>
      </c>
      <c r="AY65" s="80">
        <v>424.4</v>
      </c>
      <c r="AZ65" s="80">
        <v>939.1</v>
      </c>
      <c r="BA65" s="82">
        <v>566.6</v>
      </c>
      <c r="BB65" s="82">
        <v>606.6</v>
      </c>
      <c r="BC65" s="82">
        <v>482.8</v>
      </c>
      <c r="BD65" s="82">
        <v>877.1</v>
      </c>
      <c r="BE65" s="82">
        <v>741.5</v>
      </c>
      <c r="BF65" s="82">
        <v>768.2</v>
      </c>
      <c r="BG65" s="82">
        <v>445.7</v>
      </c>
      <c r="BH65" s="82">
        <v>372.9</v>
      </c>
      <c r="BI65" s="82">
        <v>793.2000000000006</v>
      </c>
      <c r="BJ65" s="82">
        <v>376.6</v>
      </c>
      <c r="BK65" s="82">
        <v>841</v>
      </c>
      <c r="BL65" s="82">
        <v>1131.6</v>
      </c>
      <c r="BM65" s="82">
        <v>366.1</v>
      </c>
      <c r="BN65" s="99">
        <v>1089.4</v>
      </c>
      <c r="BO65" s="99">
        <v>1966.5</v>
      </c>
      <c r="BP65" s="99">
        <v>2708</v>
      </c>
      <c r="BQ65" s="99">
        <v>3476.2</v>
      </c>
      <c r="BR65" s="99">
        <v>3921.9</v>
      </c>
      <c r="BS65" s="99">
        <v>4294.8</v>
      </c>
      <c r="BT65" s="99">
        <v>5088</v>
      </c>
      <c r="BU65" s="82">
        <v>5464.6</v>
      </c>
      <c r="BV65" s="82">
        <v>6305.6</v>
      </c>
      <c r="BW65" s="82">
        <v>7437.2</v>
      </c>
      <c r="BX65" s="80">
        <v>7803.3</v>
      </c>
      <c r="BY65" s="82">
        <v>353.3</v>
      </c>
      <c r="BZ65" s="82">
        <v>260.3</v>
      </c>
      <c r="CA65" s="82">
        <v>360.8</v>
      </c>
      <c r="CB65" s="82">
        <v>306.6</v>
      </c>
      <c r="CC65" s="82">
        <v>503.1</v>
      </c>
      <c r="CD65" s="82">
        <v>981</v>
      </c>
      <c r="CE65" s="82">
        <v>1038.3</v>
      </c>
      <c r="CF65" s="82">
        <v>2292.8</v>
      </c>
      <c r="CG65" s="82">
        <v>1248.1</v>
      </c>
      <c r="CH65" s="82">
        <v>1100.8</v>
      </c>
      <c r="CI65" s="82">
        <v>991.6</v>
      </c>
      <c r="CJ65" s="82">
        <v>1165.2</v>
      </c>
      <c r="CK65" s="82">
        <v>613.6</v>
      </c>
      <c r="CL65" s="82">
        <v>974.4</v>
      </c>
      <c r="CM65" s="82">
        <v>1281</v>
      </c>
      <c r="CN65" s="82">
        <v>1784.1</v>
      </c>
      <c r="CO65" s="82">
        <v>2765.1</v>
      </c>
      <c r="CP65" s="80">
        <v>3803.4</v>
      </c>
      <c r="CQ65" s="82">
        <v>6096.2</v>
      </c>
      <c r="CR65" s="82">
        <v>7344.3</v>
      </c>
      <c r="CS65" s="80">
        <v>8445.1</v>
      </c>
      <c r="CT65" s="80">
        <v>9436.7</v>
      </c>
      <c r="CU65" s="82">
        <v>10601.9</v>
      </c>
      <c r="CV65" s="82">
        <v>645.6</v>
      </c>
      <c r="CW65" s="82">
        <v>1441.9</v>
      </c>
      <c r="CX65" s="82">
        <v>2706.6</v>
      </c>
      <c r="CY65" s="80">
        <v>5555.5</v>
      </c>
      <c r="CZ65" s="80">
        <v>7291.8</v>
      </c>
      <c r="DA65" s="80">
        <v>8404.2</v>
      </c>
      <c r="DB65" s="80">
        <v>9739.1</v>
      </c>
      <c r="DC65" s="80">
        <v>11430.3</v>
      </c>
      <c r="DD65" s="80">
        <v>13899.2</v>
      </c>
      <c r="DE65" s="80">
        <v>16717.5</v>
      </c>
      <c r="DF65" s="80">
        <v>17904.9</v>
      </c>
      <c r="DG65" s="80">
        <v>19957.7</v>
      </c>
      <c r="DH65" s="80">
        <v>1711.9</v>
      </c>
      <c r="DI65" s="80">
        <v>5904.5</v>
      </c>
      <c r="DJ65" s="80">
        <v>7792.2</v>
      </c>
      <c r="DK65" s="80">
        <v>10280.7</v>
      </c>
      <c r="DL65" s="80">
        <v>11436.9</v>
      </c>
      <c r="DM65" s="82">
        <v>13017.3</v>
      </c>
      <c r="DN65" s="80">
        <v>15121</v>
      </c>
      <c r="DO65" s="80">
        <v>17163.9</v>
      </c>
      <c r="DP65" s="80">
        <v>18856.4</v>
      </c>
      <c r="DQ65" s="80">
        <v>20154</v>
      </c>
      <c r="DR65" s="80">
        <v>21023.1</v>
      </c>
      <c r="DS65" s="80">
        <v>1168.8</v>
      </c>
      <c r="DT65" s="80">
        <f t="shared" si="45"/>
        <v>22191.899999999998</v>
      </c>
      <c r="DU65" s="82">
        <v>1829.9</v>
      </c>
      <c r="DV65" s="82">
        <v>2701.2</v>
      </c>
      <c r="DW65" s="82">
        <v>2411.2</v>
      </c>
      <c r="DX65" s="82">
        <f>1712.2</f>
        <v>1712.2</v>
      </c>
      <c r="DY65" s="82">
        <v>833.950857</v>
      </c>
      <c r="DZ65" s="82">
        <f>'[1]Feuil3'!$F$42</f>
        <v>2874.799724</v>
      </c>
      <c r="EA65" s="82">
        <v>2608.2</v>
      </c>
      <c r="EB65" s="82">
        <v>2871.7</v>
      </c>
      <c r="EC65" s="82">
        <v>3236.580978</v>
      </c>
      <c r="ED65" s="82">
        <v>4263.656781</v>
      </c>
      <c r="EE65" s="82">
        <v>3985.2</v>
      </c>
      <c r="EF65" s="82">
        <v>3918.4</v>
      </c>
      <c r="EG65" s="99">
        <f t="shared" si="38"/>
        <v>33246.988339999996</v>
      </c>
      <c r="EH65" s="82">
        <v>4536.7</v>
      </c>
      <c r="EI65" s="82">
        <v>5554.1</v>
      </c>
      <c r="EJ65" s="82">
        <v>4562.8</v>
      </c>
      <c r="EK65" s="82">
        <v>3019.307708</v>
      </c>
      <c r="EL65" s="82">
        <v>2876.8</v>
      </c>
      <c r="EM65" s="82">
        <v>5088.5</v>
      </c>
      <c r="EN65" s="82">
        <v>3755.3</v>
      </c>
      <c r="EO65" s="82">
        <v>5001.504221</v>
      </c>
      <c r="EP65" s="82">
        <v>5200.701543</v>
      </c>
      <c r="EQ65" s="82">
        <v>5260.52968</v>
      </c>
      <c r="ER65" s="82">
        <v>6087</v>
      </c>
      <c r="ES65" s="82">
        <v>10039.9</v>
      </c>
      <c r="ET65" s="99">
        <f t="shared" si="39"/>
        <v>60983.143152000004</v>
      </c>
      <c r="EU65" s="82">
        <v>4275.396001</v>
      </c>
      <c r="EV65" s="82">
        <v>6911.110827</v>
      </c>
      <c r="EW65" s="80">
        <v>4562.790069</v>
      </c>
      <c r="EX65" s="80">
        <v>4152.53</v>
      </c>
      <c r="EY65" s="80">
        <v>4634.889</v>
      </c>
      <c r="EZ65" s="80">
        <v>5290.8</v>
      </c>
      <c r="FA65" s="80">
        <v>4859.412426</v>
      </c>
      <c r="FB65" s="80">
        <v>8410.259195</v>
      </c>
      <c r="FC65" s="80">
        <v>9982.7</v>
      </c>
      <c r="FD65" s="80">
        <v>6245.922894</v>
      </c>
      <c r="FE65" s="80">
        <v>5938.482927</v>
      </c>
      <c r="FF65" s="80">
        <v>4675.2</v>
      </c>
      <c r="FG65" s="80">
        <f t="shared" si="40"/>
        <v>69939.49333900001</v>
      </c>
      <c r="FH65" s="80">
        <v>6466.111868</v>
      </c>
      <c r="FI65" s="80">
        <v>6929.913807</v>
      </c>
      <c r="FJ65" s="80">
        <v>6151.886905</v>
      </c>
      <c r="FK65" s="80">
        <v>10634.0488702</v>
      </c>
      <c r="FL65" s="80">
        <v>20031.824541330003</v>
      </c>
      <c r="FM65" s="80">
        <v>22561.7</v>
      </c>
      <c r="FN65" s="80">
        <v>7319.241126137152</v>
      </c>
      <c r="FO65" s="80">
        <v>9634.285046753748</v>
      </c>
      <c r="FP65" s="80">
        <v>8934.620947838634</v>
      </c>
      <c r="FQ65" s="80">
        <v>5027.7</v>
      </c>
      <c r="FR65" s="80">
        <v>7111.1115609058</v>
      </c>
      <c r="FS65" s="82">
        <v>12780.45197330972</v>
      </c>
      <c r="FT65" s="80">
        <f t="shared" si="41"/>
        <v>123582.89664647506</v>
      </c>
      <c r="FU65" s="80">
        <v>7731.138362638773</v>
      </c>
      <c r="FV65" s="80">
        <v>8730.89803075744</v>
      </c>
      <c r="FW65" s="80">
        <v>9008.973413328795</v>
      </c>
      <c r="FX65" s="80">
        <v>6744.010680550003</v>
      </c>
      <c r="FY65" s="80">
        <v>8214.895783669996</v>
      </c>
      <c r="FZ65" s="80">
        <v>7288.67511758</v>
      </c>
      <c r="GA65" s="80">
        <v>7642.389991620003</v>
      </c>
      <c r="GB65" s="80">
        <v>11059.281392529996</v>
      </c>
      <c r="GC65" s="80">
        <v>9723.751871499986</v>
      </c>
      <c r="GD65" s="80">
        <v>8694.989696</v>
      </c>
      <c r="GE65" s="80">
        <v>8265.348055</v>
      </c>
      <c r="GF65" s="80">
        <v>8593.805144</v>
      </c>
      <c r="GG65" s="80">
        <f t="shared" si="42"/>
        <v>101698.157539175</v>
      </c>
      <c r="GH65" s="80">
        <v>8182.548393</v>
      </c>
      <c r="GI65" s="80">
        <v>8573.549036</v>
      </c>
      <c r="GJ65" s="80">
        <v>6834.776787</v>
      </c>
      <c r="GK65" s="80">
        <v>9239.543328</v>
      </c>
      <c r="GL65" s="80">
        <v>4851.451994</v>
      </c>
      <c r="GM65" s="80">
        <v>6160.20093</v>
      </c>
      <c r="GN65" s="80">
        <v>7161.959771</v>
      </c>
      <c r="GO65" s="80">
        <v>10433.743468</v>
      </c>
      <c r="GP65" s="80">
        <v>9804.995951335639</v>
      </c>
      <c r="GQ65" s="80">
        <v>6005.1996</v>
      </c>
      <c r="GR65" s="80">
        <v>8177.092872</v>
      </c>
      <c r="GS65" s="80">
        <v>5795.372382</v>
      </c>
      <c r="GT65" s="80">
        <v>7058.541443</v>
      </c>
      <c r="GU65" s="80">
        <v>10152.672907</v>
      </c>
      <c r="GV65" s="80">
        <v>7001.951133</v>
      </c>
      <c r="GW65" s="80">
        <v>6668.034359</v>
      </c>
      <c r="GX65" s="80">
        <v>5450.863102</v>
      </c>
      <c r="GY65" s="80">
        <v>8788.734466</v>
      </c>
      <c r="GZ65" s="80">
        <v>8172.350866</v>
      </c>
      <c r="HA65" s="80">
        <v>8443.274215</v>
      </c>
      <c r="HB65" s="80">
        <v>5691.998526</v>
      </c>
      <c r="HC65" s="80">
        <v>5611.026021</v>
      </c>
      <c r="HD65" s="80">
        <v>6170.677085</v>
      </c>
      <c r="HE65" s="80">
        <v>5644.329222</v>
      </c>
      <c r="HF65" s="80">
        <v>8678.141144</v>
      </c>
      <c r="HG65" s="80">
        <v>5436.85886</v>
      </c>
      <c r="HH65" s="80">
        <v>4701.123584</v>
      </c>
      <c r="HI65" s="80">
        <v>6155.078371</v>
      </c>
      <c r="HJ65" s="80">
        <v>10986.936287</v>
      </c>
      <c r="HK65" s="80">
        <v>9479.970107</v>
      </c>
      <c r="HL65" s="80">
        <v>9653.901015</v>
      </c>
      <c r="HM65" s="80">
        <v>14401.725729</v>
      </c>
      <c r="HN65" s="80"/>
      <c r="HO65" s="80"/>
      <c r="HP65" s="80"/>
      <c r="HQ65" s="80"/>
      <c r="HR65" s="99">
        <f t="shared" si="43"/>
        <v>61736.422491000005</v>
      </c>
      <c r="HS65" s="99">
        <f t="shared" si="44"/>
        <v>69493.735097</v>
      </c>
    </row>
    <row r="66" spans="1:227" ht="15.75">
      <c r="A66" s="67" t="s">
        <v>96</v>
      </c>
      <c r="B66" s="33">
        <v>3037.1</v>
      </c>
      <c r="C66" s="18">
        <v>4321.5</v>
      </c>
      <c r="D66" s="18">
        <v>8776</v>
      </c>
      <c r="E66" s="19">
        <v>7356</v>
      </c>
      <c r="F66" s="19">
        <v>10742.7</v>
      </c>
      <c r="G66" s="19">
        <v>13294.9</v>
      </c>
      <c r="H66" s="18">
        <v>6673</v>
      </c>
      <c r="I66" s="15">
        <v>8050.4</v>
      </c>
      <c r="J66" s="43">
        <v>13916.5</v>
      </c>
      <c r="K66" s="33">
        <v>42711.794692999996</v>
      </c>
      <c r="L66" s="33">
        <v>44634.207672000004</v>
      </c>
      <c r="M66" s="99">
        <v>49560.286854</v>
      </c>
      <c r="N66" s="99">
        <v>18426.928965709976</v>
      </c>
      <c r="O66" s="99">
        <v>15431.267309966579</v>
      </c>
      <c r="P66" s="99">
        <v>11319.912627501999</v>
      </c>
      <c r="Q66" s="99">
        <v>26649.974251</v>
      </c>
      <c r="R66" s="82">
        <v>395.9</v>
      </c>
      <c r="S66" s="82">
        <v>511.8</v>
      </c>
      <c r="T66" s="82">
        <v>699.3</v>
      </c>
      <c r="U66" s="82">
        <v>604.2</v>
      </c>
      <c r="V66" s="82">
        <v>1013.5</v>
      </c>
      <c r="W66" s="82">
        <v>1100.4</v>
      </c>
      <c r="X66" s="82">
        <v>595.2</v>
      </c>
      <c r="Y66" s="82">
        <v>1340.7</v>
      </c>
      <c r="Z66" s="82">
        <v>604.1</v>
      </c>
      <c r="AA66" s="82">
        <v>807.1</v>
      </c>
      <c r="AB66" s="82">
        <v>481.7</v>
      </c>
      <c r="AC66" s="82">
        <v>622.1</v>
      </c>
      <c r="AD66" s="82">
        <v>476.2</v>
      </c>
      <c r="AE66" s="82">
        <v>372.4</v>
      </c>
      <c r="AF66" s="82">
        <v>748.3</v>
      </c>
      <c r="AG66" s="82">
        <v>802.2</v>
      </c>
      <c r="AH66" s="82">
        <v>699.8</v>
      </c>
      <c r="AI66" s="82">
        <v>737</v>
      </c>
      <c r="AJ66" s="82">
        <v>721.7</v>
      </c>
      <c r="AK66" s="82">
        <v>364.5</v>
      </c>
      <c r="AL66" s="82">
        <v>762.2</v>
      </c>
      <c r="AM66" s="82">
        <v>562.5</v>
      </c>
      <c r="AN66" s="82">
        <v>473.5</v>
      </c>
      <c r="AO66" s="82">
        <v>635.7</v>
      </c>
      <c r="AP66" s="82">
        <v>348.4</v>
      </c>
      <c r="AQ66" s="82">
        <v>670.3</v>
      </c>
      <c r="AR66" s="82">
        <v>783.3</v>
      </c>
      <c r="AS66" s="82">
        <v>1104.6</v>
      </c>
      <c r="AT66" s="82">
        <v>1089.4</v>
      </c>
      <c r="AU66" s="82">
        <v>1088.6</v>
      </c>
      <c r="AV66" s="80">
        <v>996</v>
      </c>
      <c r="AW66" s="80">
        <v>896.6</v>
      </c>
      <c r="AX66" s="80">
        <v>1057.2</v>
      </c>
      <c r="AY66" s="80">
        <v>716.5</v>
      </c>
      <c r="AZ66" s="80">
        <v>1144.3</v>
      </c>
      <c r="BA66" s="82">
        <v>847.5</v>
      </c>
      <c r="BB66" s="82">
        <v>883.3</v>
      </c>
      <c r="BC66" s="82">
        <v>1015.3</v>
      </c>
      <c r="BD66" s="82">
        <v>1390.9</v>
      </c>
      <c r="BE66" s="82">
        <v>608.2</v>
      </c>
      <c r="BF66" s="82">
        <v>817.3</v>
      </c>
      <c r="BG66" s="82">
        <v>1188.1</v>
      </c>
      <c r="BH66" s="82">
        <v>1684.8</v>
      </c>
      <c r="BI66" s="82">
        <v>1169.7</v>
      </c>
      <c r="BJ66" s="82">
        <v>970.8</v>
      </c>
      <c r="BK66" s="82">
        <v>1306.9</v>
      </c>
      <c r="BL66" s="82">
        <v>1515.3</v>
      </c>
      <c r="BM66" s="82">
        <v>744.3</v>
      </c>
      <c r="BN66" s="99">
        <v>1898.6</v>
      </c>
      <c r="BO66" s="80">
        <v>3289.5</v>
      </c>
      <c r="BP66" s="99">
        <v>3897.7</v>
      </c>
      <c r="BQ66" s="99">
        <v>4715</v>
      </c>
      <c r="BR66" s="99">
        <v>5903.1</v>
      </c>
      <c r="BS66" s="99">
        <v>7587.9</v>
      </c>
      <c r="BT66" s="99">
        <v>8757.6</v>
      </c>
      <c r="BU66" s="82">
        <v>9728.4</v>
      </c>
      <c r="BV66" s="82">
        <v>11035.3</v>
      </c>
      <c r="BW66" s="82">
        <v>12550.6</v>
      </c>
      <c r="BX66" s="80">
        <v>13294.9</v>
      </c>
      <c r="BY66" s="82">
        <v>1031.6</v>
      </c>
      <c r="BZ66" s="82">
        <v>712.8</v>
      </c>
      <c r="CA66" s="82">
        <v>862.9</v>
      </c>
      <c r="CB66" s="82">
        <v>636.1</v>
      </c>
      <c r="CC66" s="82">
        <v>769.9</v>
      </c>
      <c r="CD66" s="82">
        <v>497.4</v>
      </c>
      <c r="CE66" s="82">
        <v>797.1</v>
      </c>
      <c r="CF66" s="82">
        <v>477.9</v>
      </c>
      <c r="CG66" s="82">
        <v>34.400000000000546</v>
      </c>
      <c r="CH66" s="82">
        <v>325.2</v>
      </c>
      <c r="CI66" s="82">
        <v>405.8</v>
      </c>
      <c r="CJ66" s="82">
        <v>121.9</v>
      </c>
      <c r="CK66" s="82">
        <v>1744.4</v>
      </c>
      <c r="CL66" s="82">
        <v>2607.3</v>
      </c>
      <c r="CM66" s="82">
        <v>3243.4</v>
      </c>
      <c r="CN66" s="82">
        <v>4013.3</v>
      </c>
      <c r="CO66" s="82">
        <v>4510.7</v>
      </c>
      <c r="CP66" s="80">
        <v>5307.8</v>
      </c>
      <c r="CQ66" s="82">
        <v>5785.7</v>
      </c>
      <c r="CR66" s="82">
        <v>5820.1</v>
      </c>
      <c r="CS66" s="80">
        <v>6145.3</v>
      </c>
      <c r="CT66" s="80">
        <v>6551.1</v>
      </c>
      <c r="CU66" s="82">
        <v>6673</v>
      </c>
      <c r="CV66" s="82">
        <v>326.9</v>
      </c>
      <c r="CW66" s="82">
        <v>1059.8</v>
      </c>
      <c r="CX66" s="82">
        <v>1543.3</v>
      </c>
      <c r="CY66" s="80">
        <v>1959</v>
      </c>
      <c r="CZ66" s="80">
        <v>3212.4</v>
      </c>
      <c r="DA66" s="80">
        <v>3561.7</v>
      </c>
      <c r="DB66" s="80">
        <v>4406.4</v>
      </c>
      <c r="DC66" s="80">
        <v>5105.6</v>
      </c>
      <c r="DD66" s="80">
        <v>5614.6</v>
      </c>
      <c r="DE66" s="80">
        <v>7228.3</v>
      </c>
      <c r="DF66" s="80">
        <v>7365</v>
      </c>
      <c r="DG66" s="80">
        <v>8050.4</v>
      </c>
      <c r="DH66" s="82">
        <v>716.5</v>
      </c>
      <c r="DI66" s="82">
        <v>1320.6</v>
      </c>
      <c r="DJ66" s="82">
        <v>2439.2</v>
      </c>
      <c r="DK66" s="82">
        <v>3064.1</v>
      </c>
      <c r="DL66" s="82">
        <v>3535.2</v>
      </c>
      <c r="DM66" s="82">
        <v>4556.2</v>
      </c>
      <c r="DN66" s="80">
        <v>6071.1</v>
      </c>
      <c r="DO66" s="80">
        <v>7839.7</v>
      </c>
      <c r="DP66" s="80">
        <v>9747.5</v>
      </c>
      <c r="DQ66" s="80">
        <v>10883.7</v>
      </c>
      <c r="DR66" s="80">
        <v>12098.5</v>
      </c>
      <c r="DS66" s="80">
        <v>1818</v>
      </c>
      <c r="DT66" s="80">
        <f t="shared" si="45"/>
        <v>13916.5</v>
      </c>
      <c r="DU66" s="82">
        <v>3182.3</v>
      </c>
      <c r="DV66" s="82">
        <v>1967.4</v>
      </c>
      <c r="DW66" s="82">
        <v>2084.2</v>
      </c>
      <c r="DX66" s="82">
        <v>1840</v>
      </c>
      <c r="DY66" s="82">
        <v>3336.478291</v>
      </c>
      <c r="DZ66" s="82">
        <f>'[1]Feuil3'!$F$46</f>
        <v>3844.830976</v>
      </c>
      <c r="EA66" s="82">
        <v>3869.5</v>
      </c>
      <c r="EB66" s="82">
        <v>4140</v>
      </c>
      <c r="EC66" s="82">
        <v>4329.311853</v>
      </c>
      <c r="ED66" s="82">
        <v>4347.173573</v>
      </c>
      <c r="EE66" s="82">
        <v>4096.2</v>
      </c>
      <c r="EF66" s="82">
        <v>5674.4</v>
      </c>
      <c r="EG66" s="99">
        <f t="shared" si="38"/>
        <v>42711.794692999996</v>
      </c>
      <c r="EH66" s="82">
        <v>4212.3</v>
      </c>
      <c r="EI66" s="82">
        <v>4142.2</v>
      </c>
      <c r="EJ66" s="82">
        <v>2993.2</v>
      </c>
      <c r="EK66" s="82">
        <v>3901.303508</v>
      </c>
      <c r="EL66" s="82">
        <v>2568.8</v>
      </c>
      <c r="EM66" s="82">
        <v>4475.3</v>
      </c>
      <c r="EN66" s="82">
        <v>4238.7</v>
      </c>
      <c r="EO66" s="82">
        <v>4358.565242</v>
      </c>
      <c r="EP66" s="82">
        <v>4747.657505</v>
      </c>
      <c r="EQ66" s="82">
        <v>2778.381417</v>
      </c>
      <c r="ER66" s="82">
        <v>3454</v>
      </c>
      <c r="ES66" s="82">
        <v>2763.8</v>
      </c>
      <c r="ET66" s="99">
        <f t="shared" si="39"/>
        <v>44634.207672000004</v>
      </c>
      <c r="EU66" s="82">
        <v>4138.05562</v>
      </c>
      <c r="EV66" s="82">
        <v>5169.068898</v>
      </c>
      <c r="EW66" s="80">
        <v>2993.160011</v>
      </c>
      <c r="EX66" s="80">
        <v>4391.78</v>
      </c>
      <c r="EY66" s="80">
        <v>4658.779</v>
      </c>
      <c r="EZ66" s="80">
        <v>4336.4</v>
      </c>
      <c r="FA66" s="80">
        <v>3814.546355</v>
      </c>
      <c r="FB66" s="80">
        <v>3628.460944</v>
      </c>
      <c r="FC66" s="80">
        <v>3613.7</v>
      </c>
      <c r="FD66" s="80">
        <v>4903.021904</v>
      </c>
      <c r="FE66" s="80">
        <v>3488.814122</v>
      </c>
      <c r="FF66" s="80">
        <v>4424.5</v>
      </c>
      <c r="FG66" s="80">
        <f t="shared" si="40"/>
        <v>49560.286854</v>
      </c>
      <c r="FH66" s="80">
        <v>4537.203111</v>
      </c>
      <c r="FI66" s="80">
        <v>1948.030988</v>
      </c>
      <c r="FJ66" s="80">
        <v>872.311774</v>
      </c>
      <c r="FK66" s="80">
        <v>452.96096</v>
      </c>
      <c r="FL66" s="80">
        <v>1509.68801678</v>
      </c>
      <c r="FM66" s="80">
        <v>2674.2</v>
      </c>
      <c r="FN66" s="80">
        <v>1222.6815665956997</v>
      </c>
      <c r="FO66" s="80">
        <v>1719.4466478093</v>
      </c>
      <c r="FP66" s="80">
        <v>1327.4804863805002</v>
      </c>
      <c r="FQ66" s="80">
        <v>1000.3</v>
      </c>
      <c r="FR66" s="80">
        <v>199.5159449342</v>
      </c>
      <c r="FS66" s="82">
        <v>963.1094702102748</v>
      </c>
      <c r="FT66" s="80">
        <f t="shared" si="41"/>
        <v>18426.928965709976</v>
      </c>
      <c r="FU66" s="80">
        <v>327.6520030212769</v>
      </c>
      <c r="FV66" s="80">
        <v>1314.8941068914</v>
      </c>
      <c r="FW66" s="80">
        <v>1562.8909892339007</v>
      </c>
      <c r="FX66" s="80">
        <v>1300.0139605499999</v>
      </c>
      <c r="FY66" s="80">
        <v>967.5496779399999</v>
      </c>
      <c r="FZ66" s="80">
        <v>240.04438559</v>
      </c>
      <c r="GA66" s="80">
        <v>2978.8729680300003</v>
      </c>
      <c r="GB66" s="80">
        <v>1761.8478307300002</v>
      </c>
      <c r="GC66" s="80">
        <v>2026.4226309800001</v>
      </c>
      <c r="GD66" s="80">
        <v>842.803791</v>
      </c>
      <c r="GE66" s="80">
        <v>1561.916454</v>
      </c>
      <c r="GF66" s="80">
        <v>546.358512</v>
      </c>
      <c r="GG66" s="80">
        <f t="shared" si="42"/>
        <v>15431.267309966579</v>
      </c>
      <c r="GH66" s="80">
        <v>927.218871</v>
      </c>
      <c r="GI66" s="80">
        <v>622.42462</v>
      </c>
      <c r="GJ66" s="80">
        <v>803.973886</v>
      </c>
      <c r="GK66" s="80">
        <v>726.950658</v>
      </c>
      <c r="GL66" s="80"/>
      <c r="GM66" s="80">
        <v>2672.393673</v>
      </c>
      <c r="GN66" s="80">
        <v>501.897505</v>
      </c>
      <c r="GO66" s="80">
        <v>1150.392845</v>
      </c>
      <c r="GP66" s="80">
        <v>244.896818502</v>
      </c>
      <c r="GQ66" s="80">
        <v>0.13412</v>
      </c>
      <c r="GR66" s="80">
        <v>1727.404159</v>
      </c>
      <c r="GS66" s="80">
        <v>1942.225472</v>
      </c>
      <c r="GT66" s="80">
        <v>2312.298827</v>
      </c>
      <c r="GU66" s="80">
        <v>905.02754</v>
      </c>
      <c r="GV66" s="80">
        <v>942.6929190000001</v>
      </c>
      <c r="GW66" s="80">
        <v>2621.730768</v>
      </c>
      <c r="GX66" s="80">
        <v>1491.191699</v>
      </c>
      <c r="GY66" s="80">
        <v>2687.786184</v>
      </c>
      <c r="GZ66" s="80">
        <v>2061.365555</v>
      </c>
      <c r="HA66" s="80">
        <v>3773.467533</v>
      </c>
      <c r="HB66" s="80">
        <v>2777.885908</v>
      </c>
      <c r="HC66" s="80">
        <v>1988.005288</v>
      </c>
      <c r="HD66" s="80">
        <v>2347.29299</v>
      </c>
      <c r="HE66" s="80">
        <v>2741.22904</v>
      </c>
      <c r="HF66" s="80">
        <v>2857.474886</v>
      </c>
      <c r="HG66" s="80">
        <v>1581.055963</v>
      </c>
      <c r="HH66" s="80">
        <v>3480.222284</v>
      </c>
      <c r="HI66" s="80">
        <v>5643.571897</v>
      </c>
      <c r="HJ66" s="80">
        <v>11415.028035</v>
      </c>
      <c r="HK66" s="80">
        <v>881.494139</v>
      </c>
      <c r="HL66" s="80">
        <v>2739.859203</v>
      </c>
      <c r="HM66" s="80">
        <v>3632.475182</v>
      </c>
      <c r="HN66" s="80"/>
      <c r="HO66" s="80"/>
      <c r="HP66" s="80"/>
      <c r="HQ66" s="80"/>
      <c r="HR66" s="99">
        <f t="shared" si="43"/>
        <v>16795.561025</v>
      </c>
      <c r="HS66" s="99">
        <f t="shared" si="44"/>
        <v>32231.181589</v>
      </c>
    </row>
    <row r="67" spans="1:227" ht="15.75">
      <c r="A67" s="67" t="s">
        <v>97</v>
      </c>
      <c r="B67" s="33">
        <v>420.2</v>
      </c>
      <c r="C67" s="18">
        <v>810</v>
      </c>
      <c r="D67" s="18">
        <v>183.5</v>
      </c>
      <c r="E67" s="19">
        <v>271.7</v>
      </c>
      <c r="F67" s="19">
        <v>177.7</v>
      </c>
      <c r="G67" s="19">
        <v>254.1</v>
      </c>
      <c r="H67" s="18">
        <v>597.3</v>
      </c>
      <c r="I67" s="15">
        <v>192.9</v>
      </c>
      <c r="J67" s="43">
        <v>193.3</v>
      </c>
      <c r="K67" s="33">
        <v>153.28186399999998</v>
      </c>
      <c r="L67" s="33">
        <v>224</v>
      </c>
      <c r="M67" s="99">
        <v>86.852784</v>
      </c>
      <c r="N67" s="99">
        <v>397.7338177273</v>
      </c>
      <c r="O67" s="99">
        <v>283.0633481432</v>
      </c>
      <c r="P67" s="99">
        <v>562.01969162</v>
      </c>
      <c r="Q67" s="99">
        <v>271.140453</v>
      </c>
      <c r="R67" s="82" t="s">
        <v>14</v>
      </c>
      <c r="S67" s="82">
        <v>1.2</v>
      </c>
      <c r="T67" s="82">
        <v>32.1</v>
      </c>
      <c r="U67" s="82">
        <v>4.3</v>
      </c>
      <c r="V67" s="82">
        <v>7.9</v>
      </c>
      <c r="W67" s="82" t="s">
        <v>8</v>
      </c>
      <c r="X67" s="82">
        <v>8</v>
      </c>
      <c r="Y67" s="82">
        <v>37.8</v>
      </c>
      <c r="Z67" s="82" t="s">
        <v>8</v>
      </c>
      <c r="AA67" s="82">
        <v>18.8</v>
      </c>
      <c r="AB67" s="82" t="s">
        <v>8</v>
      </c>
      <c r="AC67" s="82">
        <v>73.4</v>
      </c>
      <c r="AD67" s="82">
        <v>18.7</v>
      </c>
      <c r="AE67" s="82" t="s">
        <v>8</v>
      </c>
      <c r="AF67" s="82">
        <v>20</v>
      </c>
      <c r="AG67" s="82">
        <v>74.6</v>
      </c>
      <c r="AH67" s="82">
        <v>26.4</v>
      </c>
      <c r="AI67" s="82">
        <v>1</v>
      </c>
      <c r="AJ67" s="82">
        <v>76.4</v>
      </c>
      <c r="AK67" s="82" t="s">
        <v>8</v>
      </c>
      <c r="AL67" s="82" t="s">
        <v>8</v>
      </c>
      <c r="AM67" s="82" t="s">
        <v>8</v>
      </c>
      <c r="AN67" s="82" t="s">
        <v>8</v>
      </c>
      <c r="AO67" s="82">
        <v>54.6</v>
      </c>
      <c r="AP67" s="82" t="s">
        <v>8</v>
      </c>
      <c r="AQ67" s="82">
        <v>13.7</v>
      </c>
      <c r="AR67" s="82">
        <v>72.1</v>
      </c>
      <c r="AS67" s="82"/>
      <c r="AT67" s="82">
        <v>1.5</v>
      </c>
      <c r="AU67" s="82">
        <v>29.6</v>
      </c>
      <c r="AV67" s="80">
        <v>0</v>
      </c>
      <c r="AW67" s="80">
        <v>17.7</v>
      </c>
      <c r="AX67" s="80">
        <v>0</v>
      </c>
      <c r="AY67" s="80">
        <v>43.1</v>
      </c>
      <c r="AZ67" s="80">
        <v>0</v>
      </c>
      <c r="BA67" s="82">
        <v>0</v>
      </c>
      <c r="BB67" s="82" t="s">
        <v>8</v>
      </c>
      <c r="BC67" s="82">
        <v>44.4</v>
      </c>
      <c r="BD67" s="82">
        <v>0</v>
      </c>
      <c r="BE67" s="82">
        <v>50.1</v>
      </c>
      <c r="BF67" s="82">
        <v>0</v>
      </c>
      <c r="BG67" s="82">
        <v>46</v>
      </c>
      <c r="BH67" s="82">
        <v>2.1999999999999886</v>
      </c>
      <c r="BI67" s="82">
        <v>41.5</v>
      </c>
      <c r="BJ67" s="82">
        <v>23</v>
      </c>
      <c r="BK67" s="82">
        <v>46.9</v>
      </c>
      <c r="BL67" s="82">
        <v>0</v>
      </c>
      <c r="BM67" s="82">
        <v>0</v>
      </c>
      <c r="BN67" s="99">
        <v>44.4</v>
      </c>
      <c r="BO67" s="99">
        <v>44.4</v>
      </c>
      <c r="BP67" s="99">
        <v>94.5</v>
      </c>
      <c r="BQ67" s="99">
        <v>94.5</v>
      </c>
      <c r="BR67" s="99">
        <v>140.5</v>
      </c>
      <c r="BS67" s="99">
        <v>142.7</v>
      </c>
      <c r="BT67" s="99">
        <v>184.2</v>
      </c>
      <c r="BU67" s="82">
        <v>207.2</v>
      </c>
      <c r="BV67" s="82">
        <v>254.1</v>
      </c>
      <c r="BW67" s="82">
        <v>254.1</v>
      </c>
      <c r="BX67" s="80">
        <v>254.1</v>
      </c>
      <c r="BY67" s="82">
        <v>419.2</v>
      </c>
      <c r="BZ67" s="82">
        <v>0</v>
      </c>
      <c r="CA67" s="82">
        <v>2.900000000000034</v>
      </c>
      <c r="CB67" s="82">
        <v>0</v>
      </c>
      <c r="CC67" s="82">
        <v>120.4</v>
      </c>
      <c r="CD67" s="82">
        <v>0</v>
      </c>
      <c r="CE67" s="82">
        <v>0</v>
      </c>
      <c r="CF67" s="82">
        <v>25</v>
      </c>
      <c r="CG67" s="82">
        <v>4.5</v>
      </c>
      <c r="CH67" s="82">
        <v>25.3</v>
      </c>
      <c r="CI67" s="82">
        <v>0</v>
      </c>
      <c r="CJ67" s="82">
        <v>0</v>
      </c>
      <c r="CK67" s="82">
        <v>419.2</v>
      </c>
      <c r="CL67" s="82">
        <v>422.1</v>
      </c>
      <c r="CM67" s="82">
        <v>422.1</v>
      </c>
      <c r="CN67" s="82">
        <v>542.5</v>
      </c>
      <c r="CO67" s="82">
        <v>542.5</v>
      </c>
      <c r="CP67" s="80">
        <v>542.5</v>
      </c>
      <c r="CQ67" s="82">
        <v>567.5</v>
      </c>
      <c r="CR67" s="82">
        <v>572</v>
      </c>
      <c r="CS67" s="80">
        <v>597.3</v>
      </c>
      <c r="CT67" s="80">
        <v>597.3</v>
      </c>
      <c r="CU67" s="82">
        <v>597.3</v>
      </c>
      <c r="CV67" s="82">
        <v>19.1</v>
      </c>
      <c r="CW67" s="82">
        <v>19.1</v>
      </c>
      <c r="CX67" s="82">
        <v>19.1</v>
      </c>
      <c r="CY67" s="80">
        <v>73</v>
      </c>
      <c r="CZ67" s="80">
        <v>73</v>
      </c>
      <c r="DA67" s="80">
        <v>73</v>
      </c>
      <c r="DB67" s="80">
        <v>127.4</v>
      </c>
      <c r="DC67" s="80">
        <v>127.4</v>
      </c>
      <c r="DD67" s="80">
        <v>187.4</v>
      </c>
      <c r="DE67" s="80">
        <v>192.9</v>
      </c>
      <c r="DF67" s="80">
        <v>192.9</v>
      </c>
      <c r="DG67" s="80">
        <v>192.9</v>
      </c>
      <c r="DH67" s="80">
        <v>30.9</v>
      </c>
      <c r="DI67" s="80">
        <v>33.3</v>
      </c>
      <c r="DJ67" s="80">
        <v>65.1</v>
      </c>
      <c r="DK67" s="80">
        <v>123.1</v>
      </c>
      <c r="DL67" s="80">
        <v>128.7</v>
      </c>
      <c r="DM67" s="82">
        <v>128.7</v>
      </c>
      <c r="DN67" s="80">
        <v>160.5</v>
      </c>
      <c r="DO67" s="80">
        <v>193.3</v>
      </c>
      <c r="DP67" s="80">
        <v>193.3</v>
      </c>
      <c r="DQ67" s="80">
        <v>193.3</v>
      </c>
      <c r="DR67" s="80">
        <v>193.3</v>
      </c>
      <c r="DS67" s="80"/>
      <c r="DT67" s="80">
        <f t="shared" si="45"/>
        <v>193.3</v>
      </c>
      <c r="DU67" s="82" t="s">
        <v>8</v>
      </c>
      <c r="DV67" s="82">
        <v>0</v>
      </c>
      <c r="DW67" s="82">
        <v>0</v>
      </c>
      <c r="DX67" s="82" t="s">
        <v>8</v>
      </c>
      <c r="DY67" s="82">
        <v>33.184408</v>
      </c>
      <c r="DZ67" s="82">
        <v>0</v>
      </c>
      <c r="EA67" s="82">
        <v>9.2</v>
      </c>
      <c r="EB67" s="82">
        <v>0</v>
      </c>
      <c r="EC67" s="82">
        <v>0</v>
      </c>
      <c r="ED67" s="82">
        <v>71.897456</v>
      </c>
      <c r="EE67" s="82"/>
      <c r="EF67" s="82">
        <v>39</v>
      </c>
      <c r="EG67" s="99">
        <f t="shared" si="38"/>
        <v>153.28186399999998</v>
      </c>
      <c r="EH67" s="82">
        <v>0</v>
      </c>
      <c r="EI67" s="82">
        <v>73.5</v>
      </c>
      <c r="EJ67" s="82">
        <v>0</v>
      </c>
      <c r="EK67" s="82">
        <v>0</v>
      </c>
      <c r="EL67" s="82">
        <v>73.4</v>
      </c>
      <c r="EM67" s="82"/>
      <c r="EN67" s="82"/>
      <c r="EO67" s="82">
        <v>0</v>
      </c>
      <c r="EP67" s="82">
        <v>0</v>
      </c>
      <c r="EQ67" s="82">
        <v>0</v>
      </c>
      <c r="ER67" s="82">
        <v>77.1</v>
      </c>
      <c r="ES67" s="82">
        <v>0</v>
      </c>
      <c r="ET67" s="99">
        <f t="shared" si="39"/>
        <v>224</v>
      </c>
      <c r="EU67" s="82" t="s">
        <v>8</v>
      </c>
      <c r="EV67" s="82">
        <v>0</v>
      </c>
      <c r="EW67" s="80">
        <v>0</v>
      </c>
      <c r="EX67" s="80"/>
      <c r="EY67" s="80">
        <v>0</v>
      </c>
      <c r="EZ67" s="80">
        <v>42.6</v>
      </c>
      <c r="FA67" s="80">
        <v>44.252784</v>
      </c>
      <c r="FB67" s="80">
        <v>0</v>
      </c>
      <c r="FC67" s="80"/>
      <c r="FD67" s="80">
        <v>0</v>
      </c>
      <c r="FE67" s="80">
        <v>0</v>
      </c>
      <c r="FF67" s="100"/>
      <c r="FG67" s="80">
        <f t="shared" si="40"/>
        <v>86.852784</v>
      </c>
      <c r="FH67" s="80">
        <v>167.422393</v>
      </c>
      <c r="FI67" s="80">
        <v>0</v>
      </c>
      <c r="FJ67" s="80">
        <v>0</v>
      </c>
      <c r="FK67" s="80">
        <v>0</v>
      </c>
      <c r="FL67" s="80">
        <v>138.21179429</v>
      </c>
      <c r="FM67" s="80">
        <v>0</v>
      </c>
      <c r="FN67" s="80">
        <v>0</v>
      </c>
      <c r="FO67" s="80">
        <v>0</v>
      </c>
      <c r="FP67" s="80">
        <v>0</v>
      </c>
      <c r="FQ67" s="80">
        <v>0</v>
      </c>
      <c r="FR67" s="80">
        <v>0</v>
      </c>
      <c r="FS67" s="82">
        <v>92.0996304373</v>
      </c>
      <c r="FT67" s="80">
        <f t="shared" si="41"/>
        <v>397.7338177273</v>
      </c>
      <c r="FU67" s="80">
        <v>67.63073925</v>
      </c>
      <c r="FV67" s="80">
        <v>1E-06</v>
      </c>
      <c r="FW67" s="80">
        <v>0.1743340032</v>
      </c>
      <c r="FX67" s="80">
        <v>44.79885231</v>
      </c>
      <c r="FY67" s="80">
        <v>0</v>
      </c>
      <c r="FZ67" s="80">
        <v>43.94532035</v>
      </c>
      <c r="GA67" s="80">
        <v>43.86974923</v>
      </c>
      <c r="GB67" s="80"/>
      <c r="GC67" s="80"/>
      <c r="GD67" s="80"/>
      <c r="GE67" s="80">
        <v>82.644352</v>
      </c>
      <c r="GF67" s="80"/>
      <c r="GG67" s="80">
        <f t="shared" si="42"/>
        <v>283.0633481432</v>
      </c>
      <c r="GH67" s="80"/>
      <c r="GI67" s="80">
        <v>0</v>
      </c>
      <c r="GJ67" s="80"/>
      <c r="GK67" s="80">
        <v>1.728065</v>
      </c>
      <c r="GL67" s="80"/>
      <c r="GM67" s="80"/>
      <c r="GN67" s="80">
        <v>17.322363</v>
      </c>
      <c r="GO67" s="80">
        <v>59.749033</v>
      </c>
      <c r="GP67" s="80">
        <v>31.270504619999997</v>
      </c>
      <c r="GQ67" s="80"/>
      <c r="GR67" s="80">
        <v>60.873099</v>
      </c>
      <c r="GS67" s="80">
        <v>391.076627</v>
      </c>
      <c r="GT67" s="80">
        <v>67.905729</v>
      </c>
      <c r="GU67" s="80"/>
      <c r="GV67" s="80"/>
      <c r="GW67" s="80">
        <v>100.328863</v>
      </c>
      <c r="GX67" s="80"/>
      <c r="GY67" s="80"/>
      <c r="GZ67" s="80"/>
      <c r="HA67" s="80"/>
      <c r="HB67" s="80"/>
      <c r="HC67" s="80"/>
      <c r="HD67" s="80">
        <v>43.019395</v>
      </c>
      <c r="HE67" s="80">
        <v>59.886466</v>
      </c>
      <c r="HF67" s="80"/>
      <c r="HG67" s="80">
        <v>9.461814</v>
      </c>
      <c r="HH67" s="80"/>
      <c r="HI67" s="80">
        <v>0</v>
      </c>
      <c r="HJ67" s="80">
        <v>0.382201</v>
      </c>
      <c r="HK67" s="80">
        <v>0</v>
      </c>
      <c r="HL67" s="80"/>
      <c r="HM67" s="80"/>
      <c r="HN67" s="80"/>
      <c r="HO67" s="80"/>
      <c r="HP67" s="80"/>
      <c r="HQ67" s="80"/>
      <c r="HR67" s="99">
        <f t="shared" si="43"/>
        <v>168.234592</v>
      </c>
      <c r="HS67" s="99">
        <f t="shared" si="44"/>
        <v>9.844015</v>
      </c>
    </row>
    <row r="68" spans="1:227" ht="15.75">
      <c r="A68" s="67" t="s">
        <v>98</v>
      </c>
      <c r="B68" s="33">
        <v>2169.6</v>
      </c>
      <c r="C68" s="18">
        <v>1674.9</v>
      </c>
      <c r="D68" s="18">
        <v>3691.9</v>
      </c>
      <c r="E68" s="19">
        <v>4306</v>
      </c>
      <c r="F68" s="19">
        <v>3148.2</v>
      </c>
      <c r="G68" s="19">
        <v>9269.6</v>
      </c>
      <c r="H68" s="18">
        <v>6885.9</v>
      </c>
      <c r="I68" s="15">
        <v>11778</v>
      </c>
      <c r="J68" s="43">
        <v>20571.65</v>
      </c>
      <c r="K68" s="33">
        <v>17835.957556</v>
      </c>
      <c r="L68" s="33">
        <v>22597.05567</v>
      </c>
      <c r="M68" s="99">
        <v>26713.626794</v>
      </c>
      <c r="N68" s="99">
        <v>29116.47886731677</v>
      </c>
      <c r="O68" s="99">
        <v>33935.409520500085</v>
      </c>
      <c r="P68" s="99">
        <v>20108.513068504166</v>
      </c>
      <c r="Q68" s="99">
        <v>15639.312831</v>
      </c>
      <c r="R68" s="99">
        <v>119.5</v>
      </c>
      <c r="S68" s="99">
        <v>59.7</v>
      </c>
      <c r="T68" s="82">
        <v>150.5</v>
      </c>
      <c r="U68" s="82">
        <v>7.6</v>
      </c>
      <c r="V68" s="82">
        <v>141.3</v>
      </c>
      <c r="W68" s="82">
        <v>317.9</v>
      </c>
      <c r="X68" s="82">
        <v>224.9</v>
      </c>
      <c r="Y68" s="82">
        <v>107.1</v>
      </c>
      <c r="Z68" s="82">
        <v>58.1</v>
      </c>
      <c r="AA68" s="82">
        <v>824</v>
      </c>
      <c r="AB68" s="82">
        <v>1224.7</v>
      </c>
      <c r="AC68" s="82">
        <v>456.6</v>
      </c>
      <c r="AD68" s="82">
        <v>119</v>
      </c>
      <c r="AE68" s="82">
        <v>101.8</v>
      </c>
      <c r="AF68" s="82">
        <v>792.7</v>
      </c>
      <c r="AG68" s="82">
        <v>464.9</v>
      </c>
      <c r="AH68" s="82">
        <v>130.6</v>
      </c>
      <c r="AI68" s="82">
        <v>660.5</v>
      </c>
      <c r="AJ68" s="82">
        <v>201</v>
      </c>
      <c r="AK68" s="82">
        <v>555.6</v>
      </c>
      <c r="AL68" s="82">
        <v>634.4</v>
      </c>
      <c r="AM68" s="82">
        <v>305.6</v>
      </c>
      <c r="AN68" s="82">
        <v>208.9</v>
      </c>
      <c r="AO68" s="82">
        <v>131</v>
      </c>
      <c r="AP68" s="82">
        <v>470.8</v>
      </c>
      <c r="AQ68" s="82">
        <v>181.7</v>
      </c>
      <c r="AR68" s="82">
        <v>425.2</v>
      </c>
      <c r="AS68" s="82">
        <v>335.2</v>
      </c>
      <c r="AT68" s="82">
        <v>226.9</v>
      </c>
      <c r="AU68" s="82">
        <v>181</v>
      </c>
      <c r="AV68" s="80">
        <v>152.9</v>
      </c>
      <c r="AW68" s="80">
        <v>379.2</v>
      </c>
      <c r="AX68" s="80">
        <v>486</v>
      </c>
      <c r="AY68" s="80">
        <v>124.7</v>
      </c>
      <c r="AZ68" s="80">
        <v>61.600000000000136</v>
      </c>
      <c r="BA68" s="82">
        <v>123</v>
      </c>
      <c r="BB68" s="82">
        <v>198.2</v>
      </c>
      <c r="BC68" s="82">
        <v>442.2</v>
      </c>
      <c r="BD68" s="82">
        <v>691.4</v>
      </c>
      <c r="BE68" s="82">
        <v>3111.8</v>
      </c>
      <c r="BF68" s="82">
        <v>317.3</v>
      </c>
      <c r="BG68" s="82">
        <v>576.6</v>
      </c>
      <c r="BH68" s="82">
        <v>1772.7</v>
      </c>
      <c r="BI68" s="82">
        <v>790</v>
      </c>
      <c r="BJ68" s="82">
        <v>407</v>
      </c>
      <c r="BK68" s="82">
        <v>530.2999999999995</v>
      </c>
      <c r="BL68" s="82">
        <v>120.20000000000107</v>
      </c>
      <c r="BM68" s="82">
        <v>311.9</v>
      </c>
      <c r="BN68" s="99">
        <v>640.4</v>
      </c>
      <c r="BO68" s="99">
        <v>1331.8</v>
      </c>
      <c r="BP68" s="99">
        <v>4443.6</v>
      </c>
      <c r="BQ68" s="99">
        <v>4760.9</v>
      </c>
      <c r="BR68" s="99">
        <v>5337.5</v>
      </c>
      <c r="BS68" s="99">
        <v>7110.2</v>
      </c>
      <c r="BT68" s="99">
        <v>7900.2</v>
      </c>
      <c r="BU68" s="82">
        <v>8307.2</v>
      </c>
      <c r="BV68" s="82">
        <v>8837.5</v>
      </c>
      <c r="BW68" s="82">
        <v>8957.7</v>
      </c>
      <c r="BX68" s="80">
        <v>9269.6</v>
      </c>
      <c r="BY68" s="82">
        <v>949.8</v>
      </c>
      <c r="BZ68" s="82">
        <v>89.5</v>
      </c>
      <c r="CA68" s="82">
        <v>616.5</v>
      </c>
      <c r="CB68" s="82">
        <v>1453.6</v>
      </c>
      <c r="CC68" s="82">
        <v>99.29999999999973</v>
      </c>
      <c r="CD68" s="82">
        <v>219.8</v>
      </c>
      <c r="CE68" s="82">
        <v>765.1</v>
      </c>
      <c r="CF68" s="82">
        <v>534.2999999999993</v>
      </c>
      <c r="CG68" s="82">
        <v>918.9999999999827</v>
      </c>
      <c r="CH68" s="82">
        <v>351.4000000000178</v>
      </c>
      <c r="CI68" s="82">
        <v>197</v>
      </c>
      <c r="CJ68" s="82">
        <v>690.5999999999995</v>
      </c>
      <c r="CK68" s="82">
        <v>1039.3</v>
      </c>
      <c r="CL68" s="82">
        <v>1655.8</v>
      </c>
      <c r="CM68" s="82">
        <v>3109.4</v>
      </c>
      <c r="CN68" s="82">
        <v>3208.7</v>
      </c>
      <c r="CO68" s="82">
        <v>3428.5</v>
      </c>
      <c r="CP68" s="80">
        <v>4193.6</v>
      </c>
      <c r="CQ68" s="82">
        <v>4727.9</v>
      </c>
      <c r="CR68" s="82">
        <v>5646.899999999982</v>
      </c>
      <c r="CS68" s="80">
        <v>5998.3</v>
      </c>
      <c r="CT68" s="80">
        <v>6195.3</v>
      </c>
      <c r="CU68" s="82">
        <v>6885.9</v>
      </c>
      <c r="CV68" s="82">
        <v>331.2</v>
      </c>
      <c r="CW68" s="82">
        <v>2112.8</v>
      </c>
      <c r="CX68" s="82">
        <v>3527.4</v>
      </c>
      <c r="CY68" s="80">
        <v>4687.5</v>
      </c>
      <c r="CZ68" s="80">
        <v>4979.1</v>
      </c>
      <c r="DA68" s="80">
        <v>6229.8</v>
      </c>
      <c r="DB68" s="80">
        <v>7264.9</v>
      </c>
      <c r="DC68" s="80">
        <v>7493.2</v>
      </c>
      <c r="DD68" s="80">
        <v>8630.5</v>
      </c>
      <c r="DE68" s="80">
        <v>9079.6</v>
      </c>
      <c r="DF68" s="80">
        <v>9463.6</v>
      </c>
      <c r="DG68" s="80">
        <v>11778</v>
      </c>
      <c r="DH68" s="80">
        <v>617.8</v>
      </c>
      <c r="DI68" s="80">
        <v>2852.1</v>
      </c>
      <c r="DJ68" s="80">
        <v>5108.2</v>
      </c>
      <c r="DK68" s="80">
        <v>8114.7</v>
      </c>
      <c r="DL68" s="80">
        <v>9074.6</v>
      </c>
      <c r="DM68" s="82">
        <v>11423.6</v>
      </c>
      <c r="DN68" s="80">
        <v>11512.3</v>
      </c>
      <c r="DO68" s="80">
        <v>14795.6</v>
      </c>
      <c r="DP68" s="80">
        <v>16377</v>
      </c>
      <c r="DQ68" s="80">
        <v>17077.4</v>
      </c>
      <c r="DR68" s="80">
        <v>17821.5</v>
      </c>
      <c r="DS68" s="80">
        <v>2750.15</v>
      </c>
      <c r="DT68" s="80">
        <f t="shared" si="45"/>
        <v>20571.65</v>
      </c>
      <c r="DU68" s="82">
        <v>1270.9</v>
      </c>
      <c r="DV68" s="82">
        <v>215.8</v>
      </c>
      <c r="DW68" s="82">
        <f>1405.8+261.4+3+2.7+77.5+1.1+681.6+0.7</f>
        <v>2433.7999999999997</v>
      </c>
      <c r="DX68" s="82">
        <f>2.1+92.5+1.6+68.7+26.1+14.2+1.8+29.7+0.5+4.3+1235.2</f>
        <v>1476.7</v>
      </c>
      <c r="DY68" s="82">
        <f>1695.53+16.438+60.843</f>
        <v>1772.8110000000001</v>
      </c>
      <c r="DZ68" s="82">
        <f>'[1]Feuil3'!$F$14+'[1]Feuil3'!$F$30+'[1]Feuil3'!$F$31+'[1]Feuil3'!$F$41</f>
        <v>2105.20637</v>
      </c>
      <c r="EA68" s="82">
        <f>7.1+79.4+0.9+1738.2</f>
        <v>1825.6000000000001</v>
      </c>
      <c r="EB68" s="82">
        <f>1.3+793.9+0.5+8.2+3.1+14.3+2.3+11.5+2.5+0.7+457.6+1.3+2.6</f>
        <v>1299.8</v>
      </c>
      <c r="EC68" s="82">
        <v>776.277424</v>
      </c>
      <c r="ED68" s="82">
        <v>495.232762</v>
      </c>
      <c r="EE68" s="82">
        <v>2563.6</v>
      </c>
      <c r="EF68" s="82">
        <v>1600.23</v>
      </c>
      <c r="EG68" s="99">
        <f t="shared" si="38"/>
        <v>17835.957556</v>
      </c>
      <c r="EH68" s="82">
        <v>922.4</v>
      </c>
      <c r="EI68" s="82">
        <v>3048</v>
      </c>
      <c r="EJ68" s="82">
        <v>1091.8000000000002</v>
      </c>
      <c r="EK68" s="82">
        <v>1155.7950890000002</v>
      </c>
      <c r="EL68" s="82">
        <v>1005.3000000000001</v>
      </c>
      <c r="EM68" s="82">
        <v>1243.8999999999999</v>
      </c>
      <c r="EN68" s="82">
        <v>299.5</v>
      </c>
      <c r="EO68" s="82">
        <v>4746.61</v>
      </c>
      <c r="EP68" s="82">
        <v>3055.19</v>
      </c>
      <c r="EQ68" s="82">
        <v>3396.460581</v>
      </c>
      <c r="ER68" s="82">
        <v>712.9</v>
      </c>
      <c r="ES68" s="82">
        <f>7.2+0.2+1447.8+27.7+4.7+14.8+11.8+4.9+182+35.4+5.7+24.9+11.5+140.6</f>
        <v>1919.2000000000003</v>
      </c>
      <c r="ET68" s="99">
        <f t="shared" si="39"/>
        <v>22597.05567</v>
      </c>
      <c r="EU68" s="82">
        <v>1852.086157</v>
      </c>
      <c r="EV68" s="82">
        <v>2787.679395</v>
      </c>
      <c r="EW68" s="80">
        <v>1091.779564</v>
      </c>
      <c r="EX68" s="80">
        <f>0.43+1.92+4.63+1442.42+21.69+2.62+348.67+13.8+0.92+1.28+154.5</f>
        <v>1992.88</v>
      </c>
      <c r="EY68" s="80">
        <f>1060.3+3.028+7.466+117.459+14.7+164.4+0.85+32.046+6.767+7.8+44.368</f>
        <v>1459.184</v>
      </c>
      <c r="EZ68" s="80">
        <f>176.6+1603.4+1.5+1.9+3.6+930.4+48.6+5+186.9+4.7</f>
        <v>2962.6</v>
      </c>
      <c r="FA68" s="80">
        <v>912.811724</v>
      </c>
      <c r="FB68" s="80">
        <v>1315.5830300000002</v>
      </c>
      <c r="FC68" s="80">
        <v>5329.099999999999</v>
      </c>
      <c r="FD68" s="80">
        <v>1488.035163</v>
      </c>
      <c r="FE68" s="80">
        <v>2963.2893029999996</v>
      </c>
      <c r="FF68" s="100">
        <v>2558.6</v>
      </c>
      <c r="FG68" s="80">
        <f t="shared" si="40"/>
        <v>26713.628335999994</v>
      </c>
      <c r="FH68" s="80">
        <v>7571.882164</v>
      </c>
      <c r="FI68" s="80">
        <v>1853.4352980000003</v>
      </c>
      <c r="FJ68" s="80">
        <v>1560.86736</v>
      </c>
      <c r="FK68" s="80">
        <v>1158.4119700000003</v>
      </c>
      <c r="FL68" s="80">
        <v>1171.29265939</v>
      </c>
      <c r="FM68" s="80">
        <v>622.9</v>
      </c>
      <c r="FN68" s="80">
        <v>2546.736763861274</v>
      </c>
      <c r="FO68" s="80">
        <v>2989.517137409554</v>
      </c>
      <c r="FP68" s="80">
        <v>2527.8079333357528</v>
      </c>
      <c r="FQ68" s="80">
        <v>2239.7999999999997</v>
      </c>
      <c r="FR68" s="80">
        <v>2909.146</v>
      </c>
      <c r="FS68" s="82">
        <v>1964.6815813201886</v>
      </c>
      <c r="FT68" s="80">
        <f t="shared" si="41"/>
        <v>29116.47886731677</v>
      </c>
      <c r="FU68" s="80">
        <v>3319.31634151856</v>
      </c>
      <c r="FV68" s="80">
        <v>2819.5944097114593</v>
      </c>
      <c r="FW68" s="80">
        <v>503.51577626006593</v>
      </c>
      <c r="FX68" s="80">
        <v>847.68953994</v>
      </c>
      <c r="FY68" s="80">
        <v>1418.4217741500001</v>
      </c>
      <c r="FZ68" s="80">
        <v>5449.82590563</v>
      </c>
      <c r="GA68" s="80">
        <v>6886.62702432</v>
      </c>
      <c r="GB68" s="80">
        <v>3194.8082417299993</v>
      </c>
      <c r="GC68" s="80">
        <v>3598.33164224</v>
      </c>
      <c r="GD68" s="80">
        <v>568.777791</v>
      </c>
      <c r="GE68" s="80">
        <v>3129.201733</v>
      </c>
      <c r="GF68" s="80">
        <v>2199.2993410000004</v>
      </c>
      <c r="GG68" s="80">
        <f t="shared" si="42"/>
        <v>33935.409520500085</v>
      </c>
      <c r="GH68" s="80">
        <v>2285.6132159999997</v>
      </c>
      <c r="GI68" s="80">
        <v>1037.753459</v>
      </c>
      <c r="GJ68" s="80">
        <v>2644.505248</v>
      </c>
      <c r="GK68" s="80">
        <v>555.78521</v>
      </c>
      <c r="GL68" s="80">
        <v>3670.03209</v>
      </c>
      <c r="GM68" s="80">
        <v>829.2453059999999</v>
      </c>
      <c r="GN68" s="80">
        <v>426.39334899999994</v>
      </c>
      <c r="GO68" s="80">
        <v>2387.715617</v>
      </c>
      <c r="GP68" s="80">
        <v>2640.3305866900996</v>
      </c>
      <c r="GQ68" s="80">
        <v>1543.2251300000003</v>
      </c>
      <c r="GR68" s="80">
        <v>2739.780769</v>
      </c>
      <c r="GS68" s="80">
        <v>209.510597</v>
      </c>
      <c r="GT68" s="80">
        <v>1969.161557</v>
      </c>
      <c r="GU68" s="80">
        <v>208.03705100000002</v>
      </c>
      <c r="GV68" s="80">
        <v>470.53907200000003</v>
      </c>
      <c r="GW68" s="80">
        <v>1095.696031</v>
      </c>
      <c r="GX68" s="80">
        <v>1350.4841820000004</v>
      </c>
      <c r="GY68" s="80">
        <v>340.324453</v>
      </c>
      <c r="GZ68" s="80">
        <v>1405.950379</v>
      </c>
      <c r="HA68" s="80">
        <v>261.81072600000005</v>
      </c>
      <c r="HB68" s="80">
        <v>3889.472575</v>
      </c>
      <c r="HC68" s="80">
        <v>1326.807962</v>
      </c>
      <c r="HD68" s="80">
        <v>2255.727611999999</v>
      </c>
      <c r="HE68" s="80">
        <v>1065.301231</v>
      </c>
      <c r="HF68" s="80">
        <v>1221.193919</v>
      </c>
      <c r="HG68" s="80">
        <v>347.512825</v>
      </c>
      <c r="HH68" s="80">
        <v>3595.3927940000003</v>
      </c>
      <c r="HI68" s="80">
        <v>221.60229600000002</v>
      </c>
      <c r="HJ68" s="80">
        <v>2165.6608669999996</v>
      </c>
      <c r="HK68" s="80">
        <v>8611.822098000002</v>
      </c>
      <c r="HL68" s="80">
        <v>380.680435</v>
      </c>
      <c r="HM68" s="80">
        <v>6334.499503999999</v>
      </c>
      <c r="HN68" s="80"/>
      <c r="HO68" s="80"/>
      <c r="HP68" s="80"/>
      <c r="HQ68" s="80"/>
      <c r="HR68" s="99">
        <f t="shared" si="43"/>
        <v>7102.003451</v>
      </c>
      <c r="HS68" s="99">
        <f t="shared" si="44"/>
        <v>22878.364738</v>
      </c>
    </row>
    <row r="69" spans="1:227" ht="15.75">
      <c r="A69" s="68"/>
      <c r="B69" s="33"/>
      <c r="C69" s="18"/>
      <c r="D69" s="18"/>
      <c r="E69" s="19"/>
      <c r="F69" s="19"/>
      <c r="G69" s="19"/>
      <c r="H69" s="18"/>
      <c r="I69" s="19"/>
      <c r="J69" s="18"/>
      <c r="K69" s="37"/>
      <c r="L69" s="37"/>
      <c r="M69" s="93"/>
      <c r="N69" s="93"/>
      <c r="O69" s="93"/>
      <c r="P69" s="93"/>
      <c r="Q69" s="93"/>
      <c r="R69" s="99"/>
      <c r="S69" s="99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0"/>
      <c r="AW69" s="80"/>
      <c r="AX69" s="80"/>
      <c r="AY69" s="80"/>
      <c r="AZ69" s="80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9"/>
      <c r="BO69" s="99"/>
      <c r="BP69" s="99"/>
      <c r="BQ69" s="99"/>
      <c r="BR69" s="99"/>
      <c r="BS69" s="99"/>
      <c r="BT69" s="99"/>
      <c r="BU69" s="99"/>
      <c r="BV69" s="99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93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93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93"/>
      <c r="FG69" s="93"/>
      <c r="FH69" s="80"/>
      <c r="FI69" s="80"/>
      <c r="FJ69" s="80"/>
      <c r="FK69" s="80"/>
      <c r="FL69" s="80"/>
      <c r="FM69" s="80"/>
      <c r="FN69" s="93"/>
      <c r="FO69" s="80"/>
      <c r="FP69" s="80"/>
      <c r="FQ69" s="80"/>
      <c r="FR69" s="80"/>
      <c r="FS69" s="80"/>
      <c r="FT69" s="80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80"/>
      <c r="HK69" s="93"/>
      <c r="HL69" s="93"/>
      <c r="HM69" s="93"/>
      <c r="HN69" s="93"/>
      <c r="HO69" s="93"/>
      <c r="HP69" s="93"/>
      <c r="HQ69" s="93"/>
      <c r="HR69" s="99"/>
      <c r="HS69" s="99"/>
    </row>
    <row r="70" spans="1:227" ht="15.75">
      <c r="A70" s="66" t="s">
        <v>99</v>
      </c>
      <c r="B70" s="36">
        <f aca="true" t="shared" si="46" ref="B70:AM70">SUM(B72:B74)</f>
        <v>4257.1</v>
      </c>
      <c r="C70" s="36">
        <f t="shared" si="46"/>
        <v>2781.4</v>
      </c>
      <c r="D70" s="36">
        <f t="shared" si="46"/>
        <v>5129.2</v>
      </c>
      <c r="E70" s="36">
        <f t="shared" si="46"/>
        <v>4610.9</v>
      </c>
      <c r="F70" s="36">
        <f t="shared" si="46"/>
        <v>10977.5</v>
      </c>
      <c r="G70" s="36">
        <f t="shared" si="46"/>
        <v>14213.6</v>
      </c>
      <c r="H70" s="36">
        <f t="shared" si="46"/>
        <v>6114.400000000001</v>
      </c>
      <c r="I70" s="36">
        <f t="shared" si="46"/>
        <v>6742.5</v>
      </c>
      <c r="J70" s="84">
        <f t="shared" si="46"/>
        <v>16601.8</v>
      </c>
      <c r="K70" s="84">
        <f t="shared" si="46"/>
        <v>9796.66439</v>
      </c>
      <c r="L70" s="84">
        <f t="shared" si="46"/>
        <v>48559.52076099999</v>
      </c>
      <c r="M70" s="96">
        <f t="shared" si="46"/>
        <v>57196.407074</v>
      </c>
      <c r="N70" s="96">
        <f t="shared" si="46"/>
        <v>59503.23835986207</v>
      </c>
      <c r="O70" s="96">
        <f t="shared" si="46"/>
        <v>27069.63606241678</v>
      </c>
      <c r="P70" s="96">
        <f t="shared" si="46"/>
        <v>24780.981196724</v>
      </c>
      <c r="Q70" s="96">
        <f t="shared" si="46"/>
        <v>19161.653628999997</v>
      </c>
      <c r="R70" s="96">
        <f t="shared" si="46"/>
        <v>222.79999999999998</v>
      </c>
      <c r="S70" s="96">
        <f t="shared" si="46"/>
        <v>398.20000000000005</v>
      </c>
      <c r="T70" s="96">
        <f t="shared" si="46"/>
        <v>416.7</v>
      </c>
      <c r="U70" s="96">
        <f t="shared" si="46"/>
        <v>185.2</v>
      </c>
      <c r="V70" s="96">
        <f t="shared" si="46"/>
        <v>361.70000000000005</v>
      </c>
      <c r="W70" s="96">
        <f t="shared" si="46"/>
        <v>231.5</v>
      </c>
      <c r="X70" s="96">
        <f t="shared" si="46"/>
        <v>322</v>
      </c>
      <c r="Y70" s="96">
        <f t="shared" si="46"/>
        <v>407</v>
      </c>
      <c r="Z70" s="96">
        <f t="shared" si="46"/>
        <v>1540.6999999999998</v>
      </c>
      <c r="AA70" s="96">
        <f t="shared" si="46"/>
        <v>261.5</v>
      </c>
      <c r="AB70" s="96">
        <f t="shared" si="46"/>
        <v>302.5</v>
      </c>
      <c r="AC70" s="96">
        <f t="shared" si="46"/>
        <v>479.4</v>
      </c>
      <c r="AD70" s="96">
        <f t="shared" si="46"/>
        <v>225.60000000000002</v>
      </c>
      <c r="AE70" s="96">
        <f t="shared" si="46"/>
        <v>478.2</v>
      </c>
      <c r="AF70" s="96">
        <f t="shared" si="46"/>
        <v>550.9</v>
      </c>
      <c r="AG70" s="96">
        <f t="shared" si="46"/>
        <v>296.4</v>
      </c>
      <c r="AH70" s="96">
        <f t="shared" si="46"/>
        <v>294.49999999999994</v>
      </c>
      <c r="AI70" s="96">
        <f t="shared" si="46"/>
        <v>366</v>
      </c>
      <c r="AJ70" s="96">
        <f t="shared" si="46"/>
        <v>535</v>
      </c>
      <c r="AK70" s="96">
        <f t="shared" si="46"/>
        <v>515.6</v>
      </c>
      <c r="AL70" s="96">
        <f t="shared" si="46"/>
        <v>282.4</v>
      </c>
      <c r="AM70" s="96">
        <f t="shared" si="46"/>
        <v>390</v>
      </c>
      <c r="AN70" s="96">
        <f aca="true" t="shared" si="47" ref="AN70:CY70">SUM(AN72:AN74)</f>
        <v>216.60000000000002</v>
      </c>
      <c r="AO70" s="96">
        <f t="shared" si="47"/>
        <v>459.7</v>
      </c>
      <c r="AP70" s="96">
        <f t="shared" si="47"/>
        <v>211.60000000000002</v>
      </c>
      <c r="AQ70" s="96">
        <f t="shared" si="47"/>
        <v>187.1</v>
      </c>
      <c r="AR70" s="96">
        <f t="shared" si="47"/>
        <v>391.4</v>
      </c>
      <c r="AS70" s="96">
        <f t="shared" si="47"/>
        <v>438.2</v>
      </c>
      <c r="AT70" s="96">
        <f t="shared" si="47"/>
        <v>435.5</v>
      </c>
      <c r="AU70" s="96">
        <f t="shared" si="47"/>
        <v>773.5999999999999</v>
      </c>
      <c r="AV70" s="96">
        <f t="shared" si="47"/>
        <v>647.3000000000001</v>
      </c>
      <c r="AW70" s="96">
        <f t="shared" si="47"/>
        <v>541.2</v>
      </c>
      <c r="AX70" s="96">
        <f t="shared" si="47"/>
        <v>4467.3</v>
      </c>
      <c r="AY70" s="96">
        <f t="shared" si="47"/>
        <v>1007.1999999999999</v>
      </c>
      <c r="AZ70" s="96">
        <f t="shared" si="47"/>
        <v>1542.3000000000002</v>
      </c>
      <c r="BA70" s="96">
        <f t="shared" si="47"/>
        <v>334.79999999999995</v>
      </c>
      <c r="BB70" s="96">
        <f t="shared" si="47"/>
        <v>716.1999999999999</v>
      </c>
      <c r="BC70" s="96">
        <f t="shared" si="47"/>
        <v>1528.2</v>
      </c>
      <c r="BD70" s="96">
        <f t="shared" si="47"/>
        <v>847.6</v>
      </c>
      <c r="BE70" s="96">
        <f t="shared" si="47"/>
        <v>389.09999999999997</v>
      </c>
      <c r="BF70" s="96">
        <f t="shared" si="47"/>
        <v>6769.2</v>
      </c>
      <c r="BG70" s="96">
        <f t="shared" si="47"/>
        <v>838.5</v>
      </c>
      <c r="BH70" s="96">
        <f t="shared" si="47"/>
        <v>272.30000000000234</v>
      </c>
      <c r="BI70" s="96">
        <f t="shared" si="47"/>
        <v>923.1000000000008</v>
      </c>
      <c r="BJ70" s="96">
        <f t="shared" si="47"/>
        <v>554</v>
      </c>
      <c r="BK70" s="96">
        <f t="shared" si="47"/>
        <v>279.90000000000106</v>
      </c>
      <c r="BL70" s="96">
        <f t="shared" si="47"/>
        <v>712.3000000000009</v>
      </c>
      <c r="BM70" s="96">
        <f t="shared" si="47"/>
        <v>383.2000000000012</v>
      </c>
      <c r="BN70" s="96">
        <f t="shared" si="47"/>
        <v>2244.4</v>
      </c>
      <c r="BO70" s="96">
        <f t="shared" si="47"/>
        <v>3092</v>
      </c>
      <c r="BP70" s="96">
        <f t="shared" si="47"/>
        <v>3481.1</v>
      </c>
      <c r="BQ70" s="96">
        <f t="shared" si="47"/>
        <v>10250.300000000001</v>
      </c>
      <c r="BR70" s="96">
        <f t="shared" si="47"/>
        <v>11088.8</v>
      </c>
      <c r="BS70" s="96">
        <f t="shared" si="47"/>
        <v>11361.1</v>
      </c>
      <c r="BT70" s="96">
        <f t="shared" si="47"/>
        <v>12284.2</v>
      </c>
      <c r="BU70" s="96">
        <f t="shared" si="47"/>
        <v>12838.2</v>
      </c>
      <c r="BV70" s="96">
        <f t="shared" si="47"/>
        <v>13118.099999999999</v>
      </c>
      <c r="BW70" s="96">
        <f t="shared" si="47"/>
        <v>13830.4</v>
      </c>
      <c r="BX70" s="96">
        <f t="shared" si="47"/>
        <v>14213.6</v>
      </c>
      <c r="BY70" s="96">
        <f t="shared" si="47"/>
        <v>707.2</v>
      </c>
      <c r="BZ70" s="96">
        <f t="shared" si="47"/>
        <v>304.8</v>
      </c>
      <c r="CA70" s="96">
        <f t="shared" si="47"/>
        <v>376.20000000000005</v>
      </c>
      <c r="CB70" s="96">
        <f t="shared" si="47"/>
        <v>466</v>
      </c>
      <c r="CC70" s="96">
        <f t="shared" si="47"/>
        <v>263.5</v>
      </c>
      <c r="CD70" s="96">
        <f t="shared" si="47"/>
        <v>1138.5</v>
      </c>
      <c r="CE70" s="96">
        <f t="shared" si="47"/>
        <v>1836.2</v>
      </c>
      <c r="CF70" s="96">
        <f t="shared" si="47"/>
        <v>388.40000000000003</v>
      </c>
      <c r="CG70" s="96">
        <f t="shared" si="47"/>
        <v>116</v>
      </c>
      <c r="CH70" s="96">
        <f t="shared" si="47"/>
        <v>123.80000000000004</v>
      </c>
      <c r="CI70" s="96">
        <f t="shared" si="47"/>
        <v>47.99999999999983</v>
      </c>
      <c r="CJ70" s="96">
        <f t="shared" si="47"/>
        <v>345.80000000000007</v>
      </c>
      <c r="CK70" s="96">
        <f t="shared" si="47"/>
        <v>1012</v>
      </c>
      <c r="CL70" s="96">
        <f t="shared" si="47"/>
        <v>1388.2</v>
      </c>
      <c r="CM70" s="96">
        <f t="shared" si="47"/>
        <v>1854.2</v>
      </c>
      <c r="CN70" s="96">
        <f t="shared" si="47"/>
        <v>2117.7</v>
      </c>
      <c r="CO70" s="96">
        <f t="shared" si="47"/>
        <v>3256.2000000000003</v>
      </c>
      <c r="CP70" s="96">
        <f t="shared" si="47"/>
        <v>5092.400000000001</v>
      </c>
      <c r="CQ70" s="96">
        <f t="shared" si="47"/>
        <v>5480.8</v>
      </c>
      <c r="CR70" s="96">
        <f t="shared" si="47"/>
        <v>5596.8</v>
      </c>
      <c r="CS70" s="96">
        <f t="shared" si="47"/>
        <v>5720.599999999999</v>
      </c>
      <c r="CT70" s="96">
        <f t="shared" si="47"/>
        <v>5768.6</v>
      </c>
      <c r="CU70" s="96">
        <f t="shared" si="47"/>
        <v>6114.400000000001</v>
      </c>
      <c r="CV70" s="96">
        <f t="shared" si="47"/>
        <v>1154.3</v>
      </c>
      <c r="CW70" s="96">
        <f t="shared" si="47"/>
        <v>1875.3999999999999</v>
      </c>
      <c r="CX70" s="96">
        <f t="shared" si="47"/>
        <v>2528.2999999999997</v>
      </c>
      <c r="CY70" s="96">
        <f t="shared" si="47"/>
        <v>2921.2000000000003</v>
      </c>
      <c r="CZ70" s="96">
        <f aca="true" t="shared" si="48" ref="CZ70:FK70">SUM(CZ72:CZ74)</f>
        <v>3414.2000000000003</v>
      </c>
      <c r="DA70" s="96">
        <f t="shared" si="48"/>
        <v>3939.4000000000005</v>
      </c>
      <c r="DB70" s="96">
        <f t="shared" si="48"/>
        <v>4251</v>
      </c>
      <c r="DC70" s="96">
        <f t="shared" si="48"/>
        <v>4428.8</v>
      </c>
      <c r="DD70" s="96">
        <f t="shared" si="48"/>
        <v>5177.400000000001</v>
      </c>
      <c r="DE70" s="96">
        <f t="shared" si="48"/>
        <v>5848.1</v>
      </c>
      <c r="DF70" s="96">
        <f t="shared" si="48"/>
        <v>6292.499999999999</v>
      </c>
      <c r="DG70" s="96">
        <f t="shared" si="48"/>
        <v>6742.5</v>
      </c>
      <c r="DH70" s="96">
        <f t="shared" si="48"/>
        <v>533.2</v>
      </c>
      <c r="DI70" s="96">
        <f t="shared" si="48"/>
        <v>6809.8</v>
      </c>
      <c r="DJ70" s="96">
        <f t="shared" si="48"/>
        <v>8051</v>
      </c>
      <c r="DK70" s="96">
        <f t="shared" si="48"/>
        <v>8628.1</v>
      </c>
      <c r="DL70" s="96">
        <f t="shared" si="48"/>
        <v>9845.6</v>
      </c>
      <c r="DM70" s="96">
        <f t="shared" si="48"/>
        <v>10393.1</v>
      </c>
      <c r="DN70" s="96">
        <f t="shared" si="48"/>
        <v>10509.099999999999</v>
      </c>
      <c r="DO70" s="96">
        <f t="shared" si="48"/>
        <v>11598.6</v>
      </c>
      <c r="DP70" s="96">
        <f t="shared" si="48"/>
        <v>15000.2</v>
      </c>
      <c r="DQ70" s="96">
        <f t="shared" si="48"/>
        <v>15859</v>
      </c>
      <c r="DR70" s="96">
        <f t="shared" si="48"/>
        <v>16438</v>
      </c>
      <c r="DS70" s="96">
        <f t="shared" si="48"/>
        <v>163.8</v>
      </c>
      <c r="DT70" s="96">
        <f t="shared" si="48"/>
        <v>16601.8</v>
      </c>
      <c r="DU70" s="96">
        <f t="shared" si="48"/>
        <v>2194.7</v>
      </c>
      <c r="DV70" s="96">
        <f t="shared" si="48"/>
        <v>691.8</v>
      </c>
      <c r="DW70" s="96">
        <f t="shared" si="48"/>
        <v>567.7</v>
      </c>
      <c r="DX70" s="96">
        <f t="shared" si="48"/>
        <v>254.2</v>
      </c>
      <c r="DY70" s="96">
        <f t="shared" si="48"/>
        <v>163.47866299999998</v>
      </c>
      <c r="DZ70" s="96">
        <f t="shared" si="48"/>
        <v>202.797317</v>
      </c>
      <c r="EA70" s="96">
        <f t="shared" si="48"/>
        <v>492.4</v>
      </c>
      <c r="EB70" s="96">
        <f t="shared" si="48"/>
        <v>760.4</v>
      </c>
      <c r="EC70" s="96">
        <f t="shared" si="48"/>
        <v>394.99661100000003</v>
      </c>
      <c r="ED70" s="96">
        <f t="shared" si="48"/>
        <v>1573.891799</v>
      </c>
      <c r="EE70" s="96">
        <f t="shared" si="48"/>
        <v>985.9</v>
      </c>
      <c r="EF70" s="96">
        <f t="shared" si="48"/>
        <v>1514.4</v>
      </c>
      <c r="EG70" s="96">
        <f t="shared" si="48"/>
        <v>9796.66439</v>
      </c>
      <c r="EH70" s="96">
        <f t="shared" si="48"/>
        <v>781.6</v>
      </c>
      <c r="EI70" s="96">
        <f t="shared" si="48"/>
        <v>1126.2</v>
      </c>
      <c r="EJ70" s="96">
        <f t="shared" si="48"/>
        <v>697</v>
      </c>
      <c r="EK70" s="96">
        <f t="shared" si="48"/>
        <v>1323.6106340000001</v>
      </c>
      <c r="EL70" s="96">
        <f t="shared" si="48"/>
        <v>5769</v>
      </c>
      <c r="EM70" s="96">
        <f t="shared" si="48"/>
        <v>2251.5</v>
      </c>
      <c r="EN70" s="96">
        <f t="shared" si="48"/>
        <v>2342.2000000000003</v>
      </c>
      <c r="EO70" s="96">
        <f t="shared" si="48"/>
        <v>3826.045291</v>
      </c>
      <c r="EP70" s="96">
        <f t="shared" si="48"/>
        <v>4429.230274</v>
      </c>
      <c r="EQ70" s="96">
        <f t="shared" si="48"/>
        <v>10921.234562000001</v>
      </c>
      <c r="ER70" s="96">
        <f t="shared" si="48"/>
        <v>6729</v>
      </c>
      <c r="ES70" s="96">
        <f t="shared" si="48"/>
        <v>8362.9</v>
      </c>
      <c r="ET70" s="96">
        <f t="shared" si="48"/>
        <v>48559.52076099999</v>
      </c>
      <c r="EU70" s="96">
        <f t="shared" si="48"/>
        <v>5865.9</v>
      </c>
      <c r="EV70" s="96">
        <f t="shared" si="48"/>
        <v>8749.065768999999</v>
      </c>
      <c r="EW70" s="96">
        <f t="shared" si="48"/>
        <v>696.9483620000001</v>
      </c>
      <c r="EX70" s="96">
        <f t="shared" si="48"/>
        <v>8103.12</v>
      </c>
      <c r="EY70" s="96">
        <f t="shared" si="48"/>
        <v>7673.593000000001</v>
      </c>
      <c r="EZ70" s="96">
        <f t="shared" si="48"/>
        <v>4047.6000000000004</v>
      </c>
      <c r="FA70" s="96">
        <f t="shared" si="48"/>
        <v>2155.7223839999997</v>
      </c>
      <c r="FB70" s="96">
        <f t="shared" si="48"/>
        <v>5822.078317</v>
      </c>
      <c r="FC70" s="96">
        <f t="shared" si="48"/>
        <v>3329.2</v>
      </c>
      <c r="FD70" s="96">
        <f t="shared" si="48"/>
        <v>3877.58969</v>
      </c>
      <c r="FE70" s="96">
        <f t="shared" si="48"/>
        <v>4172.389552</v>
      </c>
      <c r="FF70" s="96">
        <f t="shared" si="48"/>
        <v>2703.2</v>
      </c>
      <c r="FG70" s="96">
        <f t="shared" si="48"/>
        <v>57196.407074</v>
      </c>
      <c r="FH70" s="96">
        <f t="shared" si="48"/>
        <v>1064.038992</v>
      </c>
      <c r="FI70" s="96">
        <f t="shared" si="48"/>
        <v>2919.892979</v>
      </c>
      <c r="FJ70" s="96">
        <f t="shared" si="48"/>
        <v>24577.864361999997</v>
      </c>
      <c r="FK70" s="96">
        <f t="shared" si="48"/>
        <v>1566.2121550000002</v>
      </c>
      <c r="FL70" s="96">
        <f aca="true" t="shared" si="49" ref="FL70:HS70">SUM(FL72:FL74)</f>
        <v>5374.4587812499985</v>
      </c>
      <c r="FM70" s="96">
        <f t="shared" si="49"/>
        <v>7425.5</v>
      </c>
      <c r="FN70" s="96">
        <f t="shared" si="49"/>
        <v>2260.8029522255893</v>
      </c>
      <c r="FO70" s="96">
        <f t="shared" si="49"/>
        <v>3387.3203863796043</v>
      </c>
      <c r="FP70" s="96">
        <f t="shared" si="49"/>
        <v>2799.6883900463486</v>
      </c>
      <c r="FQ70" s="96">
        <f t="shared" si="49"/>
        <v>1238.4</v>
      </c>
      <c r="FR70" s="96">
        <f t="shared" si="49"/>
        <v>3744.564917563712</v>
      </c>
      <c r="FS70" s="96">
        <f t="shared" si="49"/>
        <v>3144.4944443968197</v>
      </c>
      <c r="FT70" s="96">
        <f t="shared" si="49"/>
        <v>59503.23835986207</v>
      </c>
      <c r="FU70" s="96">
        <f t="shared" si="49"/>
        <v>1602.0898818642625</v>
      </c>
      <c r="FV70" s="96">
        <f t="shared" si="49"/>
        <v>1726.3489877646896</v>
      </c>
      <c r="FW70" s="96">
        <f t="shared" si="49"/>
        <v>1964.107431067824</v>
      </c>
      <c r="FX70" s="96">
        <f t="shared" si="49"/>
        <v>3230.1446479799997</v>
      </c>
      <c r="FY70" s="96">
        <f t="shared" si="49"/>
        <v>1945.3390278700008</v>
      </c>
      <c r="FZ70" s="96">
        <f t="shared" si="49"/>
        <v>1734.09188803</v>
      </c>
      <c r="GA70" s="96">
        <f t="shared" si="49"/>
        <v>927.2516410099998</v>
      </c>
      <c r="GB70" s="96">
        <f t="shared" si="49"/>
        <v>1110.8438784800005</v>
      </c>
      <c r="GC70" s="96">
        <f t="shared" si="49"/>
        <v>2759.00437435</v>
      </c>
      <c r="GD70" s="96">
        <f t="shared" si="49"/>
        <v>2569.455848</v>
      </c>
      <c r="GE70" s="96">
        <f t="shared" si="49"/>
        <v>3231.133438</v>
      </c>
      <c r="GF70" s="96">
        <f t="shared" si="49"/>
        <v>4269.8250180000005</v>
      </c>
      <c r="GG70" s="96">
        <f t="shared" si="49"/>
        <v>27069.63606241678</v>
      </c>
      <c r="GH70" s="96">
        <f t="shared" si="49"/>
        <v>2367.8146699999998</v>
      </c>
      <c r="GI70" s="96">
        <f t="shared" si="49"/>
        <v>3605.752184</v>
      </c>
      <c r="GJ70" s="96">
        <f t="shared" si="49"/>
        <v>920.374356</v>
      </c>
      <c r="GK70" s="96">
        <f t="shared" si="49"/>
        <v>2805.4296529999997</v>
      </c>
      <c r="GL70" s="96">
        <f t="shared" si="49"/>
        <v>1526.7731039999999</v>
      </c>
      <c r="GM70" s="96">
        <f t="shared" si="49"/>
        <v>1454.1651279999999</v>
      </c>
      <c r="GN70" s="96">
        <f t="shared" si="49"/>
        <v>2362.237899</v>
      </c>
      <c r="GO70" s="96">
        <f t="shared" si="49"/>
        <v>3293.5278380000004</v>
      </c>
      <c r="GP70" s="96">
        <f t="shared" si="49"/>
        <v>874.4265577240001</v>
      </c>
      <c r="GQ70" s="96">
        <f t="shared" si="49"/>
        <v>2397.032061</v>
      </c>
      <c r="GR70" s="96">
        <f t="shared" si="49"/>
        <v>3038.017743</v>
      </c>
      <c r="GS70" s="96">
        <f t="shared" si="49"/>
        <v>2432.060609</v>
      </c>
      <c r="GT70" s="96">
        <f t="shared" si="49"/>
        <v>1598.8313349999999</v>
      </c>
      <c r="GU70" s="96">
        <f t="shared" si="49"/>
        <v>1691.505743</v>
      </c>
      <c r="GV70" s="96">
        <f t="shared" si="49"/>
        <v>411.706827</v>
      </c>
      <c r="GW70" s="96">
        <f t="shared" si="49"/>
        <v>909.715971</v>
      </c>
      <c r="GX70" s="96">
        <f t="shared" si="49"/>
        <v>785.9454559999999</v>
      </c>
      <c r="GY70" s="96">
        <f t="shared" si="49"/>
        <v>942.863041</v>
      </c>
      <c r="GZ70" s="96">
        <f t="shared" si="49"/>
        <v>845.545083</v>
      </c>
      <c r="HA70" s="96">
        <f t="shared" si="49"/>
        <v>2204.448245</v>
      </c>
      <c r="HB70" s="96">
        <f t="shared" si="49"/>
        <v>4591.690381</v>
      </c>
      <c r="HC70" s="96">
        <f t="shared" si="49"/>
        <v>1366.5775600000002</v>
      </c>
      <c r="HD70" s="96">
        <f t="shared" si="49"/>
        <v>2487.590091</v>
      </c>
      <c r="HE70" s="96">
        <f t="shared" si="49"/>
        <v>1325.2338960000002</v>
      </c>
      <c r="HF70" s="96">
        <f t="shared" si="49"/>
        <v>2372.186606</v>
      </c>
      <c r="HG70" s="96">
        <f t="shared" si="49"/>
        <v>2619.562217</v>
      </c>
      <c r="HH70" s="96">
        <f t="shared" si="49"/>
        <v>16598.084058</v>
      </c>
      <c r="HI70" s="96">
        <f t="shared" si="49"/>
        <v>2442.054513</v>
      </c>
      <c r="HJ70" s="96">
        <f t="shared" si="49"/>
        <v>1077.753177</v>
      </c>
      <c r="HK70" s="96">
        <f t="shared" si="49"/>
        <v>1735.691705</v>
      </c>
      <c r="HL70" s="96">
        <f t="shared" si="49"/>
        <v>4969.728227</v>
      </c>
      <c r="HM70" s="96">
        <f t="shared" si="49"/>
        <v>3478.937018</v>
      </c>
      <c r="HN70" s="96">
        <f t="shared" si="49"/>
        <v>0</v>
      </c>
      <c r="HO70" s="96">
        <f t="shared" si="49"/>
        <v>0</v>
      </c>
      <c r="HP70" s="96">
        <f t="shared" si="49"/>
        <v>0</v>
      </c>
      <c r="HQ70" s="96">
        <f t="shared" si="49"/>
        <v>0</v>
      </c>
      <c r="HR70" s="96">
        <f t="shared" si="49"/>
        <v>9390.561701</v>
      </c>
      <c r="HS70" s="96">
        <f t="shared" si="49"/>
        <v>35293.997521</v>
      </c>
    </row>
    <row r="71" spans="1:227" ht="15.75">
      <c r="A71" s="66"/>
      <c r="B71" s="33"/>
      <c r="C71" s="18"/>
      <c r="D71" s="18"/>
      <c r="E71" s="19"/>
      <c r="F71" s="19"/>
      <c r="G71" s="19"/>
      <c r="H71" s="18"/>
      <c r="I71" s="19"/>
      <c r="J71" s="18"/>
      <c r="K71" s="37"/>
      <c r="L71" s="37"/>
      <c r="M71" s="93"/>
      <c r="N71" s="93"/>
      <c r="O71" s="93"/>
      <c r="P71" s="93"/>
      <c r="Q71" s="93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0"/>
      <c r="AW71" s="80"/>
      <c r="AX71" s="80"/>
      <c r="AY71" s="80"/>
      <c r="AZ71" s="80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9"/>
      <c r="BO71" s="99"/>
      <c r="BP71" s="99"/>
      <c r="BQ71" s="99"/>
      <c r="BR71" s="99"/>
      <c r="BS71" s="99"/>
      <c r="BT71" s="99"/>
      <c r="BU71" s="99"/>
      <c r="BV71" s="99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93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99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0"/>
      <c r="FF71" s="80"/>
      <c r="FG71" s="93"/>
      <c r="FH71" s="80"/>
      <c r="FI71" s="80"/>
      <c r="FJ71" s="80"/>
      <c r="FK71" s="80"/>
      <c r="FL71" s="80"/>
      <c r="FM71" s="80"/>
      <c r="FN71" s="80"/>
      <c r="FO71" s="80"/>
      <c r="FP71" s="80"/>
      <c r="FQ71" s="80"/>
      <c r="FR71" s="80"/>
      <c r="FS71" s="80"/>
      <c r="FT71" s="80"/>
      <c r="FU71" s="80"/>
      <c r="FV71" s="80"/>
      <c r="FW71" s="80"/>
      <c r="FX71" s="80"/>
      <c r="FY71" s="80"/>
      <c r="FZ71" s="80"/>
      <c r="GA71" s="80"/>
      <c r="GB71" s="80"/>
      <c r="GC71" s="80"/>
      <c r="GD71" s="80"/>
      <c r="GE71" s="80"/>
      <c r="GF71" s="80"/>
      <c r="GG71" s="80"/>
      <c r="GH71" s="80"/>
      <c r="GI71" s="80"/>
      <c r="GJ71" s="80"/>
      <c r="GK71" s="80"/>
      <c r="GL71" s="80"/>
      <c r="GM71" s="80"/>
      <c r="GN71" s="80"/>
      <c r="GO71" s="80"/>
      <c r="GP71" s="80"/>
      <c r="GQ71" s="80"/>
      <c r="GR71" s="80"/>
      <c r="GS71" s="80"/>
      <c r="GT71" s="80"/>
      <c r="GU71" s="80"/>
      <c r="GV71" s="80"/>
      <c r="GW71" s="80"/>
      <c r="GX71" s="80"/>
      <c r="GY71" s="80"/>
      <c r="GZ71" s="80"/>
      <c r="HA71" s="80"/>
      <c r="HB71" s="80"/>
      <c r="HC71" s="80"/>
      <c r="HD71" s="80"/>
      <c r="HE71" s="80"/>
      <c r="HF71" s="80"/>
      <c r="HG71" s="80"/>
      <c r="HH71" s="80"/>
      <c r="HI71" s="80"/>
      <c r="HJ71" s="80"/>
      <c r="HK71" s="80"/>
      <c r="HL71" s="80"/>
      <c r="HM71" s="80"/>
      <c r="HN71" s="80"/>
      <c r="HO71" s="80"/>
      <c r="HP71" s="80"/>
      <c r="HQ71" s="80"/>
      <c r="HR71" s="99"/>
      <c r="HS71" s="99"/>
    </row>
    <row r="72" spans="1:227" ht="15.75">
      <c r="A72" s="67" t="s">
        <v>100</v>
      </c>
      <c r="B72" s="33">
        <v>3557.4</v>
      </c>
      <c r="C72" s="18">
        <v>1852.6</v>
      </c>
      <c r="D72" s="18">
        <v>3597.5</v>
      </c>
      <c r="E72" s="19">
        <v>2092.7</v>
      </c>
      <c r="F72" s="19">
        <v>7451.3</v>
      </c>
      <c r="G72" s="19">
        <v>10251.2</v>
      </c>
      <c r="H72" s="18">
        <v>3428.4</v>
      </c>
      <c r="I72" s="15">
        <v>2886.7</v>
      </c>
      <c r="J72" s="43">
        <v>9366.4</v>
      </c>
      <c r="K72" s="33">
        <v>6801.0862529999995</v>
      </c>
      <c r="L72" s="33">
        <v>40973.325469999996</v>
      </c>
      <c r="M72" s="99">
        <v>44036.021899</v>
      </c>
      <c r="N72" s="99">
        <v>54518.58132806643</v>
      </c>
      <c r="O72" s="99">
        <v>16100.20965909511</v>
      </c>
      <c r="P72" s="99">
        <v>16721.142482323998</v>
      </c>
      <c r="Q72" s="99">
        <v>15263.054682999998</v>
      </c>
      <c r="R72" s="99">
        <v>80.6</v>
      </c>
      <c r="S72" s="99">
        <v>282.3</v>
      </c>
      <c r="T72" s="82">
        <v>200.1</v>
      </c>
      <c r="U72" s="82">
        <v>89.5</v>
      </c>
      <c r="V72" s="82">
        <v>210.4</v>
      </c>
      <c r="W72" s="82">
        <v>126.6</v>
      </c>
      <c r="X72" s="82">
        <v>257.4</v>
      </c>
      <c r="Y72" s="82">
        <v>78.7</v>
      </c>
      <c r="Z72" s="82">
        <v>1494.6</v>
      </c>
      <c r="AA72" s="82">
        <v>140</v>
      </c>
      <c r="AB72" s="82">
        <v>227.1</v>
      </c>
      <c r="AC72" s="82">
        <v>410.2</v>
      </c>
      <c r="AD72" s="82">
        <v>45.4</v>
      </c>
      <c r="AE72" s="82">
        <v>374.8</v>
      </c>
      <c r="AF72" s="82">
        <v>417.2</v>
      </c>
      <c r="AG72" s="82">
        <v>114.8</v>
      </c>
      <c r="AH72" s="82">
        <v>224.2</v>
      </c>
      <c r="AI72" s="82">
        <v>148.2</v>
      </c>
      <c r="AJ72" s="82">
        <v>86.5</v>
      </c>
      <c r="AK72" s="82">
        <v>34.3</v>
      </c>
      <c r="AL72" s="82">
        <v>154.1</v>
      </c>
      <c r="AM72" s="82">
        <v>233.7</v>
      </c>
      <c r="AN72" s="82">
        <v>163.8</v>
      </c>
      <c r="AO72" s="82">
        <v>95.7</v>
      </c>
      <c r="AP72" s="82">
        <v>61.9</v>
      </c>
      <c r="AQ72" s="82">
        <v>40.6</v>
      </c>
      <c r="AR72" s="82">
        <v>155</v>
      </c>
      <c r="AS72" s="82">
        <v>196.9</v>
      </c>
      <c r="AT72" s="82">
        <v>46</v>
      </c>
      <c r="AU72" s="82">
        <v>565.3</v>
      </c>
      <c r="AV72" s="80">
        <v>173.9</v>
      </c>
      <c r="AW72" s="80">
        <v>220</v>
      </c>
      <c r="AX72" s="80">
        <v>4165.5</v>
      </c>
      <c r="AY72" s="80">
        <v>503.8</v>
      </c>
      <c r="AZ72" s="80">
        <v>1295.4</v>
      </c>
      <c r="BA72" s="82">
        <v>27</v>
      </c>
      <c r="BB72" s="82">
        <v>406.1</v>
      </c>
      <c r="BC72" s="82">
        <v>1202.2</v>
      </c>
      <c r="BD72" s="82">
        <v>343.1</v>
      </c>
      <c r="BE72" s="82">
        <v>115.6</v>
      </c>
      <c r="BF72" s="82">
        <v>6575.6</v>
      </c>
      <c r="BG72" s="82">
        <v>442.2</v>
      </c>
      <c r="BH72" s="82">
        <v>76.40000000000225</v>
      </c>
      <c r="BI72" s="82">
        <v>502.0000000000008</v>
      </c>
      <c r="BJ72" s="82">
        <v>206.8</v>
      </c>
      <c r="BK72" s="82">
        <v>108.60000000000116</v>
      </c>
      <c r="BL72" s="82">
        <v>218.5000000000008</v>
      </c>
      <c r="BM72" s="82">
        <v>54.10000000000116</v>
      </c>
      <c r="BN72" s="99">
        <v>1608.3</v>
      </c>
      <c r="BO72" s="99">
        <v>1951.4</v>
      </c>
      <c r="BP72" s="99">
        <v>2067</v>
      </c>
      <c r="BQ72" s="99">
        <v>8642.6</v>
      </c>
      <c r="BR72" s="99">
        <v>9084.8</v>
      </c>
      <c r="BS72" s="99">
        <v>9161.2</v>
      </c>
      <c r="BT72" s="99">
        <v>9663.2</v>
      </c>
      <c r="BU72" s="82">
        <v>9870</v>
      </c>
      <c r="BV72" s="82">
        <v>9978.6</v>
      </c>
      <c r="BW72" s="82">
        <v>10197.1</v>
      </c>
      <c r="BX72" s="80">
        <v>10251.2</v>
      </c>
      <c r="BY72" s="82">
        <v>383.5</v>
      </c>
      <c r="BZ72" s="82">
        <v>191</v>
      </c>
      <c r="CA72" s="82">
        <v>294.6</v>
      </c>
      <c r="CB72" s="82">
        <v>380.4</v>
      </c>
      <c r="CC72" s="82">
        <v>112.6</v>
      </c>
      <c r="CD72" s="82">
        <v>547.1</v>
      </c>
      <c r="CE72" s="82">
        <v>1318.7</v>
      </c>
      <c r="CF72" s="82">
        <v>151</v>
      </c>
      <c r="CG72" s="82">
        <v>19.5</v>
      </c>
      <c r="CH72" s="82">
        <v>3.699999999999818</v>
      </c>
      <c r="CI72" s="82">
        <v>12.900000000000091</v>
      </c>
      <c r="CJ72" s="82">
        <v>13.400000000000091</v>
      </c>
      <c r="CK72" s="82">
        <v>574.5</v>
      </c>
      <c r="CL72" s="82">
        <v>869.1</v>
      </c>
      <c r="CM72" s="82">
        <v>1249.5</v>
      </c>
      <c r="CN72" s="82">
        <v>1362.1</v>
      </c>
      <c r="CO72" s="82">
        <v>1909.2</v>
      </c>
      <c r="CP72" s="80">
        <v>3227.9</v>
      </c>
      <c r="CQ72" s="82">
        <v>3378.9</v>
      </c>
      <c r="CR72" s="82">
        <v>3398.4</v>
      </c>
      <c r="CS72" s="80">
        <v>3402.1</v>
      </c>
      <c r="CT72" s="80">
        <v>3415</v>
      </c>
      <c r="CU72" s="82">
        <v>3428.4</v>
      </c>
      <c r="CV72" s="82">
        <v>272.7</v>
      </c>
      <c r="CW72" s="82">
        <v>569.8</v>
      </c>
      <c r="CX72" s="82">
        <v>858.2</v>
      </c>
      <c r="CY72" s="80">
        <v>899.9</v>
      </c>
      <c r="CZ72" s="80">
        <v>1047.2</v>
      </c>
      <c r="DA72" s="80">
        <v>1282.3</v>
      </c>
      <c r="DB72" s="80">
        <v>1382.8</v>
      </c>
      <c r="DC72" s="80">
        <v>1478.6</v>
      </c>
      <c r="DD72" s="80">
        <v>2021.5</v>
      </c>
      <c r="DE72" s="80">
        <v>2335.7</v>
      </c>
      <c r="DF72" s="80">
        <v>2652.1</v>
      </c>
      <c r="DG72" s="80">
        <v>2886.7</v>
      </c>
      <c r="DH72" s="80">
        <v>84</v>
      </c>
      <c r="DI72" s="80">
        <v>4142.6</v>
      </c>
      <c r="DJ72" s="80">
        <v>4467.5</v>
      </c>
      <c r="DK72" s="80">
        <v>4697.6</v>
      </c>
      <c r="DL72" s="80">
        <v>5195.2</v>
      </c>
      <c r="DM72" s="82">
        <v>5392.7</v>
      </c>
      <c r="DN72" s="80">
        <v>5448.9</v>
      </c>
      <c r="DO72" s="80">
        <v>5988.7</v>
      </c>
      <c r="DP72" s="80">
        <v>8030.5</v>
      </c>
      <c r="DQ72" s="80">
        <v>8795</v>
      </c>
      <c r="DR72" s="80">
        <v>9235.8</v>
      </c>
      <c r="DS72" s="80">
        <v>130.6</v>
      </c>
      <c r="DT72" s="80">
        <f>DR72+DS72</f>
        <v>9366.4</v>
      </c>
      <c r="DU72" s="82">
        <v>1059.9</v>
      </c>
      <c r="DV72" s="82">
        <v>409.2</v>
      </c>
      <c r="DW72" s="82">
        <v>376.2</v>
      </c>
      <c r="DX72" s="82">
        <v>172.4</v>
      </c>
      <c r="DY72" s="82">
        <v>97.066092</v>
      </c>
      <c r="DZ72" s="82">
        <f>'[1]Feuil3'!$F$16</f>
        <v>141.648539</v>
      </c>
      <c r="EA72" s="82">
        <v>376.9</v>
      </c>
      <c r="EB72" s="82">
        <v>543.5</v>
      </c>
      <c r="EC72" s="82">
        <v>226.385996</v>
      </c>
      <c r="ED72" s="82">
        <v>1331.985626</v>
      </c>
      <c r="EE72" s="82">
        <v>773.5</v>
      </c>
      <c r="EF72" s="82">
        <v>1292.4</v>
      </c>
      <c r="EG72" s="99">
        <f>SUM(DU72:EF72)</f>
        <v>6801.0862529999995</v>
      </c>
      <c r="EH72" s="82">
        <v>583</v>
      </c>
      <c r="EI72" s="82">
        <v>926.4</v>
      </c>
      <c r="EJ72" s="82">
        <v>546.7</v>
      </c>
      <c r="EK72" s="82">
        <v>1058.412458</v>
      </c>
      <c r="EL72" s="82">
        <v>5616.9</v>
      </c>
      <c r="EM72" s="82">
        <v>1923.4</v>
      </c>
      <c r="EN72" s="82">
        <v>1969.8</v>
      </c>
      <c r="EO72" s="82">
        <v>3678.477399</v>
      </c>
      <c r="EP72" s="82">
        <v>3982.963917</v>
      </c>
      <c r="EQ72" s="82">
        <v>10249.971696</v>
      </c>
      <c r="ER72" s="82">
        <v>4989.9</v>
      </c>
      <c r="ES72" s="82">
        <v>5447.4</v>
      </c>
      <c r="ET72" s="99">
        <f>SUM(EH72:ES72)</f>
        <v>40973.325469999996</v>
      </c>
      <c r="EU72" s="100">
        <v>5428.2</v>
      </c>
      <c r="EV72" s="82">
        <v>8024.253618</v>
      </c>
      <c r="EW72" s="80">
        <v>546.666636</v>
      </c>
      <c r="EX72" s="80">
        <v>2030.92</v>
      </c>
      <c r="EY72" s="80">
        <v>6572.608</v>
      </c>
      <c r="EZ72" s="80">
        <v>2619.3</v>
      </c>
      <c r="FA72" s="80">
        <v>1649.969662</v>
      </c>
      <c r="FB72" s="80">
        <v>5558.475313</v>
      </c>
      <c r="FC72" s="80">
        <v>3205.6</v>
      </c>
      <c r="FD72" s="80">
        <v>3612.446909</v>
      </c>
      <c r="FE72" s="80">
        <v>3830.581761</v>
      </c>
      <c r="FF72" s="80">
        <v>957</v>
      </c>
      <c r="FG72" s="80">
        <f>SUM(EU72:EZ72)+FA72+FB72+FC72+FD72+FE72+FF72</f>
        <v>44036.021899</v>
      </c>
      <c r="FH72" s="80">
        <v>819.639142</v>
      </c>
      <c r="FI72" s="80">
        <v>2550.180886</v>
      </c>
      <c r="FJ72" s="80">
        <v>24423.654484</v>
      </c>
      <c r="FK72" s="80">
        <v>1541.336567</v>
      </c>
      <c r="FL72" s="80">
        <v>5154.425735849999</v>
      </c>
      <c r="FM72" s="80">
        <v>7275.6</v>
      </c>
      <c r="FN72" s="80">
        <v>1997.1081491710002</v>
      </c>
      <c r="FO72" s="80">
        <v>2631.452092739104</v>
      </c>
      <c r="FP72" s="80">
        <v>2466.1262238880786</v>
      </c>
      <c r="FQ72" s="80">
        <v>715.1</v>
      </c>
      <c r="FR72" s="80">
        <v>3338.4417264948206</v>
      </c>
      <c r="FS72" s="80">
        <v>1605.5163209234302</v>
      </c>
      <c r="FT72" s="80">
        <f>FI72+FH72+FJ72+FK72+FL72+FM72+FN72+FO72+FP72+FQ72+FR72+FS72</f>
        <v>54518.58132806643</v>
      </c>
      <c r="FU72" s="80">
        <v>507.72175413138694</v>
      </c>
      <c r="FV72" s="80">
        <v>421.4498493622481</v>
      </c>
      <c r="FW72" s="80">
        <v>907.2857603314761</v>
      </c>
      <c r="FX72" s="80">
        <v>2129.246051169999</v>
      </c>
      <c r="FY72" s="80">
        <v>610.45341814</v>
      </c>
      <c r="FZ72" s="80">
        <v>913.1901312599997</v>
      </c>
      <c r="GA72" s="80">
        <v>638.3202943199999</v>
      </c>
      <c r="GB72" s="80">
        <v>733.2289397000004</v>
      </c>
      <c r="GC72" s="80">
        <v>1998.9128406799998</v>
      </c>
      <c r="GD72" s="80">
        <v>624.369175</v>
      </c>
      <c r="GE72" s="80">
        <v>2919.025002</v>
      </c>
      <c r="GF72" s="80">
        <v>3697.006443</v>
      </c>
      <c r="GG72" s="80">
        <f>SUM(FU72:GF72)</f>
        <v>16100.20965909511</v>
      </c>
      <c r="GH72" s="80">
        <v>1283.418645</v>
      </c>
      <c r="GI72" s="80">
        <v>1847.193942</v>
      </c>
      <c r="GJ72" s="80">
        <v>725.250152</v>
      </c>
      <c r="GK72" s="80">
        <v>1303.532216</v>
      </c>
      <c r="GL72" s="80">
        <v>608.749926</v>
      </c>
      <c r="GM72" s="80">
        <v>916.034087</v>
      </c>
      <c r="GN72" s="80">
        <v>742.743293</v>
      </c>
      <c r="GO72" s="80">
        <v>1459.427442</v>
      </c>
      <c r="GP72" s="80">
        <v>732.246616324</v>
      </c>
      <c r="GQ72" s="80">
        <v>2251.695037</v>
      </c>
      <c r="GR72" s="80">
        <v>2927.339223</v>
      </c>
      <c r="GS72" s="80">
        <v>2327.429854</v>
      </c>
      <c r="GT72" s="80">
        <v>1411.479371</v>
      </c>
      <c r="GU72" s="80">
        <v>1630.988938</v>
      </c>
      <c r="GV72" s="80">
        <v>345.847626</v>
      </c>
      <c r="GW72" s="80">
        <v>695.61679</v>
      </c>
      <c r="GX72" s="80">
        <v>583.25465</v>
      </c>
      <c r="GY72" s="80">
        <v>792.711579</v>
      </c>
      <c r="GZ72" s="80">
        <v>748.013151</v>
      </c>
      <c r="HA72" s="80">
        <v>885.805456</v>
      </c>
      <c r="HB72" s="80">
        <v>3858.395023</v>
      </c>
      <c r="HC72" s="80">
        <v>1035.62786</v>
      </c>
      <c r="HD72" s="80">
        <v>2125.867133</v>
      </c>
      <c r="HE72" s="80">
        <v>1149.447106</v>
      </c>
      <c r="HF72" s="80">
        <v>1396.086806</v>
      </c>
      <c r="HG72" s="80">
        <v>2440.266219</v>
      </c>
      <c r="HH72" s="80">
        <v>15888.179552</v>
      </c>
      <c r="HI72" s="80">
        <v>622.848873</v>
      </c>
      <c r="HJ72" s="80">
        <v>786.485091</v>
      </c>
      <c r="HK72" s="80">
        <v>590.843274</v>
      </c>
      <c r="HL72" s="80">
        <v>2090.141184</v>
      </c>
      <c r="HM72" s="80">
        <v>1805.154833</v>
      </c>
      <c r="HN72" s="80"/>
      <c r="HO72" s="80"/>
      <c r="HP72" s="80"/>
      <c r="HQ72" s="80"/>
      <c r="HR72" s="99">
        <f>+GT72+GU72+GV72+GW72+GX72+GY72+GZ72+HA72</f>
        <v>7093.7175609999995</v>
      </c>
      <c r="HS72" s="99">
        <f>HF72+HG72+HH72+HI72+HJ72+HK72+HL72+HM72</f>
        <v>25620.005831999995</v>
      </c>
    </row>
    <row r="73" spans="1:227" ht="15.75">
      <c r="A73" s="67" t="s">
        <v>101</v>
      </c>
      <c r="B73" s="33">
        <v>308</v>
      </c>
      <c r="C73" s="18">
        <v>759.7</v>
      </c>
      <c r="D73" s="18">
        <v>884</v>
      </c>
      <c r="E73" s="19">
        <v>1747.7</v>
      </c>
      <c r="F73" s="19">
        <v>2161.4</v>
      </c>
      <c r="G73" s="19">
        <v>2662</v>
      </c>
      <c r="H73" s="18">
        <v>2392.3</v>
      </c>
      <c r="I73" s="15">
        <v>3329.4</v>
      </c>
      <c r="J73" s="43">
        <v>6408.5</v>
      </c>
      <c r="K73" s="33">
        <v>2401.7557250000004</v>
      </c>
      <c r="L73" s="33">
        <v>2242.535202</v>
      </c>
      <c r="M73" s="99">
        <v>6822.669992</v>
      </c>
      <c r="N73" s="99">
        <v>3494.363273328146</v>
      </c>
      <c r="O73" s="99">
        <v>7681.002504927383</v>
      </c>
      <c r="P73" s="99">
        <v>6403.748720900001</v>
      </c>
      <c r="Q73" s="99">
        <v>2635.7481139999995</v>
      </c>
      <c r="R73" s="99">
        <v>49.8</v>
      </c>
      <c r="S73" s="99">
        <v>31.5</v>
      </c>
      <c r="T73" s="82">
        <v>138.1</v>
      </c>
      <c r="U73" s="82">
        <v>80.7</v>
      </c>
      <c r="V73" s="82">
        <v>66.7</v>
      </c>
      <c r="W73" s="82">
        <v>104.9</v>
      </c>
      <c r="X73" s="82">
        <v>29.8</v>
      </c>
      <c r="Y73" s="82">
        <v>147.1</v>
      </c>
      <c r="Z73" s="82">
        <v>46.1</v>
      </c>
      <c r="AA73" s="82">
        <v>101</v>
      </c>
      <c r="AB73" s="82">
        <v>38.4</v>
      </c>
      <c r="AC73" s="82">
        <v>49.9</v>
      </c>
      <c r="AD73" s="82">
        <v>37.9</v>
      </c>
      <c r="AE73" s="82">
        <v>8.4</v>
      </c>
      <c r="AF73" s="82">
        <v>128.6</v>
      </c>
      <c r="AG73" s="82">
        <v>116.6</v>
      </c>
      <c r="AH73" s="82">
        <v>47.4</v>
      </c>
      <c r="AI73" s="82">
        <v>119.3</v>
      </c>
      <c r="AJ73" s="82">
        <v>406.9</v>
      </c>
      <c r="AK73" s="82">
        <v>463.4</v>
      </c>
      <c r="AL73" s="82">
        <v>102.4</v>
      </c>
      <c r="AM73" s="82">
        <v>130.5</v>
      </c>
      <c r="AN73" s="82">
        <v>30</v>
      </c>
      <c r="AO73" s="82">
        <v>156.3</v>
      </c>
      <c r="AP73" s="82">
        <v>87.4</v>
      </c>
      <c r="AQ73" s="82">
        <v>22.2</v>
      </c>
      <c r="AR73" s="82">
        <v>170</v>
      </c>
      <c r="AS73" s="82">
        <v>178.9</v>
      </c>
      <c r="AT73" s="82">
        <v>307.8</v>
      </c>
      <c r="AU73" s="82">
        <v>80</v>
      </c>
      <c r="AV73" s="80">
        <v>178.3</v>
      </c>
      <c r="AW73" s="80">
        <v>159.8</v>
      </c>
      <c r="AX73" s="80">
        <v>237.8</v>
      </c>
      <c r="AY73" s="80">
        <v>376</v>
      </c>
      <c r="AZ73" s="80">
        <v>158.5</v>
      </c>
      <c r="BA73" s="82">
        <v>204.7</v>
      </c>
      <c r="BB73" s="82">
        <v>203.7</v>
      </c>
      <c r="BC73" s="82">
        <v>232.5</v>
      </c>
      <c r="BD73" s="82">
        <v>504.1</v>
      </c>
      <c r="BE73" s="82">
        <v>176.3</v>
      </c>
      <c r="BF73" s="82">
        <v>148.4</v>
      </c>
      <c r="BG73" s="82">
        <v>248.8</v>
      </c>
      <c r="BH73" s="82">
        <v>164.5</v>
      </c>
      <c r="BI73" s="82">
        <v>302</v>
      </c>
      <c r="BJ73" s="82">
        <v>207.3</v>
      </c>
      <c r="BK73" s="82">
        <v>136.1</v>
      </c>
      <c r="BL73" s="82">
        <v>117.8</v>
      </c>
      <c r="BM73" s="82">
        <v>220.5</v>
      </c>
      <c r="BN73" s="99">
        <v>436.2</v>
      </c>
      <c r="BO73" s="99">
        <v>940.3</v>
      </c>
      <c r="BP73" s="99">
        <v>1116.6</v>
      </c>
      <c r="BQ73" s="99">
        <v>1265</v>
      </c>
      <c r="BR73" s="99">
        <v>1513.8</v>
      </c>
      <c r="BS73" s="99">
        <v>1678.3</v>
      </c>
      <c r="BT73" s="99">
        <v>1980.3</v>
      </c>
      <c r="BU73" s="82">
        <v>2187.6</v>
      </c>
      <c r="BV73" s="82">
        <v>2323.7</v>
      </c>
      <c r="BW73" s="82">
        <v>2441.5</v>
      </c>
      <c r="BX73" s="80">
        <v>2662</v>
      </c>
      <c r="BY73" s="82">
        <v>273.5</v>
      </c>
      <c r="BZ73" s="82">
        <v>73.2</v>
      </c>
      <c r="CA73" s="82">
        <v>81.6</v>
      </c>
      <c r="CB73" s="82">
        <v>72.5</v>
      </c>
      <c r="CC73" s="82">
        <v>103</v>
      </c>
      <c r="CD73" s="82">
        <v>565.9</v>
      </c>
      <c r="CE73" s="82">
        <v>514</v>
      </c>
      <c r="CF73" s="82">
        <v>205.6</v>
      </c>
      <c r="CG73" s="82">
        <v>71</v>
      </c>
      <c r="CH73" s="82">
        <v>90.00000000000023</v>
      </c>
      <c r="CI73" s="82">
        <v>25.799999999999727</v>
      </c>
      <c r="CJ73" s="82">
        <v>316.2</v>
      </c>
      <c r="CK73" s="82">
        <v>346.7</v>
      </c>
      <c r="CL73" s="82">
        <v>428.3</v>
      </c>
      <c r="CM73" s="82">
        <v>500.8</v>
      </c>
      <c r="CN73" s="82">
        <v>603.8</v>
      </c>
      <c r="CO73" s="82">
        <v>1169.7</v>
      </c>
      <c r="CP73" s="80">
        <v>1683.7</v>
      </c>
      <c r="CQ73" s="82">
        <v>1889.3</v>
      </c>
      <c r="CR73" s="82">
        <v>1960.3</v>
      </c>
      <c r="CS73" s="80">
        <v>2050.3</v>
      </c>
      <c r="CT73" s="80">
        <v>2076.1</v>
      </c>
      <c r="CU73" s="82">
        <v>2392.3</v>
      </c>
      <c r="CV73" s="82">
        <v>792.4</v>
      </c>
      <c r="CW73" s="82">
        <v>1157.6</v>
      </c>
      <c r="CX73" s="82">
        <v>1484.5</v>
      </c>
      <c r="CY73" s="80">
        <v>1621.5</v>
      </c>
      <c r="CZ73" s="80">
        <v>1967.2</v>
      </c>
      <c r="DA73" s="80">
        <v>2229.8</v>
      </c>
      <c r="DB73" s="80">
        <v>2440.9</v>
      </c>
      <c r="DC73" s="80">
        <v>2522.9</v>
      </c>
      <c r="DD73" s="80">
        <v>2728.6</v>
      </c>
      <c r="DE73" s="80">
        <v>2993.3</v>
      </c>
      <c r="DF73" s="80">
        <v>3118.2</v>
      </c>
      <c r="DG73" s="80">
        <v>3329.4</v>
      </c>
      <c r="DH73" s="82">
        <v>292.2</v>
      </c>
      <c r="DI73" s="82">
        <v>2459</v>
      </c>
      <c r="DJ73" s="82">
        <v>3331.5</v>
      </c>
      <c r="DK73" s="82">
        <v>3605.4</v>
      </c>
      <c r="DL73" s="82">
        <v>4103</v>
      </c>
      <c r="DM73" s="82">
        <v>4300.5</v>
      </c>
      <c r="DN73" s="80">
        <v>4356.7</v>
      </c>
      <c r="DO73" s="80">
        <v>4896.5</v>
      </c>
      <c r="DP73" s="80">
        <v>6249</v>
      </c>
      <c r="DQ73" s="80">
        <v>6270.3</v>
      </c>
      <c r="DR73" s="80">
        <v>6408.5</v>
      </c>
      <c r="DS73" s="80"/>
      <c r="DT73" s="80">
        <f>DR73+DS73</f>
        <v>6408.5</v>
      </c>
      <c r="DU73" s="82">
        <v>980.8</v>
      </c>
      <c r="DV73" s="82">
        <v>282.6</v>
      </c>
      <c r="DW73" s="82">
        <v>116</v>
      </c>
      <c r="DX73" s="82">
        <v>49</v>
      </c>
      <c r="DY73" s="82">
        <v>66.412571</v>
      </c>
      <c r="DZ73" s="82">
        <f>'[1]Feuil3'!$F$8</f>
        <v>58.256454</v>
      </c>
      <c r="EA73" s="82">
        <v>102.9</v>
      </c>
      <c r="EB73" s="82">
        <v>164</v>
      </c>
      <c r="EC73" s="82">
        <v>148.184459</v>
      </c>
      <c r="ED73" s="82">
        <v>129.902241</v>
      </c>
      <c r="EE73" s="82">
        <v>150.9</v>
      </c>
      <c r="EF73" s="82">
        <v>152.8</v>
      </c>
      <c r="EG73" s="99">
        <f>SUM(DU73:EF73)</f>
        <v>2401.7557250000004</v>
      </c>
      <c r="EH73" s="82">
        <v>162.4</v>
      </c>
      <c r="EI73" s="82">
        <v>144.6</v>
      </c>
      <c r="EJ73" s="82">
        <v>150.3</v>
      </c>
      <c r="EK73" s="82">
        <v>194.981152</v>
      </c>
      <c r="EL73" s="82">
        <v>134.5</v>
      </c>
      <c r="EM73" s="82">
        <v>126.6</v>
      </c>
      <c r="EN73" s="82">
        <v>120.1</v>
      </c>
      <c r="EO73" s="82">
        <v>46.297892</v>
      </c>
      <c r="EP73" s="82">
        <v>159.496357</v>
      </c>
      <c r="EQ73" s="82">
        <v>608.759801</v>
      </c>
      <c r="ER73" s="82">
        <v>223</v>
      </c>
      <c r="ES73" s="82">
        <v>171.5</v>
      </c>
      <c r="ET73" s="99">
        <f>SUM(EH73:ES73)</f>
        <v>2242.535202</v>
      </c>
      <c r="EU73" s="100">
        <v>192.5</v>
      </c>
      <c r="EV73" s="82">
        <v>185.030699</v>
      </c>
      <c r="EW73" s="80">
        <v>150.281726</v>
      </c>
      <c r="EX73" s="80">
        <v>1591.03</v>
      </c>
      <c r="EY73" s="80">
        <v>355.809</v>
      </c>
      <c r="EZ73" s="80">
        <v>1187.3</v>
      </c>
      <c r="FA73" s="80">
        <v>468.994144</v>
      </c>
      <c r="FB73" s="80">
        <v>235.518981</v>
      </c>
      <c r="FC73" s="80">
        <v>119.2</v>
      </c>
      <c r="FD73" s="80">
        <v>265.142781</v>
      </c>
      <c r="FE73" s="80">
        <v>336.162661</v>
      </c>
      <c r="FF73" s="80">
        <v>1735.7</v>
      </c>
      <c r="FG73" s="80">
        <f>SUM(EU73:EZ73)+FA73+FB73+FC73+FD73+FE73+FF73</f>
        <v>6822.669992</v>
      </c>
      <c r="FH73" s="80">
        <v>170.054212</v>
      </c>
      <c r="FI73" s="80">
        <v>132.080796</v>
      </c>
      <c r="FJ73" s="80">
        <v>90.450824</v>
      </c>
      <c r="FK73" s="80">
        <v>15.832975</v>
      </c>
      <c r="FL73" s="80">
        <v>173.48948372000004</v>
      </c>
      <c r="FM73" s="80">
        <v>81.4</v>
      </c>
      <c r="FN73" s="80">
        <v>200.45450869857797</v>
      </c>
      <c r="FO73" s="80">
        <v>755.8682936405005</v>
      </c>
      <c r="FP73" s="80">
        <v>249.654030264055</v>
      </c>
      <c r="FQ73" s="80">
        <v>383.9</v>
      </c>
      <c r="FR73" s="80">
        <v>326.021658730353</v>
      </c>
      <c r="FS73" s="80">
        <v>915.1564912746594</v>
      </c>
      <c r="FT73" s="80">
        <f>FI73+FH73+FJ73+FK73+FL73+FM73+FN73+FO73+FP73+FQ73+FR73+FS73</f>
        <v>3494.363273328146</v>
      </c>
      <c r="FU73" s="80">
        <v>964.9522503518475</v>
      </c>
      <c r="FV73" s="80">
        <v>1279.5632185656216</v>
      </c>
      <c r="FW73" s="80">
        <v>513.677576249912</v>
      </c>
      <c r="FX73" s="80">
        <v>314.14350171000007</v>
      </c>
      <c r="FY73" s="80">
        <v>772.6837786500006</v>
      </c>
      <c r="FZ73" s="80">
        <v>269.77313263</v>
      </c>
      <c r="GA73" s="80">
        <v>236.03186291</v>
      </c>
      <c r="GB73" s="80">
        <v>278.5837665600001</v>
      </c>
      <c r="GC73" s="80">
        <v>689.4568193000002</v>
      </c>
      <c r="GD73" s="80">
        <v>1552.165033</v>
      </c>
      <c r="GE73" s="80">
        <v>303.194294</v>
      </c>
      <c r="GF73" s="80">
        <v>506.777271</v>
      </c>
      <c r="GG73" s="80">
        <f>SUM(FU73:GF73)</f>
        <v>7681.002504927383</v>
      </c>
      <c r="GH73" s="80">
        <v>405.771543</v>
      </c>
      <c r="GI73" s="80">
        <v>1416.793859</v>
      </c>
      <c r="GJ73" s="80">
        <v>120.652415</v>
      </c>
      <c r="GK73" s="80">
        <v>1441.27469</v>
      </c>
      <c r="GL73" s="80">
        <v>381.170092</v>
      </c>
      <c r="GM73" s="80">
        <v>537.723041</v>
      </c>
      <c r="GN73" s="80">
        <v>1611.704388</v>
      </c>
      <c r="GO73" s="80">
        <v>1830.497894</v>
      </c>
      <c r="GP73" s="80">
        <v>142.1170329</v>
      </c>
      <c r="GQ73" s="80">
        <v>109.271287</v>
      </c>
      <c r="GR73" s="80">
        <v>69.241082</v>
      </c>
      <c r="GS73" s="80">
        <v>74.208696</v>
      </c>
      <c r="GT73" s="80">
        <v>84.513495</v>
      </c>
      <c r="GU73" s="80">
        <v>56.83244</v>
      </c>
      <c r="GV73" s="80">
        <v>61.83305800000001</v>
      </c>
      <c r="GW73" s="80">
        <v>128.73641</v>
      </c>
      <c r="GX73" s="80">
        <v>196.490682</v>
      </c>
      <c r="GY73" s="80">
        <v>104.83098</v>
      </c>
      <c r="GZ73" s="80">
        <v>88.979601</v>
      </c>
      <c r="HA73" s="80">
        <v>1227.867956</v>
      </c>
      <c r="HB73" s="80">
        <v>265.243439</v>
      </c>
      <c r="HC73" s="80">
        <v>129.836135</v>
      </c>
      <c r="HD73" s="80">
        <v>122.40886</v>
      </c>
      <c r="HE73" s="80">
        <v>168.175058</v>
      </c>
      <c r="HF73" s="80">
        <v>185.056888</v>
      </c>
      <c r="HG73" s="80">
        <v>100.387306</v>
      </c>
      <c r="HH73" s="80">
        <v>100.194615</v>
      </c>
      <c r="HI73" s="80">
        <v>713.159575</v>
      </c>
      <c r="HJ73" s="80">
        <v>181.769756</v>
      </c>
      <c r="HK73" s="80">
        <v>512.813821</v>
      </c>
      <c r="HL73" s="80">
        <v>745.087996</v>
      </c>
      <c r="HM73" s="80">
        <v>1265.857858</v>
      </c>
      <c r="HN73" s="80"/>
      <c r="HO73" s="80"/>
      <c r="HP73" s="80"/>
      <c r="HQ73" s="80"/>
      <c r="HR73" s="99">
        <f>+GT73+GU73+GV73+GW73+GX73+GY73+GZ73+HA73</f>
        <v>1950.0846219999999</v>
      </c>
      <c r="HS73" s="99">
        <f>HF73+HG73+HH73+HI73+HJ73+HK73+HL73+HM73</f>
        <v>3804.3278149999996</v>
      </c>
    </row>
    <row r="74" spans="1:227" ht="15.75">
      <c r="A74" s="67" t="s">
        <v>102</v>
      </c>
      <c r="B74" s="33">
        <v>391.7</v>
      </c>
      <c r="C74" s="18">
        <v>169.1</v>
      </c>
      <c r="D74" s="18">
        <v>647.7</v>
      </c>
      <c r="E74" s="19">
        <v>770.5</v>
      </c>
      <c r="F74" s="19">
        <v>1364.8</v>
      </c>
      <c r="G74" s="19">
        <v>1300.4</v>
      </c>
      <c r="H74" s="18">
        <v>293.7</v>
      </c>
      <c r="I74" s="15">
        <v>526.4</v>
      </c>
      <c r="J74" s="43">
        <v>826.9</v>
      </c>
      <c r="K74" s="33">
        <v>593.822412</v>
      </c>
      <c r="L74" s="33">
        <v>5343.660089</v>
      </c>
      <c r="M74" s="99">
        <v>6337.715183</v>
      </c>
      <c r="N74" s="99">
        <v>1490.2937584674942</v>
      </c>
      <c r="O74" s="99">
        <v>3288.4238983942846</v>
      </c>
      <c r="P74" s="99">
        <v>1656.0899935000016</v>
      </c>
      <c r="Q74" s="99">
        <v>1262.850832</v>
      </c>
      <c r="R74" s="82">
        <v>92.4</v>
      </c>
      <c r="S74" s="82">
        <v>84.4</v>
      </c>
      <c r="T74" s="82">
        <v>78.5</v>
      </c>
      <c r="U74" s="82">
        <v>15</v>
      </c>
      <c r="V74" s="82">
        <v>84.6</v>
      </c>
      <c r="W74" s="82" t="s">
        <v>8</v>
      </c>
      <c r="X74" s="82">
        <v>34.8</v>
      </c>
      <c r="Y74" s="82">
        <v>181.2</v>
      </c>
      <c r="Z74" s="82" t="s">
        <v>8</v>
      </c>
      <c r="AA74" s="82">
        <v>20.5</v>
      </c>
      <c r="AB74" s="82">
        <v>37</v>
      </c>
      <c r="AC74" s="82">
        <v>19.3</v>
      </c>
      <c r="AD74" s="82">
        <v>142.3</v>
      </c>
      <c r="AE74" s="82">
        <v>95</v>
      </c>
      <c r="AF74" s="82">
        <v>5.1</v>
      </c>
      <c r="AG74" s="82">
        <v>65</v>
      </c>
      <c r="AH74" s="82">
        <v>22.9</v>
      </c>
      <c r="AI74" s="82">
        <v>98.5</v>
      </c>
      <c r="AJ74" s="82">
        <v>41.6</v>
      </c>
      <c r="AK74" s="82">
        <v>17.9</v>
      </c>
      <c r="AL74" s="82">
        <v>25.9</v>
      </c>
      <c r="AM74" s="82">
        <v>25.8</v>
      </c>
      <c r="AN74" s="82">
        <v>22.8</v>
      </c>
      <c r="AO74" s="82">
        <v>207.7</v>
      </c>
      <c r="AP74" s="82">
        <v>62.3</v>
      </c>
      <c r="AQ74" s="82">
        <v>124.3</v>
      </c>
      <c r="AR74" s="82">
        <v>66.4</v>
      </c>
      <c r="AS74" s="82">
        <v>62.4</v>
      </c>
      <c r="AT74" s="82">
        <v>81.7</v>
      </c>
      <c r="AU74" s="82">
        <v>128.3</v>
      </c>
      <c r="AV74" s="80">
        <v>295.1</v>
      </c>
      <c r="AW74" s="80">
        <v>161.4</v>
      </c>
      <c r="AX74" s="80">
        <v>64</v>
      </c>
      <c r="AY74" s="80">
        <v>127.4</v>
      </c>
      <c r="AZ74" s="80">
        <v>88.4</v>
      </c>
      <c r="BA74" s="82">
        <v>103.1</v>
      </c>
      <c r="BB74" s="82">
        <v>106.4</v>
      </c>
      <c r="BC74" s="82">
        <v>93.5</v>
      </c>
      <c r="BD74" s="82">
        <v>0.4000000000000057</v>
      </c>
      <c r="BE74" s="82">
        <v>97.2</v>
      </c>
      <c r="BF74" s="82">
        <v>45.2</v>
      </c>
      <c r="BG74" s="82">
        <v>147.5</v>
      </c>
      <c r="BH74" s="82">
        <v>31.400000000000063</v>
      </c>
      <c r="BI74" s="82">
        <v>119.1</v>
      </c>
      <c r="BJ74" s="82">
        <v>139.9</v>
      </c>
      <c r="BK74" s="82">
        <v>35.1999999999999</v>
      </c>
      <c r="BL74" s="82">
        <v>376</v>
      </c>
      <c r="BM74" s="82">
        <v>108.6</v>
      </c>
      <c r="BN74" s="99">
        <v>199.9</v>
      </c>
      <c r="BO74" s="99">
        <v>200.3</v>
      </c>
      <c r="BP74" s="99">
        <v>297.5</v>
      </c>
      <c r="BQ74" s="99">
        <v>342.7</v>
      </c>
      <c r="BR74" s="99">
        <v>490.2</v>
      </c>
      <c r="BS74" s="99">
        <v>521.6</v>
      </c>
      <c r="BT74" s="99">
        <v>640.7</v>
      </c>
      <c r="BU74" s="82">
        <v>780.6</v>
      </c>
      <c r="BV74" s="82">
        <v>815.8</v>
      </c>
      <c r="BW74" s="82">
        <v>1191.8</v>
      </c>
      <c r="BX74" s="80">
        <v>1300.4</v>
      </c>
      <c r="BY74" s="82">
        <v>50.2</v>
      </c>
      <c r="BZ74" s="82">
        <v>40.6</v>
      </c>
      <c r="CA74" s="82">
        <v>0</v>
      </c>
      <c r="CB74" s="82">
        <v>13.1</v>
      </c>
      <c r="CC74" s="82">
        <v>47.9</v>
      </c>
      <c r="CD74" s="82">
        <v>25.5</v>
      </c>
      <c r="CE74" s="82">
        <v>3.5</v>
      </c>
      <c r="CF74" s="82">
        <v>31.8</v>
      </c>
      <c r="CG74" s="82">
        <v>25.5</v>
      </c>
      <c r="CH74" s="82">
        <v>30.1</v>
      </c>
      <c r="CI74" s="82">
        <v>9.300000000000011</v>
      </c>
      <c r="CJ74" s="82">
        <v>16.2</v>
      </c>
      <c r="CK74" s="82">
        <v>90.8</v>
      </c>
      <c r="CL74" s="82">
        <v>90.8</v>
      </c>
      <c r="CM74" s="82">
        <v>103.9</v>
      </c>
      <c r="CN74" s="82">
        <v>151.8</v>
      </c>
      <c r="CO74" s="82">
        <v>177.3</v>
      </c>
      <c r="CP74" s="80">
        <v>180.8</v>
      </c>
      <c r="CQ74" s="82">
        <v>212.6</v>
      </c>
      <c r="CR74" s="82">
        <v>238.1</v>
      </c>
      <c r="CS74" s="80">
        <v>268.2</v>
      </c>
      <c r="CT74" s="80">
        <v>277.5</v>
      </c>
      <c r="CU74" s="82">
        <v>293.7</v>
      </c>
      <c r="CV74" s="82">
        <v>89.2</v>
      </c>
      <c r="CW74" s="82">
        <v>148</v>
      </c>
      <c r="CX74" s="82">
        <v>185.6</v>
      </c>
      <c r="CY74" s="80">
        <v>399.8</v>
      </c>
      <c r="CZ74" s="80">
        <v>399.8</v>
      </c>
      <c r="DA74" s="80">
        <v>427.3</v>
      </c>
      <c r="DB74" s="80">
        <v>427.3</v>
      </c>
      <c r="DC74" s="80">
        <v>427.3</v>
      </c>
      <c r="DD74" s="80">
        <v>427.3</v>
      </c>
      <c r="DE74" s="80">
        <v>519.1</v>
      </c>
      <c r="DF74" s="80">
        <v>522.2</v>
      </c>
      <c r="DG74" s="80">
        <v>526.4</v>
      </c>
      <c r="DH74" s="80">
        <v>157</v>
      </c>
      <c r="DI74" s="80">
        <v>208.2</v>
      </c>
      <c r="DJ74" s="80">
        <v>252</v>
      </c>
      <c r="DK74" s="80">
        <v>325.1</v>
      </c>
      <c r="DL74" s="80">
        <v>547.4</v>
      </c>
      <c r="DM74" s="82">
        <v>699.9</v>
      </c>
      <c r="DN74" s="80">
        <v>703.5</v>
      </c>
      <c r="DO74" s="80">
        <v>713.4</v>
      </c>
      <c r="DP74" s="80">
        <v>720.7</v>
      </c>
      <c r="DQ74" s="80">
        <v>793.7</v>
      </c>
      <c r="DR74" s="80">
        <v>793.7</v>
      </c>
      <c r="DS74" s="80">
        <v>33.2</v>
      </c>
      <c r="DT74" s="80">
        <f>DR74+DS74</f>
        <v>826.9000000000001</v>
      </c>
      <c r="DU74" s="82">
        <v>154</v>
      </c>
      <c r="DV74" s="82">
        <v>0</v>
      </c>
      <c r="DW74" s="82">
        <f>75.5</f>
        <v>75.5</v>
      </c>
      <c r="DX74" s="82">
        <f>4.3+28.5</f>
        <v>32.8</v>
      </c>
      <c r="DY74" s="82">
        <v>0</v>
      </c>
      <c r="DZ74" s="82">
        <f>'[1]Feuil3'!$F$19</f>
        <v>2.892324</v>
      </c>
      <c r="EA74" s="82">
        <f>0.1+12.5</f>
        <v>12.6</v>
      </c>
      <c r="EB74" s="82">
        <v>52.9</v>
      </c>
      <c r="EC74" s="82">
        <v>20.426156</v>
      </c>
      <c r="ED74" s="82">
        <v>112.00393199999999</v>
      </c>
      <c r="EE74" s="82">
        <v>61.5</v>
      </c>
      <c r="EF74" s="82">
        <v>69.2</v>
      </c>
      <c r="EG74" s="99">
        <f>SUM(DU74:EF74)</f>
        <v>593.822412</v>
      </c>
      <c r="EH74" s="82">
        <v>36.2</v>
      </c>
      <c r="EI74" s="82">
        <v>55.2</v>
      </c>
      <c r="EJ74" s="82">
        <v>0</v>
      </c>
      <c r="EK74" s="82">
        <v>70.217024</v>
      </c>
      <c r="EL74" s="82">
        <v>17.599999999999998</v>
      </c>
      <c r="EM74" s="82">
        <v>201.5</v>
      </c>
      <c r="EN74" s="82">
        <v>252.29999999999998</v>
      </c>
      <c r="EO74" s="82">
        <v>101.27</v>
      </c>
      <c r="EP74" s="82">
        <v>286.77</v>
      </c>
      <c r="EQ74" s="82">
        <v>62.503065</v>
      </c>
      <c r="ER74" s="82">
        <v>1516.1</v>
      </c>
      <c r="ES74" s="82">
        <f>11.2+118.2+5.2+15+2594.4</f>
        <v>2744</v>
      </c>
      <c r="ET74" s="99">
        <f>SUM(EH74:ES74)</f>
        <v>5343.660089</v>
      </c>
      <c r="EU74" s="100">
        <v>245.20000000000002</v>
      </c>
      <c r="EV74" s="82">
        <v>539.781452</v>
      </c>
      <c r="EW74" s="80">
        <v>0</v>
      </c>
      <c r="EX74" s="80">
        <f>3394.59+821.72+260.55+0.82+3.49</f>
        <v>4481.17</v>
      </c>
      <c r="EY74" s="80">
        <f>729.937+15.239</f>
        <v>745.176</v>
      </c>
      <c r="EZ74" s="80">
        <f>238.3+2.7</f>
        <v>241</v>
      </c>
      <c r="FA74" s="80">
        <v>36.758578</v>
      </c>
      <c r="FB74" s="80">
        <v>28.084023000000002</v>
      </c>
      <c r="FC74" s="80">
        <f>4.4</f>
        <v>4.4</v>
      </c>
      <c r="FD74" s="80">
        <v>0</v>
      </c>
      <c r="FE74" s="80">
        <v>5.64513</v>
      </c>
      <c r="FF74" s="100">
        <v>10.5</v>
      </c>
      <c r="FG74" s="80">
        <f>SUM(EU74:EZ74)+FA74+FB74+FC74+FD74+FE74+FF74</f>
        <v>6337.715183</v>
      </c>
      <c r="FH74" s="80">
        <v>74.345638</v>
      </c>
      <c r="FI74" s="80">
        <v>237.631297</v>
      </c>
      <c r="FJ74" s="80">
        <v>63.759054000000006</v>
      </c>
      <c r="FK74" s="80">
        <v>9.042613</v>
      </c>
      <c r="FL74" s="80">
        <v>46.543561679999996</v>
      </c>
      <c r="FM74" s="80">
        <v>68.5</v>
      </c>
      <c r="FN74" s="80">
        <v>63.24029435601099</v>
      </c>
      <c r="FO74" s="80">
        <v>0</v>
      </c>
      <c r="FP74" s="80">
        <v>83.90813589421487</v>
      </c>
      <c r="FQ74" s="80">
        <v>139.4</v>
      </c>
      <c r="FR74" s="80">
        <v>80.10153233853801</v>
      </c>
      <c r="FS74" s="80">
        <v>623.8216321987302</v>
      </c>
      <c r="FT74" s="80">
        <f>FI74+FH74+FJ74+FK74+FL74+FM74+FN74+FO74+FP74+FQ74+FR74+FS74</f>
        <v>1490.2937584674942</v>
      </c>
      <c r="FU74" s="80">
        <v>129.415877381028</v>
      </c>
      <c r="FV74" s="80">
        <v>25.33591983682</v>
      </c>
      <c r="FW74" s="80">
        <v>543.144094486436</v>
      </c>
      <c r="FX74" s="80">
        <v>786.7550951000002</v>
      </c>
      <c r="FY74" s="80">
        <v>562.2018310800003</v>
      </c>
      <c r="FZ74" s="80">
        <v>551.1286241400002</v>
      </c>
      <c r="GA74" s="80">
        <v>52.89948378</v>
      </c>
      <c r="GB74" s="80">
        <v>99.03117222</v>
      </c>
      <c r="GC74" s="80">
        <v>70.63471437000001</v>
      </c>
      <c r="GD74" s="80">
        <v>392.92163999999997</v>
      </c>
      <c r="GE74" s="80">
        <v>8.914142</v>
      </c>
      <c r="GF74" s="80">
        <v>66.041304</v>
      </c>
      <c r="GG74" s="80">
        <f>SUM(FU74:GF74)</f>
        <v>3288.4238983942846</v>
      </c>
      <c r="GH74" s="80">
        <v>678.624482</v>
      </c>
      <c r="GI74" s="80">
        <v>341.76438299999995</v>
      </c>
      <c r="GJ74" s="80">
        <v>74.471789</v>
      </c>
      <c r="GK74" s="80">
        <v>60.622747</v>
      </c>
      <c r="GL74" s="80">
        <v>536.853086</v>
      </c>
      <c r="GM74" s="80">
        <v>0.408</v>
      </c>
      <c r="GN74" s="80">
        <v>7.790217999999999</v>
      </c>
      <c r="GO74" s="80">
        <v>3.6025020000000003</v>
      </c>
      <c r="GP74" s="80">
        <v>0.0629085</v>
      </c>
      <c r="GQ74" s="80">
        <v>36.065737</v>
      </c>
      <c r="GR74" s="80">
        <v>41.437438</v>
      </c>
      <c r="GS74" s="80">
        <v>30.422059</v>
      </c>
      <c r="GT74" s="80">
        <v>102.838469</v>
      </c>
      <c r="GU74" s="80">
        <v>3.6843649999999997</v>
      </c>
      <c r="GV74" s="80">
        <v>4.026142999999999</v>
      </c>
      <c r="GW74" s="80">
        <v>85.362771</v>
      </c>
      <c r="GX74" s="80">
        <v>6.200124</v>
      </c>
      <c r="GY74" s="80">
        <v>45.320482</v>
      </c>
      <c r="GZ74" s="80">
        <v>8.552331</v>
      </c>
      <c r="HA74" s="80">
        <v>90.774833</v>
      </c>
      <c r="HB74" s="80">
        <v>468.051919</v>
      </c>
      <c r="HC74" s="80">
        <v>201.113565</v>
      </c>
      <c r="HD74" s="80">
        <v>239.314098</v>
      </c>
      <c r="HE74" s="80">
        <v>7.611732</v>
      </c>
      <c r="HF74" s="80">
        <v>791.042912</v>
      </c>
      <c r="HG74" s="80">
        <v>78.908692</v>
      </c>
      <c r="HH74" s="80">
        <v>609.7098910000001</v>
      </c>
      <c r="HI74" s="80">
        <v>1106.046065</v>
      </c>
      <c r="HJ74" s="80">
        <v>109.49833</v>
      </c>
      <c r="HK74" s="80">
        <v>632.0346099999999</v>
      </c>
      <c r="HL74" s="80">
        <v>2134.4990469999993</v>
      </c>
      <c r="HM74" s="80">
        <v>407.924327</v>
      </c>
      <c r="HN74" s="80"/>
      <c r="HO74" s="80"/>
      <c r="HP74" s="80"/>
      <c r="HQ74" s="80"/>
      <c r="HR74" s="99">
        <f>+GT74+GU74+GV74+GW74+GX74+GY74+GZ74+HA74</f>
        <v>346.75951799999996</v>
      </c>
      <c r="HS74" s="99">
        <f>HF74+HG74+HH74+HI74+HJ74+HK74+HL74+HM74</f>
        <v>5869.663873999999</v>
      </c>
    </row>
    <row r="75" spans="1:227" ht="15.75">
      <c r="A75" s="67"/>
      <c r="B75" s="33"/>
      <c r="C75" s="18"/>
      <c r="D75" s="18"/>
      <c r="E75" s="19"/>
      <c r="F75" s="19"/>
      <c r="G75" s="19"/>
      <c r="H75" s="18"/>
      <c r="I75" s="19"/>
      <c r="J75" s="18"/>
      <c r="K75" s="37"/>
      <c r="L75" s="37"/>
      <c r="M75" s="93"/>
      <c r="N75" s="93"/>
      <c r="O75" s="93"/>
      <c r="P75" s="93"/>
      <c r="Q75" s="93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0"/>
      <c r="AW75" s="80"/>
      <c r="AX75" s="80"/>
      <c r="AY75" s="80"/>
      <c r="AZ75" s="80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9"/>
      <c r="BO75" s="99"/>
      <c r="BP75" s="99"/>
      <c r="BQ75" s="99"/>
      <c r="BR75" s="99"/>
      <c r="BS75" s="99"/>
      <c r="BT75" s="99"/>
      <c r="BU75" s="99"/>
      <c r="BV75" s="99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0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93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99"/>
      <c r="EU75" s="100"/>
      <c r="EV75" s="100"/>
      <c r="EW75" s="100"/>
      <c r="EX75" s="100"/>
      <c r="EY75" s="100"/>
      <c r="EZ75" s="100"/>
      <c r="FA75" s="100"/>
      <c r="FB75" s="100"/>
      <c r="FC75" s="100"/>
      <c r="FD75" s="100"/>
      <c r="FE75" s="100"/>
      <c r="FF75" s="93"/>
      <c r="FG75" s="93"/>
      <c r="FH75" s="80"/>
      <c r="FI75" s="80"/>
      <c r="FJ75" s="80"/>
      <c r="FK75" s="80"/>
      <c r="FL75" s="80"/>
      <c r="FM75" s="80"/>
      <c r="FN75" s="93"/>
      <c r="FO75" s="80"/>
      <c r="FP75" s="80"/>
      <c r="FQ75" s="80"/>
      <c r="FR75" s="80"/>
      <c r="FS75" s="80"/>
      <c r="FT75" s="80"/>
      <c r="FU75" s="93"/>
      <c r="FV75" s="93"/>
      <c r="FW75" s="93"/>
      <c r="FX75" s="93"/>
      <c r="FY75" s="93"/>
      <c r="FZ75" s="93"/>
      <c r="GA75" s="93"/>
      <c r="GB75" s="93"/>
      <c r="GC75" s="93"/>
      <c r="GD75" s="93"/>
      <c r="GE75" s="93"/>
      <c r="GF75" s="93"/>
      <c r="GG75" s="80"/>
      <c r="GH75" s="93"/>
      <c r="GI75" s="93"/>
      <c r="GJ75" s="93"/>
      <c r="GK75" s="93"/>
      <c r="GL75" s="93"/>
      <c r="GM75" s="93"/>
      <c r="GN75" s="93"/>
      <c r="GO75" s="93"/>
      <c r="GP75" s="93"/>
      <c r="GQ75" s="93"/>
      <c r="GR75" s="93"/>
      <c r="GS75" s="93"/>
      <c r="GT75" s="93"/>
      <c r="GU75" s="93"/>
      <c r="GV75" s="93"/>
      <c r="GW75" s="93"/>
      <c r="GX75" s="93"/>
      <c r="GY75" s="93"/>
      <c r="GZ75" s="93"/>
      <c r="HA75" s="93"/>
      <c r="HB75" s="93"/>
      <c r="HC75" s="93"/>
      <c r="HD75" s="93"/>
      <c r="HE75" s="93"/>
      <c r="HF75" s="93"/>
      <c r="HG75" s="93"/>
      <c r="HH75" s="93"/>
      <c r="HI75" s="93"/>
      <c r="HJ75" s="94"/>
      <c r="HK75" s="93"/>
      <c r="HL75" s="93"/>
      <c r="HM75" s="93"/>
      <c r="HN75" s="93"/>
      <c r="HO75" s="93"/>
      <c r="HP75" s="93"/>
      <c r="HQ75" s="93"/>
      <c r="HR75" s="99"/>
      <c r="HS75" s="99"/>
    </row>
    <row r="76" spans="1:227" ht="15.75">
      <c r="A76" s="66" t="s">
        <v>103</v>
      </c>
      <c r="B76" s="36">
        <f aca="true" t="shared" si="50" ref="B76:I76">SUM(B78)</f>
        <v>141.6</v>
      </c>
      <c r="C76" s="36">
        <f t="shared" si="50"/>
        <v>23.6</v>
      </c>
      <c r="D76" s="36">
        <f t="shared" si="50"/>
        <v>0</v>
      </c>
      <c r="E76" s="36">
        <f t="shared" si="50"/>
        <v>99.9</v>
      </c>
      <c r="F76" s="36">
        <f t="shared" si="50"/>
        <v>291.1</v>
      </c>
      <c r="G76" s="36">
        <f t="shared" si="50"/>
        <v>380.5</v>
      </c>
      <c r="H76" s="36">
        <f t="shared" si="50"/>
        <v>64.5</v>
      </c>
      <c r="I76" s="36">
        <f t="shared" si="50"/>
        <v>286.9</v>
      </c>
      <c r="J76" s="84">
        <f>J78+J79</f>
        <v>733.9</v>
      </c>
      <c r="K76" s="84">
        <f aca="true" t="shared" si="51" ref="K76:BL76">K78+K79</f>
        <v>2630.3070159999997</v>
      </c>
      <c r="L76" s="84">
        <f t="shared" si="51"/>
        <v>4534.575161000001</v>
      </c>
      <c r="M76" s="96">
        <f t="shared" si="51"/>
        <v>3089.569163</v>
      </c>
      <c r="N76" s="96">
        <f t="shared" si="51"/>
        <v>10475.974769266315</v>
      </c>
      <c r="O76" s="96">
        <f t="shared" si="51"/>
        <v>2545.0822426430627</v>
      </c>
      <c r="P76" s="96">
        <f t="shared" si="51"/>
        <v>1713.9346424799999</v>
      </c>
      <c r="Q76" s="96">
        <f t="shared" si="51"/>
        <v>993.979562</v>
      </c>
      <c r="R76" s="96">
        <f t="shared" si="51"/>
        <v>0</v>
      </c>
      <c r="S76" s="96">
        <f t="shared" si="51"/>
        <v>0</v>
      </c>
      <c r="T76" s="96">
        <f t="shared" si="51"/>
        <v>0</v>
      </c>
      <c r="U76" s="96">
        <f t="shared" si="51"/>
        <v>0</v>
      </c>
      <c r="V76" s="96">
        <f t="shared" si="51"/>
        <v>0</v>
      </c>
      <c r="W76" s="96">
        <f t="shared" si="51"/>
        <v>0</v>
      </c>
      <c r="X76" s="96">
        <f t="shared" si="51"/>
        <v>0</v>
      </c>
      <c r="Y76" s="96">
        <f t="shared" si="51"/>
        <v>0</v>
      </c>
      <c r="Z76" s="96">
        <f t="shared" si="51"/>
        <v>0</v>
      </c>
      <c r="AA76" s="96">
        <f t="shared" si="51"/>
        <v>0</v>
      </c>
      <c r="AB76" s="96">
        <f t="shared" si="51"/>
        <v>0</v>
      </c>
      <c r="AC76" s="96">
        <f t="shared" si="51"/>
        <v>0</v>
      </c>
      <c r="AD76" s="96">
        <f t="shared" si="51"/>
        <v>0</v>
      </c>
      <c r="AE76" s="96">
        <f t="shared" si="51"/>
        <v>0</v>
      </c>
      <c r="AF76" s="96">
        <f t="shared" si="51"/>
        <v>2.6</v>
      </c>
      <c r="AG76" s="96">
        <f t="shared" si="51"/>
        <v>0</v>
      </c>
      <c r="AH76" s="96">
        <f t="shared" si="51"/>
        <v>9.4</v>
      </c>
      <c r="AI76" s="96">
        <f t="shared" si="51"/>
        <v>75</v>
      </c>
      <c r="AJ76" s="96">
        <f t="shared" si="51"/>
        <v>0</v>
      </c>
      <c r="AK76" s="96">
        <f t="shared" si="51"/>
        <v>0</v>
      </c>
      <c r="AL76" s="96">
        <f t="shared" si="51"/>
        <v>0</v>
      </c>
      <c r="AM76" s="96">
        <f t="shared" si="51"/>
        <v>0</v>
      </c>
      <c r="AN76" s="96">
        <f t="shared" si="51"/>
        <v>12.9</v>
      </c>
      <c r="AO76" s="96">
        <f t="shared" si="51"/>
        <v>0</v>
      </c>
      <c r="AP76" s="96">
        <f t="shared" si="51"/>
        <v>0</v>
      </c>
      <c r="AQ76" s="96">
        <f t="shared" si="51"/>
        <v>0</v>
      </c>
      <c r="AR76" s="96">
        <f t="shared" si="51"/>
        <v>32.8</v>
      </c>
      <c r="AS76" s="96">
        <f t="shared" si="51"/>
        <v>0</v>
      </c>
      <c r="AT76" s="96">
        <f t="shared" si="51"/>
        <v>0</v>
      </c>
      <c r="AU76" s="96">
        <f t="shared" si="51"/>
        <v>0</v>
      </c>
      <c r="AV76" s="96">
        <f t="shared" si="51"/>
        <v>15.6</v>
      </c>
      <c r="AW76" s="96">
        <f t="shared" si="51"/>
        <v>0</v>
      </c>
      <c r="AX76" s="96">
        <f t="shared" si="51"/>
        <v>161</v>
      </c>
      <c r="AY76" s="96">
        <f t="shared" si="51"/>
        <v>0.39999999999997726</v>
      </c>
      <c r="AZ76" s="96">
        <f t="shared" si="51"/>
        <v>41.5</v>
      </c>
      <c r="BA76" s="96">
        <f t="shared" si="51"/>
        <v>175</v>
      </c>
      <c r="BB76" s="96">
        <f t="shared" si="51"/>
        <v>2.7</v>
      </c>
      <c r="BC76" s="96">
        <f t="shared" si="51"/>
        <v>30.4</v>
      </c>
      <c r="BD76" s="96">
        <f t="shared" si="51"/>
        <v>0</v>
      </c>
      <c r="BE76" s="96">
        <f t="shared" si="51"/>
        <v>181.2</v>
      </c>
      <c r="BF76" s="96">
        <f t="shared" si="51"/>
        <v>153</v>
      </c>
      <c r="BG76" s="96">
        <f t="shared" si="51"/>
        <v>97.09999999999998</v>
      </c>
      <c r="BH76" s="96">
        <f t="shared" si="51"/>
        <v>0.09999999999996856</v>
      </c>
      <c r="BI76" s="96">
        <f t="shared" si="51"/>
        <v>69.60000000000001</v>
      </c>
      <c r="BJ76" s="96">
        <f t="shared" si="51"/>
        <v>96.70000000000002</v>
      </c>
      <c r="BK76" s="96">
        <f t="shared" si="51"/>
        <v>3.108624468950438E-14</v>
      </c>
      <c r="BL76" s="96">
        <f t="shared" si="51"/>
        <v>18.600000000000016</v>
      </c>
      <c r="BM76" s="96">
        <f aca="true" t="shared" si="52" ref="BM76:DX76">BM78+BM79</f>
        <v>122.1</v>
      </c>
      <c r="BN76" s="96">
        <f t="shared" si="52"/>
        <v>33.1</v>
      </c>
      <c r="BO76" s="96">
        <f t="shared" si="52"/>
        <v>33.1</v>
      </c>
      <c r="BP76" s="96">
        <f t="shared" si="52"/>
        <v>214.3</v>
      </c>
      <c r="BQ76" s="96">
        <f t="shared" si="52"/>
        <v>367.29999999999995</v>
      </c>
      <c r="BR76" s="96">
        <f t="shared" si="52"/>
        <v>464.4</v>
      </c>
      <c r="BS76" s="96">
        <f t="shared" si="52"/>
        <v>464.5</v>
      </c>
      <c r="BT76" s="96">
        <f t="shared" si="52"/>
        <v>534.0999999999999</v>
      </c>
      <c r="BU76" s="96">
        <f t="shared" si="52"/>
        <v>630.8</v>
      </c>
      <c r="BV76" s="96">
        <f t="shared" si="52"/>
        <v>630.8</v>
      </c>
      <c r="BW76" s="96">
        <f t="shared" si="52"/>
        <v>649.4</v>
      </c>
      <c r="BX76" s="96">
        <f t="shared" si="52"/>
        <v>771.5</v>
      </c>
      <c r="BY76" s="96">
        <f t="shared" si="52"/>
        <v>27.1</v>
      </c>
      <c r="BZ76" s="96">
        <f t="shared" si="52"/>
        <v>0.09999999999999787</v>
      </c>
      <c r="CA76" s="96">
        <f t="shared" si="52"/>
        <v>0</v>
      </c>
      <c r="CB76" s="96">
        <f t="shared" si="52"/>
        <v>0</v>
      </c>
      <c r="CC76" s="96">
        <f t="shared" si="52"/>
        <v>86.30000000000001</v>
      </c>
      <c r="CD76" s="96">
        <f t="shared" si="52"/>
        <v>13.6</v>
      </c>
      <c r="CE76" s="96">
        <f t="shared" si="52"/>
        <v>37.89999999999999</v>
      </c>
      <c r="CF76" s="96">
        <f t="shared" si="52"/>
        <v>0</v>
      </c>
      <c r="CG76" s="96">
        <f t="shared" si="52"/>
        <v>0.5999999999999943</v>
      </c>
      <c r="CH76" s="96">
        <f t="shared" si="52"/>
        <v>0.5</v>
      </c>
      <c r="CI76" s="96">
        <f t="shared" si="52"/>
        <v>0</v>
      </c>
      <c r="CJ76" s="96">
        <f t="shared" si="52"/>
        <v>43.7</v>
      </c>
      <c r="CK76" s="96">
        <f t="shared" si="52"/>
        <v>27.2</v>
      </c>
      <c r="CL76" s="96">
        <f t="shared" si="52"/>
        <v>27.2</v>
      </c>
      <c r="CM76" s="96">
        <f t="shared" si="52"/>
        <v>27.2</v>
      </c>
      <c r="CN76" s="96">
        <f t="shared" si="52"/>
        <v>113.5</v>
      </c>
      <c r="CO76" s="96">
        <f t="shared" si="52"/>
        <v>127.10000000000001</v>
      </c>
      <c r="CP76" s="96">
        <f t="shared" si="52"/>
        <v>165</v>
      </c>
      <c r="CQ76" s="96">
        <f t="shared" si="52"/>
        <v>165</v>
      </c>
      <c r="CR76" s="96">
        <f t="shared" si="52"/>
        <v>165.6</v>
      </c>
      <c r="CS76" s="96">
        <f t="shared" si="52"/>
        <v>166.1</v>
      </c>
      <c r="CT76" s="96">
        <f t="shared" si="52"/>
        <v>166.1</v>
      </c>
      <c r="CU76" s="96">
        <f t="shared" si="52"/>
        <v>209.8</v>
      </c>
      <c r="CV76" s="96">
        <f t="shared" si="52"/>
        <v>35.3</v>
      </c>
      <c r="CW76" s="96">
        <f t="shared" si="52"/>
        <v>35.3</v>
      </c>
      <c r="CX76" s="96">
        <f t="shared" si="52"/>
        <v>35.05</v>
      </c>
      <c r="CY76" s="96">
        <f t="shared" si="52"/>
        <v>39.5</v>
      </c>
      <c r="CZ76" s="96">
        <f t="shared" si="52"/>
        <v>40.699999999999996</v>
      </c>
      <c r="DA76" s="96">
        <f t="shared" si="52"/>
        <v>79.69999999999999</v>
      </c>
      <c r="DB76" s="96">
        <f t="shared" si="52"/>
        <v>79.69999999999999</v>
      </c>
      <c r="DC76" s="96">
        <f t="shared" si="52"/>
        <v>280</v>
      </c>
      <c r="DD76" s="96">
        <f t="shared" si="52"/>
        <v>325.1</v>
      </c>
      <c r="DE76" s="96">
        <f t="shared" si="52"/>
        <v>372.29999999999995</v>
      </c>
      <c r="DF76" s="96">
        <f t="shared" si="52"/>
        <v>398.2</v>
      </c>
      <c r="DG76" s="96">
        <f t="shared" si="52"/>
        <v>398.2</v>
      </c>
      <c r="DH76" s="96">
        <f t="shared" si="52"/>
        <v>10.7</v>
      </c>
      <c r="DI76" s="96">
        <f t="shared" si="52"/>
        <v>102.7</v>
      </c>
      <c r="DJ76" s="96">
        <f t="shared" si="52"/>
        <v>155.7</v>
      </c>
      <c r="DK76" s="96">
        <f t="shared" si="52"/>
        <v>168.4</v>
      </c>
      <c r="DL76" s="96">
        <f t="shared" si="52"/>
        <v>179</v>
      </c>
      <c r="DM76" s="96">
        <f t="shared" si="52"/>
        <v>219.10000000000002</v>
      </c>
      <c r="DN76" s="96">
        <f t="shared" si="52"/>
        <v>219.10000000000002</v>
      </c>
      <c r="DO76" s="96">
        <f t="shared" si="52"/>
        <v>219.10000000000002</v>
      </c>
      <c r="DP76" s="96">
        <f t="shared" si="52"/>
        <v>219.10000000000002</v>
      </c>
      <c r="DQ76" s="96">
        <f t="shared" si="52"/>
        <v>468.4</v>
      </c>
      <c r="DR76" s="96">
        <f t="shared" si="52"/>
        <v>482.3</v>
      </c>
      <c r="DS76" s="96">
        <f t="shared" si="52"/>
        <v>251.6</v>
      </c>
      <c r="DT76" s="96">
        <f t="shared" si="52"/>
        <v>733.9</v>
      </c>
      <c r="DU76" s="96">
        <f t="shared" si="52"/>
        <v>16.9</v>
      </c>
      <c r="DV76" s="96">
        <f t="shared" si="52"/>
        <v>2.4</v>
      </c>
      <c r="DW76" s="96">
        <f t="shared" si="52"/>
        <v>295.90000000000003</v>
      </c>
      <c r="DX76" s="96">
        <f t="shared" si="52"/>
        <v>94.9</v>
      </c>
      <c r="DY76" s="96">
        <f aca="true" t="shared" si="53" ref="DY76:HS76">DY78+DY79</f>
        <v>0</v>
      </c>
      <c r="DZ76" s="96">
        <f t="shared" si="53"/>
        <v>181.924115</v>
      </c>
      <c r="EA76" s="96">
        <f t="shared" si="53"/>
        <v>304.9</v>
      </c>
      <c r="EB76" s="96">
        <f t="shared" si="53"/>
        <v>132.70000000000002</v>
      </c>
      <c r="EC76" s="96">
        <f t="shared" si="53"/>
        <v>105.227632</v>
      </c>
      <c r="ED76" s="96">
        <f t="shared" si="53"/>
        <v>1134.145269</v>
      </c>
      <c r="EE76" s="96">
        <f t="shared" si="53"/>
        <v>102.80000000000001</v>
      </c>
      <c r="EF76" s="96">
        <f t="shared" si="53"/>
        <v>258.51</v>
      </c>
      <c r="EG76" s="96">
        <f t="shared" si="53"/>
        <v>2630.3070159999997</v>
      </c>
      <c r="EH76" s="96">
        <f t="shared" si="53"/>
        <v>152.9</v>
      </c>
      <c r="EI76" s="96">
        <f t="shared" si="53"/>
        <v>123.8</v>
      </c>
      <c r="EJ76" s="96">
        <f t="shared" si="53"/>
        <v>214.20000000000002</v>
      </c>
      <c r="EK76" s="96">
        <f t="shared" si="53"/>
        <v>26.694176</v>
      </c>
      <c r="EL76" s="96">
        <f t="shared" si="53"/>
        <v>184.9</v>
      </c>
      <c r="EM76" s="96">
        <f t="shared" si="53"/>
        <v>558.5</v>
      </c>
      <c r="EN76" s="96">
        <f t="shared" si="53"/>
        <v>107.9</v>
      </c>
      <c r="EO76" s="96">
        <f t="shared" si="53"/>
        <v>337.924998</v>
      </c>
      <c r="EP76" s="96">
        <f t="shared" si="53"/>
        <v>144.399975</v>
      </c>
      <c r="EQ76" s="96">
        <f t="shared" si="53"/>
        <v>149.456012</v>
      </c>
      <c r="ER76" s="96">
        <f t="shared" si="53"/>
        <v>632</v>
      </c>
      <c r="ES76" s="96">
        <f t="shared" si="53"/>
        <v>1901.9</v>
      </c>
      <c r="ET76" s="96">
        <f t="shared" si="53"/>
        <v>4534.575161000001</v>
      </c>
      <c r="EU76" s="96">
        <f t="shared" si="53"/>
        <v>152.086851</v>
      </c>
      <c r="EV76" s="96">
        <f t="shared" si="53"/>
        <v>40.280346</v>
      </c>
      <c r="EW76" s="96">
        <f t="shared" si="53"/>
        <v>214.160855</v>
      </c>
      <c r="EX76" s="96">
        <f t="shared" si="53"/>
        <v>184.77</v>
      </c>
      <c r="EY76" s="96">
        <f t="shared" si="53"/>
        <v>140.39</v>
      </c>
      <c r="EZ76" s="96">
        <f t="shared" si="53"/>
        <v>304.5</v>
      </c>
      <c r="FA76" s="96">
        <f t="shared" si="53"/>
        <v>175.83186999999998</v>
      </c>
      <c r="FB76" s="96">
        <f t="shared" si="53"/>
        <v>305.807417</v>
      </c>
      <c r="FC76" s="96">
        <f t="shared" si="53"/>
        <v>246.5</v>
      </c>
      <c r="FD76" s="96">
        <f t="shared" si="53"/>
        <v>509.69516400000003</v>
      </c>
      <c r="FE76" s="96">
        <f t="shared" si="53"/>
        <v>293.24666</v>
      </c>
      <c r="FF76" s="96">
        <f t="shared" si="53"/>
        <v>522.3</v>
      </c>
      <c r="FG76" s="96">
        <f t="shared" si="53"/>
        <v>3089.569163</v>
      </c>
      <c r="FH76" s="96">
        <f t="shared" si="53"/>
        <v>1223.283295</v>
      </c>
      <c r="FI76" s="96">
        <f t="shared" si="53"/>
        <v>37.888562</v>
      </c>
      <c r="FJ76" s="96">
        <f t="shared" si="53"/>
        <v>22.104046</v>
      </c>
      <c r="FK76" s="96">
        <f t="shared" si="53"/>
        <v>273.05728899999997</v>
      </c>
      <c r="FL76" s="96">
        <f t="shared" si="53"/>
        <v>2286.32993197</v>
      </c>
      <c r="FM76" s="96">
        <f t="shared" si="53"/>
        <v>650.8</v>
      </c>
      <c r="FN76" s="96">
        <f t="shared" si="53"/>
        <v>2693.0444812779333</v>
      </c>
      <c r="FO76" s="96">
        <f t="shared" si="53"/>
        <v>2341.11168841993</v>
      </c>
      <c r="FP76" s="96">
        <f t="shared" si="53"/>
        <v>391.83741022661</v>
      </c>
      <c r="FQ76" s="96">
        <f t="shared" si="53"/>
        <v>193.4</v>
      </c>
      <c r="FR76" s="96">
        <f t="shared" si="53"/>
        <v>217.92929055561302</v>
      </c>
      <c r="FS76" s="96">
        <f t="shared" si="53"/>
        <v>145.161774816227</v>
      </c>
      <c r="FT76" s="96">
        <f t="shared" si="53"/>
        <v>10475.947769266313</v>
      </c>
      <c r="FU76" s="96">
        <f t="shared" si="53"/>
        <v>1.8356305539000002</v>
      </c>
      <c r="FV76" s="96">
        <f t="shared" si="53"/>
        <v>23.101728870246</v>
      </c>
      <c r="FW76" s="96">
        <f t="shared" si="53"/>
        <v>488.2005023289162</v>
      </c>
      <c r="FX76" s="96">
        <f t="shared" si="53"/>
        <v>614.8392539100003</v>
      </c>
      <c r="FY76" s="96">
        <f t="shared" si="53"/>
        <v>89.50343141</v>
      </c>
      <c r="FZ76" s="96">
        <f t="shared" si="53"/>
        <v>244.29722961</v>
      </c>
      <c r="GA76" s="96">
        <f t="shared" si="53"/>
        <v>411.47134301000006</v>
      </c>
      <c r="GB76" s="96">
        <f t="shared" si="53"/>
        <v>0</v>
      </c>
      <c r="GC76" s="96">
        <f t="shared" si="53"/>
        <v>419.62872995000004</v>
      </c>
      <c r="GD76" s="96">
        <f t="shared" si="53"/>
        <v>216.86184500000002</v>
      </c>
      <c r="GE76" s="96">
        <f t="shared" si="53"/>
        <v>21.985734</v>
      </c>
      <c r="GF76" s="96">
        <f t="shared" si="53"/>
        <v>13.356814</v>
      </c>
      <c r="GG76" s="96">
        <f t="shared" si="53"/>
        <v>2545.0822426430627</v>
      </c>
      <c r="GH76" s="96">
        <f t="shared" si="53"/>
        <v>24.862143</v>
      </c>
      <c r="GI76" s="96">
        <f t="shared" si="53"/>
        <v>75.652751</v>
      </c>
      <c r="GJ76" s="96">
        <f t="shared" si="53"/>
        <v>37.7786</v>
      </c>
      <c r="GK76" s="96">
        <f t="shared" si="53"/>
        <v>36.129041</v>
      </c>
      <c r="GL76" s="96">
        <f t="shared" si="53"/>
        <v>8.274053</v>
      </c>
      <c r="GM76" s="96">
        <f t="shared" si="53"/>
        <v>1371.177984</v>
      </c>
      <c r="GN76" s="96">
        <f t="shared" si="53"/>
        <v>0.659196</v>
      </c>
      <c r="GO76" s="96">
        <f t="shared" si="53"/>
        <v>1423.2964570000001</v>
      </c>
      <c r="GP76" s="96">
        <f t="shared" si="53"/>
        <v>28.76052448</v>
      </c>
      <c r="GQ76" s="96">
        <f t="shared" si="53"/>
        <v>0.612433</v>
      </c>
      <c r="GR76" s="96">
        <f t="shared" si="53"/>
        <v>9.115221</v>
      </c>
      <c r="GS76" s="96">
        <f t="shared" si="53"/>
        <v>0</v>
      </c>
      <c r="GT76" s="96">
        <f t="shared" si="53"/>
        <v>81.41559699999999</v>
      </c>
      <c r="GU76" s="96">
        <f t="shared" si="53"/>
        <v>45.32149400000001</v>
      </c>
      <c r="GV76" s="96">
        <f t="shared" si="53"/>
        <v>0</v>
      </c>
      <c r="GW76" s="96">
        <f t="shared" si="53"/>
        <v>93.540743</v>
      </c>
      <c r="GX76" s="96">
        <f t="shared" si="53"/>
        <v>625.856756</v>
      </c>
      <c r="GY76" s="96">
        <f t="shared" si="53"/>
        <v>0</v>
      </c>
      <c r="GZ76" s="96">
        <f t="shared" si="53"/>
        <v>59.655221</v>
      </c>
      <c r="HA76" s="96">
        <f t="shared" si="53"/>
        <v>2.843469</v>
      </c>
      <c r="HB76" s="96">
        <f t="shared" si="53"/>
        <v>1.619814</v>
      </c>
      <c r="HC76" s="96">
        <f t="shared" si="53"/>
        <v>52.409186</v>
      </c>
      <c r="HD76" s="96">
        <f t="shared" si="53"/>
        <v>0</v>
      </c>
      <c r="HE76" s="96">
        <f t="shared" si="53"/>
        <v>31.317282</v>
      </c>
      <c r="HF76" s="96">
        <f t="shared" si="53"/>
        <v>2.155501</v>
      </c>
      <c r="HG76" s="96">
        <f t="shared" si="53"/>
        <v>35.372918</v>
      </c>
      <c r="HH76" s="96">
        <f t="shared" si="53"/>
        <v>12.867899</v>
      </c>
      <c r="HI76" s="96">
        <f t="shared" si="53"/>
        <v>146.37361</v>
      </c>
      <c r="HJ76" s="96">
        <f t="shared" si="53"/>
        <v>56.482406</v>
      </c>
      <c r="HK76" s="96">
        <f t="shared" si="53"/>
        <v>165.419942</v>
      </c>
      <c r="HL76" s="96">
        <f t="shared" si="53"/>
        <v>26.562868</v>
      </c>
      <c r="HM76" s="96">
        <f t="shared" si="53"/>
        <v>0.698178</v>
      </c>
      <c r="HN76" s="96">
        <f t="shared" si="53"/>
        <v>0</v>
      </c>
      <c r="HO76" s="96">
        <f t="shared" si="53"/>
        <v>0</v>
      </c>
      <c r="HP76" s="96">
        <f t="shared" si="53"/>
        <v>0</v>
      </c>
      <c r="HQ76" s="96">
        <f t="shared" si="53"/>
        <v>0</v>
      </c>
      <c r="HR76" s="96">
        <f t="shared" si="53"/>
        <v>908.63328</v>
      </c>
      <c r="HS76" s="96">
        <f t="shared" si="53"/>
        <v>445.93332200000003</v>
      </c>
    </row>
    <row r="77" spans="1:227" ht="15.75">
      <c r="A77" s="66"/>
      <c r="B77" s="33"/>
      <c r="C77" s="18"/>
      <c r="D77" s="18"/>
      <c r="E77" s="19"/>
      <c r="F77" s="19"/>
      <c r="G77" s="19"/>
      <c r="H77" s="18"/>
      <c r="I77" s="19"/>
      <c r="J77" s="18"/>
      <c r="K77" s="33"/>
      <c r="L77" s="33"/>
      <c r="M77" s="99"/>
      <c r="N77" s="99"/>
      <c r="O77" s="99"/>
      <c r="P77" s="99"/>
      <c r="Q77" s="99"/>
      <c r="R77" s="82" t="s">
        <v>8</v>
      </c>
      <c r="S77" s="82" t="s">
        <v>8</v>
      </c>
      <c r="T77" s="82" t="s">
        <v>8</v>
      </c>
      <c r="U77" s="82" t="s">
        <v>8</v>
      </c>
      <c r="V77" s="82" t="s">
        <v>8</v>
      </c>
      <c r="W77" s="82"/>
      <c r="X77" s="82" t="s">
        <v>8</v>
      </c>
      <c r="Y77" s="82" t="s">
        <v>8</v>
      </c>
      <c r="Z77" s="82"/>
      <c r="AA77" s="82" t="s">
        <v>8</v>
      </c>
      <c r="AB77" s="82"/>
      <c r="AC77" s="82" t="s">
        <v>8</v>
      </c>
      <c r="AD77" s="82" t="s">
        <v>8</v>
      </c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0"/>
      <c r="AW77" s="80"/>
      <c r="AX77" s="80"/>
      <c r="AY77" s="80"/>
      <c r="AZ77" s="80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9"/>
      <c r="BO77" s="99"/>
      <c r="BP77" s="99"/>
      <c r="BQ77" s="99"/>
      <c r="BR77" s="99"/>
      <c r="BS77" s="99"/>
      <c r="BT77" s="99"/>
      <c r="BU77" s="99"/>
      <c r="BV77" s="99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99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99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80"/>
      <c r="FG77" s="93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  <c r="FT77" s="80"/>
      <c r="FU77" s="80"/>
      <c r="FV77" s="80"/>
      <c r="FW77" s="80"/>
      <c r="FX77" s="80"/>
      <c r="FY77" s="80"/>
      <c r="FZ77" s="80"/>
      <c r="GA77" s="80"/>
      <c r="GB77" s="80"/>
      <c r="GC77" s="80"/>
      <c r="GD77" s="80"/>
      <c r="GE77" s="80"/>
      <c r="GF77" s="80"/>
      <c r="GG77" s="80"/>
      <c r="GH77" s="80"/>
      <c r="GI77" s="80"/>
      <c r="GJ77" s="80"/>
      <c r="GK77" s="80"/>
      <c r="GL77" s="80"/>
      <c r="GM77" s="80"/>
      <c r="GN77" s="80"/>
      <c r="GO77" s="80"/>
      <c r="GP77" s="80"/>
      <c r="GQ77" s="80"/>
      <c r="GR77" s="80"/>
      <c r="GS77" s="80"/>
      <c r="GT77" s="80"/>
      <c r="GU77" s="80"/>
      <c r="GV77" s="80"/>
      <c r="GW77" s="80"/>
      <c r="GX77" s="80"/>
      <c r="GY77" s="80"/>
      <c r="GZ77" s="80"/>
      <c r="HA77" s="80"/>
      <c r="HB77" s="80"/>
      <c r="HC77" s="80"/>
      <c r="HD77" s="80"/>
      <c r="HE77" s="80"/>
      <c r="HF77" s="80"/>
      <c r="HG77" s="80"/>
      <c r="HH77" s="80"/>
      <c r="HI77" s="80"/>
      <c r="HJ77" s="80"/>
      <c r="HK77" s="80"/>
      <c r="HL77" s="80"/>
      <c r="HM77" s="80"/>
      <c r="HN77" s="80"/>
      <c r="HO77" s="80"/>
      <c r="HP77" s="80"/>
      <c r="HQ77" s="80"/>
      <c r="HR77" s="99"/>
      <c r="HS77" s="99"/>
    </row>
    <row r="78" spans="1:227" ht="15.75">
      <c r="A78" s="67" t="s">
        <v>104</v>
      </c>
      <c r="B78" s="33">
        <v>141.6</v>
      </c>
      <c r="C78" s="18">
        <v>23.6</v>
      </c>
      <c r="D78" s="18" t="s">
        <v>8</v>
      </c>
      <c r="E78" s="19">
        <v>99.9</v>
      </c>
      <c r="F78" s="19">
        <v>291.1</v>
      </c>
      <c r="G78" s="19">
        <v>380.5</v>
      </c>
      <c r="H78" s="18">
        <v>64.5</v>
      </c>
      <c r="I78" s="15">
        <v>286.9</v>
      </c>
      <c r="J78" s="43">
        <v>389.5</v>
      </c>
      <c r="K78" s="33">
        <v>58.709999999999994</v>
      </c>
      <c r="L78" s="33">
        <v>401.838369</v>
      </c>
      <c r="M78" s="99">
        <v>487.811009</v>
      </c>
      <c r="N78" s="99">
        <v>6402.722742499063</v>
      </c>
      <c r="O78" s="99">
        <v>2497.180713757563</v>
      </c>
      <c r="P78" s="99">
        <v>1601.854695</v>
      </c>
      <c r="Q78" s="99">
        <v>862.964447</v>
      </c>
      <c r="R78" s="82" t="s">
        <v>8</v>
      </c>
      <c r="S78" s="82" t="s">
        <v>8</v>
      </c>
      <c r="T78" s="82" t="s">
        <v>8</v>
      </c>
      <c r="U78" s="82" t="s">
        <v>8</v>
      </c>
      <c r="V78" s="82" t="s">
        <v>8</v>
      </c>
      <c r="W78" s="82" t="s">
        <v>8</v>
      </c>
      <c r="X78" s="82" t="s">
        <v>8</v>
      </c>
      <c r="Y78" s="82" t="s">
        <v>8</v>
      </c>
      <c r="Z78" s="82" t="s">
        <v>8</v>
      </c>
      <c r="AA78" s="82" t="s">
        <v>8</v>
      </c>
      <c r="AB78" s="82" t="s">
        <v>8</v>
      </c>
      <c r="AC78" s="82" t="s">
        <v>8</v>
      </c>
      <c r="AD78" s="82" t="s">
        <v>8</v>
      </c>
      <c r="AE78" s="82">
        <v>0</v>
      </c>
      <c r="AF78" s="82">
        <v>2.6</v>
      </c>
      <c r="AG78" s="82"/>
      <c r="AH78" s="82">
        <v>9.4</v>
      </c>
      <c r="AI78" s="82">
        <v>75</v>
      </c>
      <c r="AJ78" s="82" t="s">
        <v>8</v>
      </c>
      <c r="AK78" s="82" t="s">
        <v>14</v>
      </c>
      <c r="AL78" s="82" t="s">
        <v>8</v>
      </c>
      <c r="AM78" s="82" t="s">
        <v>8</v>
      </c>
      <c r="AN78" s="82">
        <v>12.9</v>
      </c>
      <c r="AO78" s="82" t="s">
        <v>8</v>
      </c>
      <c r="AP78" s="82" t="s">
        <v>8</v>
      </c>
      <c r="AQ78" s="82" t="s">
        <v>8</v>
      </c>
      <c r="AR78" s="82">
        <v>32.8</v>
      </c>
      <c r="AS78" s="82"/>
      <c r="AT78" s="82" t="s">
        <v>8</v>
      </c>
      <c r="AU78" s="82"/>
      <c r="AV78" s="80">
        <v>15.6</v>
      </c>
      <c r="AW78" s="80">
        <v>0</v>
      </c>
      <c r="AX78" s="80">
        <v>26.2</v>
      </c>
      <c r="AY78" s="80">
        <v>0</v>
      </c>
      <c r="AZ78" s="80">
        <v>41.5</v>
      </c>
      <c r="BA78" s="82">
        <v>175</v>
      </c>
      <c r="BB78" s="82">
        <v>2.7</v>
      </c>
      <c r="BC78" s="82">
        <v>0</v>
      </c>
      <c r="BD78" s="82">
        <v>0</v>
      </c>
      <c r="BE78" s="82">
        <v>136.4</v>
      </c>
      <c r="BF78" s="82">
        <v>-1.1546319456101628E-14</v>
      </c>
      <c r="BG78" s="82">
        <v>-1.1546319456101628E-14</v>
      </c>
      <c r="BH78" s="82">
        <v>-1.1546319456101628E-14</v>
      </c>
      <c r="BI78" s="82">
        <v>69.6</v>
      </c>
      <c r="BJ78" s="82">
        <v>96.7</v>
      </c>
      <c r="BK78" s="82">
        <v>1.687538997430238E-14</v>
      </c>
      <c r="BL78" s="82">
        <v>18.6</v>
      </c>
      <c r="BM78" s="82">
        <v>56.5</v>
      </c>
      <c r="BN78" s="99">
        <v>2.7</v>
      </c>
      <c r="BO78" s="99">
        <v>2.7</v>
      </c>
      <c r="BP78" s="99">
        <v>139.1</v>
      </c>
      <c r="BQ78" s="99">
        <v>139.1</v>
      </c>
      <c r="BR78" s="99">
        <v>139.1</v>
      </c>
      <c r="BS78" s="99">
        <v>139.1</v>
      </c>
      <c r="BT78" s="99">
        <v>208.7</v>
      </c>
      <c r="BU78" s="82">
        <v>305.4</v>
      </c>
      <c r="BV78" s="82">
        <v>305.4</v>
      </c>
      <c r="BW78" s="82">
        <v>324</v>
      </c>
      <c r="BX78" s="80">
        <v>380.5</v>
      </c>
      <c r="BY78" s="82" t="s">
        <v>8</v>
      </c>
      <c r="BZ78" s="82">
        <v>0</v>
      </c>
      <c r="CA78" s="82">
        <v>0</v>
      </c>
      <c r="CB78" s="82">
        <v>0</v>
      </c>
      <c r="CC78" s="82">
        <v>45.6</v>
      </c>
      <c r="CD78" s="82">
        <v>13.6</v>
      </c>
      <c r="CE78" s="82">
        <v>4.8999999999999915</v>
      </c>
      <c r="CF78" s="82">
        <v>0</v>
      </c>
      <c r="CG78" s="82">
        <v>0</v>
      </c>
      <c r="CH78" s="82">
        <v>0.4000000000000057</v>
      </c>
      <c r="CI78" s="82">
        <v>0</v>
      </c>
      <c r="CJ78" s="82">
        <v>0</v>
      </c>
      <c r="CK78" s="82" t="s">
        <v>8</v>
      </c>
      <c r="CL78" s="82" t="s">
        <v>8</v>
      </c>
      <c r="CM78" s="82" t="s">
        <v>8</v>
      </c>
      <c r="CN78" s="82">
        <v>45.6</v>
      </c>
      <c r="CO78" s="82">
        <v>59.2</v>
      </c>
      <c r="CP78" s="80">
        <v>64.1</v>
      </c>
      <c r="CQ78" s="82">
        <v>64.1</v>
      </c>
      <c r="CR78" s="82">
        <v>64.1</v>
      </c>
      <c r="CS78" s="80">
        <v>64.5</v>
      </c>
      <c r="CT78" s="80">
        <v>64.5</v>
      </c>
      <c r="CU78" s="82">
        <v>64.5</v>
      </c>
      <c r="CV78" s="82" t="s">
        <v>8</v>
      </c>
      <c r="CW78" s="82" t="s">
        <v>8</v>
      </c>
      <c r="CX78" s="82" t="s">
        <v>8</v>
      </c>
      <c r="CY78" s="80">
        <v>3.8</v>
      </c>
      <c r="CZ78" s="80">
        <v>3.8</v>
      </c>
      <c r="DA78" s="80">
        <v>42.8</v>
      </c>
      <c r="DB78" s="80">
        <v>42.8</v>
      </c>
      <c r="DC78" s="80">
        <v>243.1</v>
      </c>
      <c r="DD78" s="80">
        <v>244.8</v>
      </c>
      <c r="DE78" s="80">
        <v>286.9</v>
      </c>
      <c r="DF78" s="80">
        <v>286.9</v>
      </c>
      <c r="DG78" s="80">
        <v>286.9</v>
      </c>
      <c r="DH78" s="82" t="s">
        <v>8</v>
      </c>
      <c r="DI78" s="82">
        <v>81.4</v>
      </c>
      <c r="DJ78" s="82">
        <v>123.7</v>
      </c>
      <c r="DK78" s="82">
        <v>125.8</v>
      </c>
      <c r="DL78" s="82">
        <v>125.8</v>
      </c>
      <c r="DM78" s="82">
        <v>136.9</v>
      </c>
      <c r="DN78" s="80">
        <v>136.9</v>
      </c>
      <c r="DO78" s="80">
        <v>136.9</v>
      </c>
      <c r="DP78" s="80">
        <v>136.9</v>
      </c>
      <c r="DQ78" s="80">
        <v>386.2</v>
      </c>
      <c r="DR78" s="80">
        <v>386.5</v>
      </c>
      <c r="DS78" s="80">
        <v>3</v>
      </c>
      <c r="DT78" s="80">
        <f>DR78+DS78</f>
        <v>389.5</v>
      </c>
      <c r="DU78" s="82" t="s">
        <v>8</v>
      </c>
      <c r="DV78" s="82"/>
      <c r="DW78" s="82">
        <v>1.7</v>
      </c>
      <c r="DX78" s="82">
        <v>5.7</v>
      </c>
      <c r="DY78" s="82">
        <v>0</v>
      </c>
      <c r="DZ78" s="82">
        <v>0</v>
      </c>
      <c r="EA78" s="82">
        <v>6.8</v>
      </c>
      <c r="EB78" s="82">
        <v>19.9</v>
      </c>
      <c r="EC78" s="82">
        <v>0</v>
      </c>
      <c r="ED78" s="82">
        <v>0</v>
      </c>
      <c r="EE78" s="82">
        <v>16.6</v>
      </c>
      <c r="EF78" s="82">
        <v>8.01</v>
      </c>
      <c r="EG78" s="99">
        <f>SUM(DU78:EF78)</f>
        <v>58.709999999999994</v>
      </c>
      <c r="EH78" s="82">
        <v>8.8</v>
      </c>
      <c r="EI78" s="82">
        <v>82.1</v>
      </c>
      <c r="EJ78" s="82">
        <v>18.4</v>
      </c>
      <c r="EK78" s="82">
        <v>0</v>
      </c>
      <c r="EL78" s="82">
        <v>21.3</v>
      </c>
      <c r="EM78" s="82">
        <v>1.4</v>
      </c>
      <c r="EN78" s="82">
        <v>46.5</v>
      </c>
      <c r="EO78" s="82">
        <v>0</v>
      </c>
      <c r="EP78" s="82">
        <v>0</v>
      </c>
      <c r="EQ78" s="82">
        <v>35.138369</v>
      </c>
      <c r="ER78" s="82">
        <v>28.6</v>
      </c>
      <c r="ES78" s="82">
        <v>159.6</v>
      </c>
      <c r="ET78" s="99">
        <f>SUM(EH78:ES78)</f>
        <v>401.838369</v>
      </c>
      <c r="EU78" s="100">
        <v>19.6</v>
      </c>
      <c r="EV78" s="82">
        <v>4.898071</v>
      </c>
      <c r="EW78" s="80">
        <v>18.379849</v>
      </c>
      <c r="EX78" s="80"/>
      <c r="EY78" s="80">
        <v>0</v>
      </c>
      <c r="EZ78" s="80">
        <v>0</v>
      </c>
      <c r="FA78" s="80"/>
      <c r="FB78" s="80">
        <v>305.807417</v>
      </c>
      <c r="FC78" s="80"/>
      <c r="FD78" s="80">
        <v>121.625672</v>
      </c>
      <c r="FE78" s="80">
        <v>0</v>
      </c>
      <c r="FF78" s="80">
        <v>17.5</v>
      </c>
      <c r="FG78" s="80">
        <f>SUM(EU78:EZ78)+FA78+FB78+FC78+FD78+FE78+FF78</f>
        <v>487.811009</v>
      </c>
      <c r="FH78" s="80">
        <v>173.504333</v>
      </c>
      <c r="FI78" s="80">
        <v>14.528567</v>
      </c>
      <c r="FJ78" s="80">
        <v>22.104046</v>
      </c>
      <c r="FK78" s="80">
        <v>32.351372</v>
      </c>
      <c r="FL78" s="80">
        <v>1999.7108412999999</v>
      </c>
      <c r="FM78" s="80">
        <v>42.3</v>
      </c>
      <c r="FN78" s="80">
        <v>1562.1509407090919</v>
      </c>
      <c r="FO78" s="80">
        <v>2154.843530769601</v>
      </c>
      <c r="FP78" s="80">
        <v>252.424235461208</v>
      </c>
      <c r="FQ78" s="80">
        <v>41.5</v>
      </c>
      <c r="FR78" s="80">
        <v>22.1770352161</v>
      </c>
      <c r="FS78" s="80">
        <v>85.12784104306199</v>
      </c>
      <c r="FT78" s="80">
        <f>FI78+FH78+FJ78+FK78+FL78+FM78+FN78+FO78+FP78+FQ78+FR78+FS78</f>
        <v>6402.722742499063</v>
      </c>
      <c r="FU78" s="80">
        <v>0.2244476984</v>
      </c>
      <c r="FV78" s="80">
        <v>23.101728870246</v>
      </c>
      <c r="FW78" s="80">
        <v>488.2005023289162</v>
      </c>
      <c r="FX78" s="80">
        <v>614.8392539100003</v>
      </c>
      <c r="FY78" s="80">
        <v>88.65370737</v>
      </c>
      <c r="FZ78" s="80">
        <v>205.05753561999998</v>
      </c>
      <c r="GA78" s="80">
        <v>411.47134301000006</v>
      </c>
      <c r="GB78" s="80"/>
      <c r="GC78" s="80">
        <v>419.62872995000004</v>
      </c>
      <c r="GD78" s="80">
        <v>210.660917</v>
      </c>
      <c r="GE78" s="80">
        <v>21.985734</v>
      </c>
      <c r="GF78" s="80">
        <v>13.356814</v>
      </c>
      <c r="GG78" s="80">
        <f>SUM(FU78:GF78)</f>
        <v>2497.180713757563</v>
      </c>
      <c r="GH78" s="80">
        <v>24.862143</v>
      </c>
      <c r="GI78" s="80">
        <v>75.652751</v>
      </c>
      <c r="GJ78" s="80">
        <v>37.737424</v>
      </c>
      <c r="GK78" s="80">
        <v>36.129041</v>
      </c>
      <c r="GL78" s="80">
        <v>8.183203</v>
      </c>
      <c r="GM78" s="80">
        <v>1371.177984</v>
      </c>
      <c r="GN78" s="80">
        <v>0.659196</v>
      </c>
      <c r="GO78" s="80">
        <v>1406.806888</v>
      </c>
      <c r="GP78" s="80"/>
      <c r="GQ78" s="80">
        <v>0.159933</v>
      </c>
      <c r="GR78" s="80">
        <v>9.115221</v>
      </c>
      <c r="GS78" s="80"/>
      <c r="GT78" s="80">
        <v>35.164512</v>
      </c>
      <c r="GU78" s="80">
        <v>0.213751</v>
      </c>
      <c r="GV78" s="80"/>
      <c r="GW78" s="80">
        <v>93.540743</v>
      </c>
      <c r="GX78" s="80">
        <v>625.856756</v>
      </c>
      <c r="GY78" s="80"/>
      <c r="GZ78" s="80">
        <v>21</v>
      </c>
      <c r="HA78" s="80">
        <v>1.842403</v>
      </c>
      <c r="HB78" s="80">
        <v>1.619814</v>
      </c>
      <c r="HC78" s="80">
        <v>52.409186</v>
      </c>
      <c r="HD78" s="80"/>
      <c r="HE78" s="80">
        <v>31.317282</v>
      </c>
      <c r="HF78" s="80">
        <v>1.802046</v>
      </c>
      <c r="HG78" s="80">
        <v>29.209199</v>
      </c>
      <c r="HH78" s="80">
        <v>12.867899</v>
      </c>
      <c r="HI78" s="80">
        <v>144.454595</v>
      </c>
      <c r="HJ78" s="80">
        <v>28.221115</v>
      </c>
      <c r="HK78" s="80">
        <v>165.221656</v>
      </c>
      <c r="HL78" s="80">
        <v>23.285504</v>
      </c>
      <c r="HM78" s="80">
        <v>0.698178</v>
      </c>
      <c r="HN78" s="80"/>
      <c r="HO78" s="80"/>
      <c r="HP78" s="80"/>
      <c r="HQ78" s="80"/>
      <c r="HR78" s="99">
        <f>+GT78+GU78+GV78+GW78+GX78+GY78+GZ78+HA78</f>
        <v>777.618165</v>
      </c>
      <c r="HS78" s="99">
        <f>HF78+HG78+HH78+HI78+HJ78+HK78+HL78+HM78</f>
        <v>405.760192</v>
      </c>
    </row>
    <row r="79" spans="1:227" ht="15.75">
      <c r="A79" s="67" t="s">
        <v>105</v>
      </c>
      <c r="B79" s="33"/>
      <c r="C79" s="18"/>
      <c r="D79" s="18"/>
      <c r="E79" s="19"/>
      <c r="F79" s="19">
        <v>135.2</v>
      </c>
      <c r="G79" s="19">
        <v>391</v>
      </c>
      <c r="H79" s="18">
        <v>145.3</v>
      </c>
      <c r="I79" s="15">
        <v>111.3</v>
      </c>
      <c r="J79" s="43">
        <v>344.4</v>
      </c>
      <c r="K79" s="33">
        <v>2571.5970159999997</v>
      </c>
      <c r="L79" s="33">
        <v>4132.736792000001</v>
      </c>
      <c r="M79" s="99">
        <v>2601.758154</v>
      </c>
      <c r="N79" s="99">
        <v>4073.2520267672508</v>
      </c>
      <c r="O79" s="99">
        <v>47.9015288855</v>
      </c>
      <c r="P79" s="99">
        <v>112.07994747999987</v>
      </c>
      <c r="Q79" s="99">
        <v>131.015115</v>
      </c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0">
        <v>0</v>
      </c>
      <c r="AW79" s="80">
        <v>0</v>
      </c>
      <c r="AX79" s="80">
        <v>134.8</v>
      </c>
      <c r="AY79" s="80">
        <v>0.39999999999997726</v>
      </c>
      <c r="AZ79" s="80">
        <v>0</v>
      </c>
      <c r="BA79" s="82"/>
      <c r="BB79" s="82" t="s">
        <v>8</v>
      </c>
      <c r="BC79" s="82">
        <v>30.4</v>
      </c>
      <c r="BD79" s="82">
        <v>0</v>
      </c>
      <c r="BE79" s="82">
        <v>44.8</v>
      </c>
      <c r="BF79" s="82">
        <v>153</v>
      </c>
      <c r="BG79" s="82">
        <v>97.1</v>
      </c>
      <c r="BH79" s="82">
        <v>0.0999999999999801</v>
      </c>
      <c r="BI79" s="82">
        <v>1.4210854715202004E-14</v>
      </c>
      <c r="BJ79" s="82">
        <v>1.4210854715202004E-14</v>
      </c>
      <c r="BK79" s="82">
        <v>1.4210854715202004E-14</v>
      </c>
      <c r="BL79" s="82">
        <v>1.4210854715202004E-14</v>
      </c>
      <c r="BM79" s="82">
        <v>65.6</v>
      </c>
      <c r="BN79" s="99">
        <v>30.4</v>
      </c>
      <c r="BO79" s="99">
        <v>30.4</v>
      </c>
      <c r="BP79" s="99">
        <v>75.2</v>
      </c>
      <c r="BQ79" s="99">
        <v>228.2</v>
      </c>
      <c r="BR79" s="99">
        <v>325.3</v>
      </c>
      <c r="BS79" s="99">
        <v>325.4</v>
      </c>
      <c r="BT79" s="99">
        <v>325.4</v>
      </c>
      <c r="BU79" s="82">
        <v>325.4</v>
      </c>
      <c r="BV79" s="82">
        <v>325.4</v>
      </c>
      <c r="BW79" s="82">
        <v>325.4</v>
      </c>
      <c r="BX79" s="80">
        <v>391</v>
      </c>
      <c r="BY79" s="82">
        <v>27.1</v>
      </c>
      <c r="BZ79" s="82">
        <v>0.09999999999999787</v>
      </c>
      <c r="CA79" s="82">
        <v>0</v>
      </c>
      <c r="CB79" s="82">
        <v>0</v>
      </c>
      <c r="CC79" s="82">
        <v>40.7</v>
      </c>
      <c r="CD79" s="82">
        <v>0</v>
      </c>
      <c r="CE79" s="82">
        <v>33</v>
      </c>
      <c r="CF79" s="82">
        <v>0</v>
      </c>
      <c r="CG79" s="82">
        <v>0.5999999999999943</v>
      </c>
      <c r="CH79" s="82">
        <v>0.09999999999999432</v>
      </c>
      <c r="CI79" s="82">
        <v>0</v>
      </c>
      <c r="CJ79" s="82">
        <v>43.7</v>
      </c>
      <c r="CK79" s="82">
        <v>27.2</v>
      </c>
      <c r="CL79" s="82">
        <v>27.2</v>
      </c>
      <c r="CM79" s="82">
        <v>27.2</v>
      </c>
      <c r="CN79" s="82">
        <v>67.9</v>
      </c>
      <c r="CO79" s="82">
        <v>67.9</v>
      </c>
      <c r="CP79" s="80">
        <v>100.9</v>
      </c>
      <c r="CQ79" s="82">
        <v>100.9</v>
      </c>
      <c r="CR79" s="82">
        <v>101.5</v>
      </c>
      <c r="CS79" s="80">
        <v>101.6</v>
      </c>
      <c r="CT79" s="80">
        <v>101.6</v>
      </c>
      <c r="CU79" s="82">
        <v>145.3</v>
      </c>
      <c r="CV79" s="82">
        <v>35.3</v>
      </c>
      <c r="CW79" s="82">
        <v>35.3</v>
      </c>
      <c r="CX79" s="82">
        <v>35.05</v>
      </c>
      <c r="CY79" s="80">
        <v>35.7</v>
      </c>
      <c r="CZ79" s="80">
        <v>36.9</v>
      </c>
      <c r="DA79" s="80">
        <v>36.9</v>
      </c>
      <c r="DB79" s="80">
        <v>36.9</v>
      </c>
      <c r="DC79" s="80">
        <v>36.9</v>
      </c>
      <c r="DD79" s="80">
        <v>80.3</v>
      </c>
      <c r="DE79" s="80">
        <v>85.4</v>
      </c>
      <c r="DF79" s="80">
        <v>111.3</v>
      </c>
      <c r="DG79" s="80">
        <v>111.3</v>
      </c>
      <c r="DH79" s="80">
        <v>10.7</v>
      </c>
      <c r="DI79" s="80">
        <v>21.3</v>
      </c>
      <c r="DJ79" s="80">
        <v>32</v>
      </c>
      <c r="DK79" s="80">
        <v>42.6</v>
      </c>
      <c r="DL79" s="80">
        <v>53.2</v>
      </c>
      <c r="DM79" s="82">
        <v>82.2</v>
      </c>
      <c r="DN79" s="80">
        <v>82.2</v>
      </c>
      <c r="DO79" s="80">
        <v>82.2</v>
      </c>
      <c r="DP79" s="80">
        <v>82.2</v>
      </c>
      <c r="DQ79" s="80">
        <v>82.2</v>
      </c>
      <c r="DR79" s="80">
        <v>95.8</v>
      </c>
      <c r="DS79" s="80">
        <f>248.6</f>
        <v>248.6</v>
      </c>
      <c r="DT79" s="80">
        <f>DR79+DS79</f>
        <v>344.4</v>
      </c>
      <c r="DU79" s="82">
        <v>16.9</v>
      </c>
      <c r="DV79" s="82">
        <v>2.4</v>
      </c>
      <c r="DW79" s="82">
        <f>143.8+150.4</f>
        <v>294.20000000000005</v>
      </c>
      <c r="DX79" s="82">
        <f>89.2</f>
        <v>89.2</v>
      </c>
      <c r="DY79" s="82">
        <v>0</v>
      </c>
      <c r="DZ79" s="82">
        <f>'[1]Feuil3'!$F$43</f>
        <v>181.924115</v>
      </c>
      <c r="EA79" s="82">
        <f>30.2+267.9</f>
        <v>298.09999999999997</v>
      </c>
      <c r="EB79" s="82">
        <f>18.1+94.7</f>
        <v>112.80000000000001</v>
      </c>
      <c r="EC79" s="82">
        <v>105.227632</v>
      </c>
      <c r="ED79" s="82">
        <v>1134.145269</v>
      </c>
      <c r="EE79" s="82">
        <v>86.2</v>
      </c>
      <c r="EF79" s="82">
        <v>250.5</v>
      </c>
      <c r="EG79" s="99">
        <f>SUM(DU79:EF79)</f>
        <v>2571.5970159999997</v>
      </c>
      <c r="EH79" s="82">
        <v>144.1</v>
      </c>
      <c r="EI79" s="82">
        <v>41.7</v>
      </c>
      <c r="EJ79" s="82">
        <v>195.8</v>
      </c>
      <c r="EK79" s="82">
        <v>26.694176</v>
      </c>
      <c r="EL79" s="82">
        <v>163.6</v>
      </c>
      <c r="EM79" s="82">
        <v>557.1</v>
      </c>
      <c r="EN79" s="82">
        <v>61.4</v>
      </c>
      <c r="EO79" s="82">
        <v>337.924998</v>
      </c>
      <c r="EP79" s="82">
        <v>144.399975</v>
      </c>
      <c r="EQ79" s="82">
        <v>114.317643</v>
      </c>
      <c r="ER79" s="82">
        <v>603.4</v>
      </c>
      <c r="ES79" s="82">
        <f>1330.9+411.4</f>
        <v>1742.3000000000002</v>
      </c>
      <c r="ET79" s="99">
        <f>SUM(EH79:ES79)</f>
        <v>4132.736792000001</v>
      </c>
      <c r="EU79" s="100">
        <v>132.486851</v>
      </c>
      <c r="EV79" s="82">
        <v>35.382275</v>
      </c>
      <c r="EW79" s="80">
        <v>195.781006</v>
      </c>
      <c r="EX79" s="80">
        <v>184.77</v>
      </c>
      <c r="EY79" s="80">
        <v>140.39</v>
      </c>
      <c r="EZ79" s="80">
        <v>304.5</v>
      </c>
      <c r="FA79" s="80">
        <v>175.83186999999998</v>
      </c>
      <c r="FB79" s="80">
        <v>0</v>
      </c>
      <c r="FC79" s="80">
        <v>246.5</v>
      </c>
      <c r="FD79" s="80">
        <v>388.069492</v>
      </c>
      <c r="FE79" s="80">
        <v>293.24666</v>
      </c>
      <c r="FF79" s="100">
        <v>504.8</v>
      </c>
      <c r="FG79" s="80">
        <f>SUM(EU79:EZ79)+FA79+FB79+FC79+FD79+FE79+FF79</f>
        <v>2601.758154</v>
      </c>
      <c r="FH79" s="80">
        <v>1049.7789619999999</v>
      </c>
      <c r="FI79" s="80">
        <v>23.359995</v>
      </c>
      <c r="FJ79" s="80">
        <v>0</v>
      </c>
      <c r="FK79" s="80">
        <v>240.705917</v>
      </c>
      <c r="FL79" s="80">
        <v>286.61909067</v>
      </c>
      <c r="FM79" s="80">
        <v>608.5</v>
      </c>
      <c r="FN79" s="80">
        <v>1130.8935405688417</v>
      </c>
      <c r="FO79" s="80">
        <v>186.268157650329</v>
      </c>
      <c r="FP79" s="80">
        <v>139.41317476540198</v>
      </c>
      <c r="FQ79" s="80">
        <v>151.9</v>
      </c>
      <c r="FR79" s="80">
        <v>195.75225533951303</v>
      </c>
      <c r="FS79" s="80">
        <v>60.033933773165</v>
      </c>
      <c r="FT79" s="80">
        <f>FI79+FH79+FJ79+FK79+FL79+FM79+FN79+FO79+FP79+FQ79+FR79+FS79</f>
        <v>4073.2250267672503</v>
      </c>
      <c r="FU79" s="80">
        <v>1.6111828555</v>
      </c>
      <c r="FV79" s="80">
        <v>0</v>
      </c>
      <c r="FW79" s="80">
        <v>0</v>
      </c>
      <c r="FX79" s="80">
        <v>0</v>
      </c>
      <c r="FY79" s="80">
        <v>0.84972404</v>
      </c>
      <c r="FZ79" s="80">
        <v>39.23969399</v>
      </c>
      <c r="GA79" s="80">
        <v>0</v>
      </c>
      <c r="GB79" s="80"/>
      <c r="GC79" s="80"/>
      <c r="GD79" s="80">
        <v>6.200928</v>
      </c>
      <c r="GE79" s="80"/>
      <c r="GF79" s="80"/>
      <c r="GG79" s="80">
        <f>SUM(FU79:GF79)</f>
        <v>47.9015288855</v>
      </c>
      <c r="GH79" s="80"/>
      <c r="GI79" s="80">
        <v>0</v>
      </c>
      <c r="GJ79" s="80">
        <v>0.041176</v>
      </c>
      <c r="GK79" s="80">
        <v>0</v>
      </c>
      <c r="GL79" s="80">
        <v>0.09085</v>
      </c>
      <c r="GM79" s="80"/>
      <c r="GN79" s="80"/>
      <c r="GO79" s="80">
        <v>16.489569</v>
      </c>
      <c r="GP79" s="80">
        <v>28.76052448</v>
      </c>
      <c r="GQ79" s="80">
        <v>0.4525</v>
      </c>
      <c r="GR79" s="80"/>
      <c r="GS79" s="80">
        <v>0</v>
      </c>
      <c r="GT79" s="80">
        <v>46.251084999999996</v>
      </c>
      <c r="GU79" s="80">
        <v>45.107743000000006</v>
      </c>
      <c r="GV79" s="80"/>
      <c r="GW79" s="80"/>
      <c r="GX79" s="80"/>
      <c r="GY79" s="80"/>
      <c r="GZ79" s="80">
        <v>38.655221</v>
      </c>
      <c r="HA79" s="80">
        <v>1.001066</v>
      </c>
      <c r="HB79" s="80"/>
      <c r="HC79" s="80"/>
      <c r="HD79" s="80"/>
      <c r="HE79" s="80"/>
      <c r="HF79" s="80">
        <v>0.353455</v>
      </c>
      <c r="HG79" s="80">
        <v>6.163719</v>
      </c>
      <c r="HH79" s="80"/>
      <c r="HI79" s="80">
        <v>1.919015</v>
      </c>
      <c r="HJ79" s="80">
        <v>28.261291</v>
      </c>
      <c r="HK79" s="80">
        <v>0.198286</v>
      </c>
      <c r="HL79" s="80">
        <v>3.2773640000000004</v>
      </c>
      <c r="HM79" s="80"/>
      <c r="HN79" s="80"/>
      <c r="HO79" s="80"/>
      <c r="HP79" s="80"/>
      <c r="HQ79" s="80"/>
      <c r="HR79" s="99">
        <f>+GT79+GU79+GV79+GW79+GX79+GY79+GZ79+HA79</f>
        <v>131.015115</v>
      </c>
      <c r="HS79" s="99">
        <f>HF79+HG79+HH79+HI79+HJ79+HK79+HL79+HM79</f>
        <v>40.17313</v>
      </c>
    </row>
    <row r="80" spans="1:227" ht="15.75">
      <c r="A80" s="67"/>
      <c r="B80" s="33"/>
      <c r="C80" s="18"/>
      <c r="D80" s="18"/>
      <c r="E80" s="19"/>
      <c r="F80" s="19"/>
      <c r="G80" s="19"/>
      <c r="H80" s="18"/>
      <c r="I80" s="19"/>
      <c r="J80" s="18"/>
      <c r="K80" s="33"/>
      <c r="L80" s="33"/>
      <c r="M80" s="99"/>
      <c r="N80" s="99"/>
      <c r="O80" s="99"/>
      <c r="P80" s="99"/>
      <c r="Q80" s="99"/>
      <c r="R80" s="82"/>
      <c r="S80" s="101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0"/>
      <c r="AW80" s="80"/>
      <c r="AX80" s="80"/>
      <c r="AY80" s="80"/>
      <c r="AZ80" s="80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9"/>
      <c r="BO80" s="99"/>
      <c r="BP80" s="99"/>
      <c r="BQ80" s="99"/>
      <c r="BR80" s="99"/>
      <c r="BS80" s="99"/>
      <c r="BT80" s="99"/>
      <c r="BU80" s="99"/>
      <c r="BV80" s="99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>
        <v>0</v>
      </c>
      <c r="CH80" s="82">
        <v>0</v>
      </c>
      <c r="CI80" s="82">
        <v>0</v>
      </c>
      <c r="CJ80" s="82">
        <v>0</v>
      </c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0"/>
      <c r="DS80" s="82"/>
      <c r="DT80" s="80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99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99"/>
      <c r="EU80" s="100"/>
      <c r="EV80" s="100"/>
      <c r="EW80" s="100"/>
      <c r="EX80" s="100"/>
      <c r="EY80" s="100"/>
      <c r="EZ80" s="100"/>
      <c r="FA80" s="100"/>
      <c r="FB80" s="100"/>
      <c r="FC80" s="100"/>
      <c r="FD80" s="100"/>
      <c r="FE80" s="100"/>
      <c r="FF80" s="97"/>
      <c r="FG80" s="93"/>
      <c r="FH80" s="80"/>
      <c r="FI80" s="80"/>
      <c r="FJ80" s="80"/>
      <c r="FK80" s="80"/>
      <c r="FL80" s="80"/>
      <c r="FM80" s="80"/>
      <c r="FN80" s="82"/>
      <c r="FO80" s="80"/>
      <c r="FP80" s="80"/>
      <c r="FQ80" s="80"/>
      <c r="FR80" s="80"/>
      <c r="FS80" s="80"/>
      <c r="FT80" s="80"/>
      <c r="FU80" s="98"/>
      <c r="FV80" s="98"/>
      <c r="FW80" s="98"/>
      <c r="FX80" s="98"/>
      <c r="FY80" s="98"/>
      <c r="FZ80" s="98"/>
      <c r="GA80" s="98"/>
      <c r="GB80" s="98"/>
      <c r="GC80" s="98"/>
      <c r="GD80" s="98"/>
      <c r="GE80" s="98"/>
      <c r="GF80" s="98"/>
      <c r="GG80" s="98"/>
      <c r="GH80" s="98"/>
      <c r="GI80" s="98"/>
      <c r="GJ80" s="98"/>
      <c r="GK80" s="98"/>
      <c r="GL80" s="98"/>
      <c r="GM80" s="98"/>
      <c r="GN80" s="98"/>
      <c r="GO80" s="98"/>
      <c r="GP80" s="98"/>
      <c r="GQ80" s="98"/>
      <c r="GR80" s="98"/>
      <c r="GS80" s="98"/>
      <c r="GT80" s="98"/>
      <c r="GU80" s="98"/>
      <c r="GV80" s="98"/>
      <c r="GW80" s="98"/>
      <c r="GX80" s="98"/>
      <c r="GY80" s="98"/>
      <c r="GZ80" s="98"/>
      <c r="HA80" s="98"/>
      <c r="HB80" s="98"/>
      <c r="HC80" s="98"/>
      <c r="HD80" s="98"/>
      <c r="HE80" s="98"/>
      <c r="HF80" s="98"/>
      <c r="HG80" s="98"/>
      <c r="HH80" s="98"/>
      <c r="HI80" s="98"/>
      <c r="HJ80" s="80"/>
      <c r="HK80" s="98"/>
      <c r="HL80" s="98"/>
      <c r="HM80" s="98"/>
      <c r="HN80" s="98"/>
      <c r="HO80" s="98"/>
      <c r="HP80" s="98"/>
      <c r="HQ80" s="98"/>
      <c r="HR80" s="99"/>
      <c r="HS80" s="99"/>
    </row>
    <row r="81" spans="1:227" ht="15.75">
      <c r="A81" s="66" t="s">
        <v>148</v>
      </c>
      <c r="B81" s="37">
        <v>951.6</v>
      </c>
      <c r="C81" s="39">
        <v>1351.5</v>
      </c>
      <c r="D81" s="39">
        <v>806.3</v>
      </c>
      <c r="E81" s="40">
        <v>1767.1</v>
      </c>
      <c r="F81" s="40">
        <v>235.6</v>
      </c>
      <c r="G81" s="40">
        <v>17</v>
      </c>
      <c r="H81" s="39">
        <v>0.3</v>
      </c>
      <c r="I81" s="89">
        <v>0.2</v>
      </c>
      <c r="J81" s="45" t="s">
        <v>8</v>
      </c>
      <c r="K81" s="37">
        <v>9.2</v>
      </c>
      <c r="L81" s="37">
        <v>1.9</v>
      </c>
      <c r="M81" s="93" t="s">
        <v>8</v>
      </c>
      <c r="N81" s="93">
        <v>7.064620377309</v>
      </c>
      <c r="O81" s="93">
        <v>0.42290402</v>
      </c>
      <c r="P81" s="93">
        <v>0</v>
      </c>
      <c r="Q81" s="99">
        <v>3.789492</v>
      </c>
      <c r="R81" s="93">
        <v>118.1</v>
      </c>
      <c r="S81" s="93">
        <v>9.4</v>
      </c>
      <c r="T81" s="97">
        <v>57.8</v>
      </c>
      <c r="U81" s="97">
        <v>198.3</v>
      </c>
      <c r="V81" s="97">
        <v>41.1</v>
      </c>
      <c r="W81" s="97">
        <v>3.5</v>
      </c>
      <c r="X81" s="97">
        <v>100.6</v>
      </c>
      <c r="Y81" s="97">
        <v>13.8</v>
      </c>
      <c r="Z81" s="97">
        <v>86.3</v>
      </c>
      <c r="AA81" s="97">
        <v>4.2</v>
      </c>
      <c r="AB81" s="97">
        <v>156</v>
      </c>
      <c r="AC81" s="97">
        <v>17.2</v>
      </c>
      <c r="AD81" s="97">
        <v>411.8</v>
      </c>
      <c r="AE81" s="97">
        <v>2.6</v>
      </c>
      <c r="AF81" s="97">
        <v>42.9</v>
      </c>
      <c r="AG81" s="97">
        <v>263.5</v>
      </c>
      <c r="AH81" s="97">
        <v>242.4</v>
      </c>
      <c r="AI81" s="97">
        <v>21.8</v>
      </c>
      <c r="AJ81" s="97">
        <v>418.2</v>
      </c>
      <c r="AK81" s="97">
        <v>101.3</v>
      </c>
      <c r="AL81" s="97">
        <v>25.2</v>
      </c>
      <c r="AM81" s="97">
        <v>13.2</v>
      </c>
      <c r="AN81" s="97">
        <v>32.4</v>
      </c>
      <c r="AO81" s="97">
        <v>191.8</v>
      </c>
      <c r="AP81" s="97">
        <v>79.6</v>
      </c>
      <c r="AQ81" s="97">
        <v>10.3</v>
      </c>
      <c r="AR81" s="97">
        <v>0.5</v>
      </c>
      <c r="AS81" s="97">
        <v>87.7</v>
      </c>
      <c r="AT81" s="97">
        <v>5</v>
      </c>
      <c r="AU81" s="97">
        <v>34.8</v>
      </c>
      <c r="AV81" s="98">
        <v>0</v>
      </c>
      <c r="AW81" s="98">
        <v>0</v>
      </c>
      <c r="AX81" s="98">
        <v>0</v>
      </c>
      <c r="AY81" s="98">
        <v>0.1</v>
      </c>
      <c r="AZ81" s="98">
        <v>0.6</v>
      </c>
      <c r="BA81" s="97">
        <v>17.1</v>
      </c>
      <c r="BB81" s="97" t="s">
        <v>8</v>
      </c>
      <c r="BC81" s="97" t="s">
        <v>8</v>
      </c>
      <c r="BD81" s="97">
        <v>0.1</v>
      </c>
      <c r="BE81" s="97">
        <v>-0.1</v>
      </c>
      <c r="BF81" s="97">
        <v>0</v>
      </c>
      <c r="BG81" s="97">
        <v>0</v>
      </c>
      <c r="BH81" s="97">
        <v>0</v>
      </c>
      <c r="BI81" s="97">
        <v>1</v>
      </c>
      <c r="BJ81" s="97">
        <v>11.9</v>
      </c>
      <c r="BK81" s="97">
        <v>3.9</v>
      </c>
      <c r="BL81" s="97">
        <v>0.09999999999999787</v>
      </c>
      <c r="BM81" s="97">
        <v>0.10000000000000142</v>
      </c>
      <c r="BN81" s="93" t="s">
        <v>8</v>
      </c>
      <c r="BO81" s="93">
        <v>0.1</v>
      </c>
      <c r="BP81" s="93" t="s">
        <v>8</v>
      </c>
      <c r="BQ81" s="93" t="s">
        <v>8</v>
      </c>
      <c r="BR81" s="93" t="s">
        <v>8</v>
      </c>
      <c r="BS81" s="93" t="s">
        <v>8</v>
      </c>
      <c r="BT81" s="93">
        <v>1</v>
      </c>
      <c r="BU81" s="93">
        <v>12.9</v>
      </c>
      <c r="BV81" s="97">
        <v>16.8</v>
      </c>
      <c r="BW81" s="97">
        <v>16.9</v>
      </c>
      <c r="BX81" s="98">
        <v>17</v>
      </c>
      <c r="BY81" s="97" t="s">
        <v>8</v>
      </c>
      <c r="BZ81" s="97" t="s">
        <v>8</v>
      </c>
      <c r="CA81" s="82">
        <v>0</v>
      </c>
      <c r="CB81" s="82">
        <v>0</v>
      </c>
      <c r="CC81" s="82">
        <v>0</v>
      </c>
      <c r="CD81" s="82">
        <v>0.2</v>
      </c>
      <c r="CE81" s="82">
        <v>0</v>
      </c>
      <c r="CF81" s="82">
        <v>0.1</v>
      </c>
      <c r="CG81" s="82">
        <v>0</v>
      </c>
      <c r="CH81" s="82">
        <v>0</v>
      </c>
      <c r="CI81" s="82">
        <v>0</v>
      </c>
      <c r="CJ81" s="82">
        <v>0</v>
      </c>
      <c r="CK81" s="97" t="s">
        <v>8</v>
      </c>
      <c r="CL81" s="97" t="s">
        <v>8</v>
      </c>
      <c r="CM81" s="97" t="s">
        <v>8</v>
      </c>
      <c r="CN81" s="97" t="s">
        <v>8</v>
      </c>
      <c r="CO81" s="97">
        <v>0.2</v>
      </c>
      <c r="CP81" s="97">
        <v>0.2</v>
      </c>
      <c r="CQ81" s="97">
        <v>0.3</v>
      </c>
      <c r="CR81" s="97">
        <v>0.3</v>
      </c>
      <c r="CS81" s="97">
        <v>0.3</v>
      </c>
      <c r="CT81" s="97">
        <v>0.3</v>
      </c>
      <c r="CU81" s="97">
        <v>0.3</v>
      </c>
      <c r="CV81" s="97" t="s">
        <v>8</v>
      </c>
      <c r="CW81" s="97" t="s">
        <v>8</v>
      </c>
      <c r="CX81" s="82" t="s">
        <v>8</v>
      </c>
      <c r="CY81" s="98">
        <v>0.2</v>
      </c>
      <c r="CZ81" s="98">
        <v>0.2</v>
      </c>
      <c r="DA81" s="80">
        <v>0.2</v>
      </c>
      <c r="DB81" s="80">
        <v>0.2</v>
      </c>
      <c r="DC81" s="97">
        <v>0.2</v>
      </c>
      <c r="DD81" s="80">
        <v>0.2</v>
      </c>
      <c r="DE81" s="80">
        <v>0.2</v>
      </c>
      <c r="DF81" s="80">
        <v>0.2</v>
      </c>
      <c r="DG81" s="97">
        <v>0.2</v>
      </c>
      <c r="DH81" s="82" t="s">
        <v>8</v>
      </c>
      <c r="DI81" s="82" t="s">
        <v>8</v>
      </c>
      <c r="DJ81" s="82" t="s">
        <v>8</v>
      </c>
      <c r="DK81" s="82" t="s">
        <v>8</v>
      </c>
      <c r="DL81" s="82" t="s">
        <v>8</v>
      </c>
      <c r="DM81" s="82" t="s">
        <v>8</v>
      </c>
      <c r="DN81" s="82" t="s">
        <v>8</v>
      </c>
      <c r="DO81" s="82" t="s">
        <v>8</v>
      </c>
      <c r="DP81" s="82" t="s">
        <v>8</v>
      </c>
      <c r="DQ81" s="82" t="s">
        <v>8</v>
      </c>
      <c r="DR81" s="82" t="s">
        <v>8</v>
      </c>
      <c r="DS81" s="82"/>
      <c r="DT81" s="82" t="s">
        <v>8</v>
      </c>
      <c r="DU81" s="82">
        <v>9.2</v>
      </c>
      <c r="DV81" s="82">
        <v>0</v>
      </c>
      <c r="DW81" s="82">
        <v>0</v>
      </c>
      <c r="DX81" s="82"/>
      <c r="DY81" s="82">
        <v>0</v>
      </c>
      <c r="DZ81" s="82">
        <v>0</v>
      </c>
      <c r="EA81" s="82">
        <v>0</v>
      </c>
      <c r="EB81" s="82">
        <v>0</v>
      </c>
      <c r="EC81" s="82">
        <v>0</v>
      </c>
      <c r="ED81" s="82">
        <v>0</v>
      </c>
      <c r="EE81" s="82"/>
      <c r="EF81" s="82"/>
      <c r="EG81" s="93">
        <f>SUM(DU81:EF81)</f>
        <v>9.2</v>
      </c>
      <c r="EH81" s="97" t="s">
        <v>8</v>
      </c>
      <c r="EI81" s="97" t="s">
        <v>8</v>
      </c>
      <c r="EJ81" s="82">
        <v>0</v>
      </c>
      <c r="EK81" s="82"/>
      <c r="EL81" s="82"/>
      <c r="EM81" s="82"/>
      <c r="EN81" s="82"/>
      <c r="EO81" s="82"/>
      <c r="EP81" s="82"/>
      <c r="EQ81" s="82">
        <v>0</v>
      </c>
      <c r="ER81" s="82">
        <v>1.9</v>
      </c>
      <c r="ES81" s="82">
        <v>0</v>
      </c>
      <c r="ET81" s="93">
        <f>SUM(EH81:ES81)</f>
        <v>1.9</v>
      </c>
      <c r="EU81" s="97" t="s">
        <v>8</v>
      </c>
      <c r="EV81" s="97" t="s">
        <v>8</v>
      </c>
      <c r="EW81" s="97"/>
      <c r="EX81" s="97"/>
      <c r="EY81" s="97">
        <v>0</v>
      </c>
      <c r="EZ81" s="97"/>
      <c r="FA81" s="97"/>
      <c r="FB81" s="97">
        <v>0</v>
      </c>
      <c r="FC81" s="97"/>
      <c r="FD81" s="97">
        <v>0</v>
      </c>
      <c r="FE81" s="97">
        <v>0</v>
      </c>
      <c r="FF81" s="100" t="s">
        <v>8</v>
      </c>
      <c r="FG81" s="97" t="s">
        <v>8</v>
      </c>
      <c r="FH81" s="93" t="s">
        <v>8</v>
      </c>
      <c r="FI81" s="82" t="s">
        <v>8</v>
      </c>
      <c r="FJ81" s="82"/>
      <c r="FK81" s="82"/>
      <c r="FL81" s="82"/>
      <c r="FM81" s="82"/>
      <c r="FN81" s="80">
        <v>7.064620377309</v>
      </c>
      <c r="FO81" s="93" t="s">
        <v>8</v>
      </c>
      <c r="FP81" s="82"/>
      <c r="FQ81" s="82"/>
      <c r="FR81" s="82"/>
      <c r="FS81" s="82"/>
      <c r="FT81" s="98">
        <f>FI81+FH81+FJ81+FK81+FL81+FM81+FN81+FO81+FP81+FQ81+FR81+FS81</f>
        <v>7.064620377309</v>
      </c>
      <c r="FU81" s="93" t="s">
        <v>8</v>
      </c>
      <c r="FV81" s="93"/>
      <c r="FW81" s="93"/>
      <c r="FX81" s="93">
        <v>0.42290402</v>
      </c>
      <c r="FY81" s="93"/>
      <c r="FZ81" s="93">
        <v>0</v>
      </c>
      <c r="GA81" s="93">
        <v>0</v>
      </c>
      <c r="GB81" s="93">
        <v>0</v>
      </c>
      <c r="GC81" s="93">
        <v>0</v>
      </c>
      <c r="GD81" s="93">
        <v>0</v>
      </c>
      <c r="GE81" s="93">
        <v>0</v>
      </c>
      <c r="GF81" s="93">
        <v>0</v>
      </c>
      <c r="GG81" s="93">
        <f>SUM(FU81:GF81)</f>
        <v>0.42290402</v>
      </c>
      <c r="GH81" s="93"/>
      <c r="GI81" s="93"/>
      <c r="GJ81" s="93"/>
      <c r="GK81" s="93"/>
      <c r="GL81" s="93"/>
      <c r="GM81" s="93"/>
      <c r="GN81" s="93"/>
      <c r="GO81" s="93"/>
      <c r="GP81" s="93"/>
      <c r="GQ81" s="93"/>
      <c r="GR81" s="93"/>
      <c r="GS81" s="93">
        <v>0</v>
      </c>
      <c r="GT81" s="93">
        <v>0</v>
      </c>
      <c r="GU81" s="93">
        <v>0</v>
      </c>
      <c r="GV81" s="93">
        <v>0</v>
      </c>
      <c r="GW81" s="93"/>
      <c r="GX81" s="93">
        <v>0</v>
      </c>
      <c r="GY81" s="93">
        <v>0</v>
      </c>
      <c r="GZ81" s="93">
        <v>0</v>
      </c>
      <c r="HA81" s="93">
        <v>0</v>
      </c>
      <c r="HB81" s="93">
        <v>0</v>
      </c>
      <c r="HC81" s="93">
        <v>0</v>
      </c>
      <c r="HD81" s="93">
        <v>3.789492</v>
      </c>
      <c r="HE81" s="93"/>
      <c r="HF81" s="93">
        <v>0</v>
      </c>
      <c r="HG81" s="93">
        <v>0</v>
      </c>
      <c r="HH81" s="93">
        <v>0</v>
      </c>
      <c r="HI81" s="93">
        <v>0.110272</v>
      </c>
      <c r="HJ81" s="93"/>
      <c r="HK81" s="93"/>
      <c r="HL81" s="93"/>
      <c r="HM81" s="93"/>
      <c r="HN81" s="93">
        <v>0</v>
      </c>
      <c r="HO81" s="93">
        <v>0</v>
      </c>
      <c r="HP81" s="93">
        <v>0</v>
      </c>
      <c r="HQ81" s="93">
        <v>0</v>
      </c>
      <c r="HR81" s="93">
        <f>+GT81+GU81+GV81+GW81+GX81+GY81+GZ81+HA81</f>
        <v>0</v>
      </c>
      <c r="HS81" s="93">
        <f>HF81+HG81+HH81+HI81+HJ81+HK81+HL81+HM81</f>
        <v>0.110272</v>
      </c>
    </row>
    <row r="82" spans="1:227" ht="15.75">
      <c r="A82" s="48"/>
      <c r="B82" s="18"/>
      <c r="C82" s="18"/>
      <c r="D82" s="18"/>
      <c r="E82" s="19"/>
      <c r="F82" s="19"/>
      <c r="G82" s="19"/>
      <c r="H82" s="18"/>
      <c r="I82" s="19"/>
      <c r="J82" s="18"/>
      <c r="K82" s="37"/>
      <c r="L82" s="37"/>
      <c r="M82" s="93"/>
      <c r="N82" s="93"/>
      <c r="O82" s="93"/>
      <c r="P82" s="93"/>
      <c r="Q82" s="93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0"/>
      <c r="AW82" s="80"/>
      <c r="AX82" s="80"/>
      <c r="AY82" s="80"/>
      <c r="AZ82" s="80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99"/>
      <c r="BP82" s="99"/>
      <c r="BQ82" s="99"/>
      <c r="BR82" s="99"/>
      <c r="BS82" s="99"/>
      <c r="BT82" s="99"/>
      <c r="BU82" s="99"/>
      <c r="BV82" s="99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0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93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93"/>
      <c r="EU82" s="100"/>
      <c r="EV82" s="100"/>
      <c r="EW82" s="100"/>
      <c r="EX82" s="100"/>
      <c r="EY82" s="100"/>
      <c r="EZ82" s="100"/>
      <c r="FA82" s="100"/>
      <c r="FB82" s="100"/>
      <c r="FC82" s="100"/>
      <c r="FD82" s="100"/>
      <c r="FE82" s="100"/>
      <c r="FF82" s="100"/>
      <c r="FG82" s="93"/>
      <c r="FH82" s="80"/>
      <c r="FI82" s="80"/>
      <c r="FJ82" s="80"/>
      <c r="FK82" s="80"/>
      <c r="FL82" s="80"/>
      <c r="FM82" s="80"/>
      <c r="FN82" s="80"/>
      <c r="FO82" s="82"/>
      <c r="FP82" s="80"/>
      <c r="FQ82" s="80"/>
      <c r="FR82" s="80"/>
      <c r="FS82" s="80"/>
      <c r="FT82" s="80"/>
      <c r="FU82" s="80"/>
      <c r="FV82" s="80"/>
      <c r="FW82" s="80"/>
      <c r="FX82" s="80"/>
      <c r="FY82" s="80"/>
      <c r="FZ82" s="80"/>
      <c r="GA82" s="80"/>
      <c r="GB82" s="80"/>
      <c r="GC82" s="80"/>
      <c r="GD82" s="80"/>
      <c r="GE82" s="80"/>
      <c r="GF82" s="80"/>
      <c r="GG82" s="80"/>
      <c r="GH82" s="80"/>
      <c r="GI82" s="80"/>
      <c r="GJ82" s="80"/>
      <c r="GK82" s="80"/>
      <c r="GL82" s="80"/>
      <c r="GM82" s="80"/>
      <c r="GN82" s="80"/>
      <c r="GO82" s="80"/>
      <c r="GP82" s="80"/>
      <c r="GQ82" s="80"/>
      <c r="GR82" s="80"/>
      <c r="GS82" s="80"/>
      <c r="GT82" s="80"/>
      <c r="GU82" s="80"/>
      <c r="GV82" s="80"/>
      <c r="GW82" s="80"/>
      <c r="GX82" s="80"/>
      <c r="GY82" s="80"/>
      <c r="GZ82" s="80"/>
      <c r="HA82" s="80"/>
      <c r="HB82" s="80"/>
      <c r="HC82" s="80"/>
      <c r="HD82" s="80"/>
      <c r="HE82" s="80"/>
      <c r="HF82" s="80"/>
      <c r="HG82" s="80"/>
      <c r="HH82" s="80"/>
      <c r="HI82" s="102"/>
      <c r="HJ82" s="103"/>
      <c r="HK82" s="104"/>
      <c r="HL82" s="80"/>
      <c r="HM82" s="80"/>
      <c r="HN82" s="80"/>
      <c r="HO82" s="80"/>
      <c r="HP82" s="80"/>
      <c r="HQ82" s="80"/>
      <c r="HR82" s="99"/>
      <c r="HS82" s="99"/>
    </row>
    <row r="83" spans="1:227" ht="15.75">
      <c r="A83" s="62"/>
      <c r="B83" s="17"/>
      <c r="C83" s="22"/>
      <c r="D83" s="22"/>
      <c r="E83" s="90"/>
      <c r="F83" s="90"/>
      <c r="G83" s="90"/>
      <c r="H83" s="17"/>
      <c r="I83" s="91"/>
      <c r="J83" s="17"/>
      <c r="K83" s="86"/>
      <c r="L83" s="86"/>
      <c r="M83" s="105"/>
      <c r="N83" s="105"/>
      <c r="O83" s="105"/>
      <c r="P83" s="105"/>
      <c r="Q83" s="105"/>
      <c r="R83" s="106"/>
      <c r="S83" s="106"/>
      <c r="T83" s="106"/>
      <c r="U83" s="106"/>
      <c r="V83" s="106"/>
      <c r="W83" s="106"/>
      <c r="X83" s="106"/>
      <c r="Y83" s="106"/>
      <c r="Z83" s="106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6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6"/>
      <c r="BX83" s="106"/>
      <c r="BY83" s="106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6"/>
      <c r="CL83" s="106"/>
      <c r="CM83" s="106"/>
      <c r="CN83" s="106"/>
      <c r="CO83" s="106"/>
      <c r="CP83" s="106"/>
      <c r="CQ83" s="106"/>
      <c r="CR83" s="106"/>
      <c r="CS83" s="106"/>
      <c r="CT83" s="106"/>
      <c r="CU83" s="106"/>
      <c r="CV83" s="106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06"/>
      <c r="EF83" s="106"/>
      <c r="EG83" s="105"/>
      <c r="EH83" s="106"/>
      <c r="EI83" s="106"/>
      <c r="EJ83" s="106"/>
      <c r="EK83" s="106"/>
      <c r="EL83" s="106"/>
      <c r="EM83" s="106"/>
      <c r="EN83" s="106"/>
      <c r="EO83" s="106"/>
      <c r="EP83" s="106"/>
      <c r="EQ83" s="106"/>
      <c r="ER83" s="106"/>
      <c r="ES83" s="106"/>
      <c r="ET83" s="105"/>
      <c r="EU83" s="108"/>
      <c r="EV83" s="108"/>
      <c r="EW83" s="108"/>
      <c r="EX83" s="108"/>
      <c r="EY83" s="108"/>
      <c r="EZ83" s="108"/>
      <c r="FA83" s="108"/>
      <c r="FB83" s="108"/>
      <c r="FC83" s="108"/>
      <c r="FD83" s="108"/>
      <c r="FE83" s="108"/>
      <c r="FF83" s="108"/>
      <c r="FG83" s="105"/>
      <c r="FH83" s="109"/>
      <c r="FI83" s="109"/>
      <c r="FJ83" s="109"/>
      <c r="FK83" s="109"/>
      <c r="FL83" s="109"/>
      <c r="FM83" s="109"/>
      <c r="FN83" s="109"/>
      <c r="FO83" s="109"/>
      <c r="FP83" s="109"/>
      <c r="FQ83" s="109"/>
      <c r="FR83" s="109"/>
      <c r="FS83" s="109"/>
      <c r="FT83" s="109"/>
      <c r="FU83" s="105"/>
      <c r="FV83" s="105"/>
      <c r="FW83" s="105"/>
      <c r="FX83" s="105"/>
      <c r="FY83" s="105"/>
      <c r="FZ83" s="105"/>
      <c r="GA83" s="105"/>
      <c r="GB83" s="105"/>
      <c r="GC83" s="105"/>
      <c r="GD83" s="105"/>
      <c r="GE83" s="105"/>
      <c r="GF83" s="105"/>
      <c r="GG83" s="105"/>
      <c r="GH83" s="105"/>
      <c r="GI83" s="105"/>
      <c r="GJ83" s="105"/>
      <c r="GK83" s="105"/>
      <c r="GL83" s="105"/>
      <c r="GM83" s="105"/>
      <c r="GN83" s="105"/>
      <c r="GO83" s="105"/>
      <c r="GP83" s="105"/>
      <c r="GQ83" s="105"/>
      <c r="GR83" s="105"/>
      <c r="GS83" s="105"/>
      <c r="GT83" s="105"/>
      <c r="GU83" s="105"/>
      <c r="GV83" s="105"/>
      <c r="GW83" s="105"/>
      <c r="GX83" s="105"/>
      <c r="GY83" s="105"/>
      <c r="GZ83" s="105"/>
      <c r="HA83" s="105"/>
      <c r="HB83" s="105"/>
      <c r="HC83" s="105"/>
      <c r="HD83" s="105"/>
      <c r="HE83" s="105"/>
      <c r="HF83" s="105"/>
      <c r="HG83" s="105"/>
      <c r="HH83" s="105"/>
      <c r="HI83" s="105"/>
      <c r="HJ83" s="96"/>
      <c r="HK83" s="105"/>
      <c r="HL83" s="105"/>
      <c r="HM83" s="105"/>
      <c r="HN83" s="105"/>
      <c r="HO83" s="105"/>
      <c r="HP83" s="105"/>
      <c r="HQ83" s="105"/>
      <c r="HR83" s="109"/>
      <c r="HS83" s="109"/>
    </row>
    <row r="84" spans="1:227" ht="15.75">
      <c r="A84" s="69" t="s">
        <v>9</v>
      </c>
      <c r="B84" s="36">
        <f aca="true" t="shared" si="54" ref="B84:BM84">SUM(B16,B41,B57,B70,B76,B81)</f>
        <v>115195.20000000001</v>
      </c>
      <c r="C84" s="36">
        <f t="shared" si="54"/>
        <v>120542.70000000001</v>
      </c>
      <c r="D84" s="36">
        <f t="shared" si="54"/>
        <v>169473.3</v>
      </c>
      <c r="E84" s="36">
        <f t="shared" si="54"/>
        <v>193440.84</v>
      </c>
      <c r="F84" s="36">
        <f t="shared" si="54"/>
        <v>285001.75999999995</v>
      </c>
      <c r="G84" s="36">
        <f t="shared" si="54"/>
        <v>437540.4</v>
      </c>
      <c r="H84" s="36">
        <f t="shared" si="54"/>
        <v>343453.5</v>
      </c>
      <c r="I84" s="36">
        <f t="shared" si="54"/>
        <v>476721.60000000003</v>
      </c>
      <c r="J84" s="84">
        <f t="shared" si="54"/>
        <v>494828.64600000007</v>
      </c>
      <c r="K84" s="84">
        <f t="shared" si="54"/>
        <v>626271.2766310001</v>
      </c>
      <c r="L84" s="84">
        <f t="shared" si="54"/>
        <v>952852.442438</v>
      </c>
      <c r="M84" s="96">
        <f t="shared" si="54"/>
        <v>1084053.634469</v>
      </c>
      <c r="N84" s="96">
        <f t="shared" si="54"/>
        <v>1261189.4793639327</v>
      </c>
      <c r="O84" s="96">
        <f t="shared" si="54"/>
        <v>1188985.955501028</v>
      </c>
      <c r="P84" s="96">
        <f t="shared" si="54"/>
        <v>1133893.1343549744</v>
      </c>
      <c r="Q84" s="96">
        <f t="shared" si="54"/>
        <v>1019595.6462905303</v>
      </c>
      <c r="R84" s="96">
        <f t="shared" si="54"/>
        <v>11879.4</v>
      </c>
      <c r="S84" s="96">
        <f t="shared" si="54"/>
        <v>11535.2</v>
      </c>
      <c r="T84" s="96">
        <f t="shared" si="54"/>
        <v>13949.6</v>
      </c>
      <c r="U84" s="96">
        <f t="shared" si="54"/>
        <v>13286.5</v>
      </c>
      <c r="V84" s="96">
        <f t="shared" si="54"/>
        <v>11248.300000000001</v>
      </c>
      <c r="W84" s="96">
        <f t="shared" si="54"/>
        <v>13319.8</v>
      </c>
      <c r="X84" s="96">
        <f t="shared" si="54"/>
        <v>16760.6</v>
      </c>
      <c r="Y84" s="96">
        <f t="shared" si="54"/>
        <v>12398.699999999997</v>
      </c>
      <c r="Z84" s="96">
        <f t="shared" si="54"/>
        <v>19226</v>
      </c>
      <c r="AA84" s="96">
        <f t="shared" si="54"/>
        <v>13939.900000000001</v>
      </c>
      <c r="AB84" s="96">
        <f t="shared" si="54"/>
        <v>14663</v>
      </c>
      <c r="AC84" s="96">
        <f t="shared" si="54"/>
        <v>16406.700000000004</v>
      </c>
      <c r="AD84" s="96">
        <f t="shared" si="54"/>
        <v>14082.999999999998</v>
      </c>
      <c r="AE84" s="96">
        <f t="shared" si="54"/>
        <v>13217.100000000002</v>
      </c>
      <c r="AF84" s="96">
        <f t="shared" si="54"/>
        <v>18991.100000000002</v>
      </c>
      <c r="AG84" s="96">
        <f t="shared" si="54"/>
        <v>13190.099999999999</v>
      </c>
      <c r="AH84" s="96">
        <f t="shared" si="54"/>
        <v>11912.5</v>
      </c>
      <c r="AI84" s="96">
        <f t="shared" si="54"/>
        <v>17637</v>
      </c>
      <c r="AJ84" s="96">
        <f t="shared" si="54"/>
        <v>16252</v>
      </c>
      <c r="AK84" s="96">
        <f t="shared" si="54"/>
        <v>15385.000000000002</v>
      </c>
      <c r="AL84" s="96">
        <f t="shared" si="54"/>
        <v>18279.4</v>
      </c>
      <c r="AM84" s="96">
        <f t="shared" si="54"/>
        <v>19119</v>
      </c>
      <c r="AN84" s="96">
        <f t="shared" si="54"/>
        <v>15663.739999999998</v>
      </c>
      <c r="AO84" s="96">
        <f t="shared" si="54"/>
        <v>19875.300000000003</v>
      </c>
      <c r="AP84" s="96">
        <f t="shared" si="54"/>
        <v>18879.699999999997</v>
      </c>
      <c r="AQ84" s="96">
        <f t="shared" si="54"/>
        <v>16368.999999999998</v>
      </c>
      <c r="AR84" s="96">
        <f t="shared" si="54"/>
        <v>22349.7</v>
      </c>
      <c r="AS84" s="96">
        <f t="shared" si="54"/>
        <v>28508.100000000006</v>
      </c>
      <c r="AT84" s="96">
        <f t="shared" si="54"/>
        <v>19900.559999999998</v>
      </c>
      <c r="AU84" s="96">
        <f t="shared" si="54"/>
        <v>22484.5</v>
      </c>
      <c r="AV84" s="96">
        <f t="shared" si="54"/>
        <v>16556</v>
      </c>
      <c r="AW84" s="96">
        <f t="shared" si="54"/>
        <v>27442.100000000002</v>
      </c>
      <c r="AX84" s="96">
        <f t="shared" si="54"/>
        <v>36292.700000000004</v>
      </c>
      <c r="AY84" s="96">
        <f t="shared" si="54"/>
        <v>27464.100000000002</v>
      </c>
      <c r="AZ84" s="96">
        <f t="shared" si="54"/>
        <v>32335.999999999996</v>
      </c>
      <c r="BA84" s="96">
        <f t="shared" si="54"/>
        <v>20541.499999999996</v>
      </c>
      <c r="BB84" s="96">
        <f t="shared" si="54"/>
        <v>30956.9</v>
      </c>
      <c r="BC84" s="96">
        <f t="shared" si="54"/>
        <v>38595.299999999996</v>
      </c>
      <c r="BD84" s="96">
        <f t="shared" si="54"/>
        <v>58056.25</v>
      </c>
      <c r="BE84" s="96">
        <f t="shared" si="54"/>
        <v>36505.7</v>
      </c>
      <c r="BF84" s="96">
        <f t="shared" si="54"/>
        <v>34120.3</v>
      </c>
      <c r="BG84" s="96">
        <f t="shared" si="54"/>
        <v>29867.899999999998</v>
      </c>
      <c r="BH84" s="96">
        <f t="shared" si="54"/>
        <v>27419.74</v>
      </c>
      <c r="BI84" s="96">
        <f t="shared" si="54"/>
        <v>30646.800000000003</v>
      </c>
      <c r="BJ84" s="96">
        <f t="shared" si="54"/>
        <v>35264.799999999996</v>
      </c>
      <c r="BK84" s="96">
        <f t="shared" si="54"/>
        <v>27645.5</v>
      </c>
      <c r="BL84" s="96">
        <f t="shared" si="54"/>
        <v>47558.100000000006</v>
      </c>
      <c r="BM84" s="96">
        <f t="shared" si="54"/>
        <v>45873.8</v>
      </c>
      <c r="BN84" s="96">
        <f aca="true" t="shared" si="55" ref="BN84:DY84">SUM(BN16,BN41,BN57,BN70,BN76,BN81)</f>
        <v>69207.8</v>
      </c>
      <c r="BO84" s="96">
        <f t="shared" si="55"/>
        <v>127608.5</v>
      </c>
      <c r="BP84" s="96">
        <f t="shared" si="55"/>
        <v>164114.19999999998</v>
      </c>
      <c r="BQ84" s="96">
        <f t="shared" si="55"/>
        <v>198234</v>
      </c>
      <c r="BR84" s="96">
        <f t="shared" si="55"/>
        <v>228102.39999999994</v>
      </c>
      <c r="BS84" s="96">
        <f t="shared" si="55"/>
        <v>255522.1</v>
      </c>
      <c r="BT84" s="96">
        <f t="shared" si="55"/>
        <v>286168.89999999997</v>
      </c>
      <c r="BU84" s="96">
        <f t="shared" si="55"/>
        <v>321097.4</v>
      </c>
      <c r="BV84" s="96">
        <f t="shared" si="55"/>
        <v>349079.19999999995</v>
      </c>
      <c r="BW84" s="96">
        <f t="shared" si="55"/>
        <v>396637.30000000005</v>
      </c>
      <c r="BX84" s="96">
        <f t="shared" si="55"/>
        <v>442511.1</v>
      </c>
      <c r="BY84" s="96">
        <f t="shared" si="55"/>
        <v>24364.149999999998</v>
      </c>
      <c r="BZ84" s="96">
        <f t="shared" si="55"/>
        <v>22398.149999999998</v>
      </c>
      <c r="CA84" s="96">
        <f t="shared" si="55"/>
        <v>28438.7</v>
      </c>
      <c r="CB84" s="96">
        <f t="shared" si="55"/>
        <v>19546.799999999996</v>
      </c>
      <c r="CC84" s="96">
        <f t="shared" si="55"/>
        <v>24720.499999999996</v>
      </c>
      <c r="CD84" s="96">
        <f t="shared" si="55"/>
        <v>32978.399999999994</v>
      </c>
      <c r="CE84" s="96">
        <f t="shared" si="55"/>
        <v>30030.000000000004</v>
      </c>
      <c r="CF84" s="96">
        <f t="shared" si="55"/>
        <v>49549.399999999994</v>
      </c>
      <c r="CG84" s="96">
        <f t="shared" si="55"/>
        <v>28439.89999999998</v>
      </c>
      <c r="CH84" s="96">
        <f t="shared" si="55"/>
        <v>27422.700000000015</v>
      </c>
      <c r="CI84" s="96">
        <f t="shared" si="55"/>
        <v>35685.2</v>
      </c>
      <c r="CJ84" s="96">
        <f t="shared" si="55"/>
        <v>22160.499999999996</v>
      </c>
      <c r="CK84" s="96">
        <f t="shared" si="55"/>
        <v>47128.09999999999</v>
      </c>
      <c r="CL84" s="96">
        <f t="shared" si="55"/>
        <v>75566.79999999999</v>
      </c>
      <c r="CM84" s="96">
        <f t="shared" si="55"/>
        <v>95113.59999999999</v>
      </c>
      <c r="CN84" s="96">
        <f t="shared" si="55"/>
        <v>119834.09999999999</v>
      </c>
      <c r="CO84" s="96">
        <f t="shared" si="55"/>
        <v>152812.50000000003</v>
      </c>
      <c r="CP84" s="96">
        <f t="shared" si="55"/>
        <v>182842.50000000003</v>
      </c>
      <c r="CQ84" s="96">
        <f t="shared" si="55"/>
        <v>232391.89999999997</v>
      </c>
      <c r="CR84" s="96">
        <f t="shared" si="55"/>
        <v>260831.79999999996</v>
      </c>
      <c r="CS84" s="96">
        <f t="shared" si="55"/>
        <v>288254.49999999994</v>
      </c>
      <c r="CT84" s="96">
        <f t="shared" si="55"/>
        <v>323939.69999999995</v>
      </c>
      <c r="CU84" s="96">
        <f t="shared" si="55"/>
        <v>346100.19999999995</v>
      </c>
      <c r="CV84" s="96">
        <f t="shared" si="55"/>
        <v>33010.50000000001</v>
      </c>
      <c r="CW84" s="96">
        <f t="shared" si="55"/>
        <v>62945.15</v>
      </c>
      <c r="CX84" s="96">
        <f t="shared" si="55"/>
        <v>99845.98000000001</v>
      </c>
      <c r="CY84" s="96">
        <f t="shared" si="55"/>
        <v>156675.03000000003</v>
      </c>
      <c r="CZ84" s="96">
        <f t="shared" si="55"/>
        <v>191722.93000000005</v>
      </c>
      <c r="DA84" s="96">
        <f t="shared" si="55"/>
        <v>224885.92999999996</v>
      </c>
      <c r="DB84" s="96">
        <f t="shared" si="55"/>
        <v>266830.4</v>
      </c>
      <c r="DC84" s="96">
        <f t="shared" si="55"/>
        <v>301843.9</v>
      </c>
      <c r="DD84" s="96">
        <f t="shared" si="55"/>
        <v>348853.3000000001</v>
      </c>
      <c r="DE84" s="96">
        <f t="shared" si="55"/>
        <v>400421.30000000005</v>
      </c>
      <c r="DF84" s="96">
        <f t="shared" si="55"/>
        <v>432102.6</v>
      </c>
      <c r="DG84" s="96">
        <f t="shared" si="55"/>
        <v>477781.30000000005</v>
      </c>
      <c r="DH84" s="96">
        <f t="shared" si="55"/>
        <v>44336.899999999994</v>
      </c>
      <c r="DI84" s="96">
        <f t="shared" si="55"/>
        <v>104936.3</v>
      </c>
      <c r="DJ84" s="96">
        <f t="shared" si="55"/>
        <v>161488.69999999998</v>
      </c>
      <c r="DK84" s="96">
        <f t="shared" si="55"/>
        <v>202065.5</v>
      </c>
      <c r="DL84" s="96">
        <f t="shared" si="55"/>
        <v>237773.00000000003</v>
      </c>
      <c r="DM84" s="96">
        <f t="shared" si="55"/>
        <v>282914.19999999995</v>
      </c>
      <c r="DN84" s="96">
        <f t="shared" si="55"/>
        <v>321302.69999999995</v>
      </c>
      <c r="DO84" s="96">
        <f t="shared" si="55"/>
        <v>359417.49999999994</v>
      </c>
      <c r="DP84" s="96">
        <f t="shared" si="55"/>
        <v>401261.5</v>
      </c>
      <c r="DQ84" s="96">
        <f t="shared" si="55"/>
        <v>433209</v>
      </c>
      <c r="DR84" s="96">
        <f t="shared" si="55"/>
        <v>465972.796</v>
      </c>
      <c r="DS84" s="96">
        <f t="shared" si="55"/>
        <v>28855.849999999995</v>
      </c>
      <c r="DT84" s="96">
        <f t="shared" si="55"/>
        <v>494828.64600000007</v>
      </c>
      <c r="DU84" s="96">
        <f t="shared" si="55"/>
        <v>48220.3</v>
      </c>
      <c r="DV84" s="96">
        <f t="shared" si="55"/>
        <v>39472.840000000004</v>
      </c>
      <c r="DW84" s="96">
        <f t="shared" si="55"/>
        <v>50362.2</v>
      </c>
      <c r="DX84" s="96">
        <f t="shared" si="55"/>
        <v>43039.2</v>
      </c>
      <c r="DY84" s="96">
        <f t="shared" si="55"/>
        <v>35673.703870000005</v>
      </c>
      <c r="DZ84" s="96">
        <f aca="true" t="shared" si="56" ref="DZ84:GK84">SUM(DZ16,DZ41,DZ57,DZ70,DZ76,DZ81)</f>
        <v>44723.6</v>
      </c>
      <c r="EA84" s="96">
        <f t="shared" si="56"/>
        <v>41987.810000000005</v>
      </c>
      <c r="EB84" s="96">
        <f t="shared" si="56"/>
        <v>60104.91</v>
      </c>
      <c r="EC84" s="96">
        <f t="shared" si="56"/>
        <v>62288.78714700001</v>
      </c>
      <c r="ED84" s="96">
        <f t="shared" si="56"/>
        <v>72524.228614</v>
      </c>
      <c r="EE84" s="96">
        <f t="shared" si="56"/>
        <v>54801.797</v>
      </c>
      <c r="EF84" s="96">
        <f t="shared" si="56"/>
        <v>73071.9</v>
      </c>
      <c r="EG84" s="96">
        <f t="shared" si="56"/>
        <v>626271.2766310001</v>
      </c>
      <c r="EH84" s="96">
        <f t="shared" si="56"/>
        <v>57940.40000000001</v>
      </c>
      <c r="EI84" s="96">
        <f t="shared" si="56"/>
        <v>56518</v>
      </c>
      <c r="EJ84" s="96">
        <f t="shared" si="56"/>
        <v>53972.7</v>
      </c>
      <c r="EK84" s="96">
        <f t="shared" si="56"/>
        <v>60749.60111899999</v>
      </c>
      <c r="EL84" s="96">
        <f t="shared" si="56"/>
        <v>96664.73999999999</v>
      </c>
      <c r="EM84" s="96">
        <f t="shared" si="56"/>
        <v>84332.8</v>
      </c>
      <c r="EN84" s="96">
        <f t="shared" si="56"/>
        <v>67339.49999999999</v>
      </c>
      <c r="EO84" s="96">
        <f t="shared" si="56"/>
        <v>87423.894434</v>
      </c>
      <c r="EP84" s="96">
        <f t="shared" si="56"/>
        <v>81365.29601799998</v>
      </c>
      <c r="EQ84" s="96">
        <f t="shared" si="56"/>
        <v>100841.80086699998</v>
      </c>
      <c r="ER84" s="96">
        <f t="shared" si="56"/>
        <v>81718.5</v>
      </c>
      <c r="ES84" s="96">
        <f t="shared" si="56"/>
        <v>123985.20999999999</v>
      </c>
      <c r="ET84" s="96">
        <f t="shared" si="56"/>
        <v>952852.442438</v>
      </c>
      <c r="EU84" s="96">
        <f t="shared" si="56"/>
        <v>94765.59425281199</v>
      </c>
      <c r="EV84" s="96">
        <f t="shared" si="56"/>
        <v>87211.20000000001</v>
      </c>
      <c r="EW84" s="96">
        <f t="shared" si="56"/>
        <v>53975.7</v>
      </c>
      <c r="EX84" s="96">
        <f t="shared" si="56"/>
        <v>100545.41</v>
      </c>
      <c r="EY84" s="96">
        <f t="shared" si="56"/>
        <v>81244.77</v>
      </c>
      <c r="EZ84" s="96">
        <f t="shared" si="56"/>
        <v>94201.93</v>
      </c>
      <c r="FA84" s="96">
        <f t="shared" si="56"/>
        <v>102028.92</v>
      </c>
      <c r="FB84" s="96">
        <f t="shared" si="56"/>
        <v>88007.34</v>
      </c>
      <c r="FC84" s="96">
        <f t="shared" si="56"/>
        <v>90755.09999999999</v>
      </c>
      <c r="FD84" s="96">
        <f t="shared" si="56"/>
        <v>91892.17622600001</v>
      </c>
      <c r="FE84" s="96">
        <f t="shared" si="56"/>
        <v>96628.699615</v>
      </c>
      <c r="FF84" s="96">
        <f t="shared" si="56"/>
        <v>102796.8</v>
      </c>
      <c r="FG84" s="96">
        <f t="shared" si="56"/>
        <v>1084053.640093812</v>
      </c>
      <c r="FH84" s="96">
        <f t="shared" si="56"/>
        <v>120042.7</v>
      </c>
      <c r="FI84" s="96">
        <f t="shared" si="56"/>
        <v>89743.97688099998</v>
      </c>
      <c r="FJ84" s="96">
        <f t="shared" si="56"/>
        <v>128412.72094599999</v>
      </c>
      <c r="FK84" s="96">
        <f t="shared" si="56"/>
        <v>112122.55563146804</v>
      </c>
      <c r="FL84" s="96">
        <f t="shared" si="56"/>
        <v>103053.68747253001</v>
      </c>
      <c r="FM84" s="96">
        <f t="shared" si="56"/>
        <v>105596.35</v>
      </c>
      <c r="FN84" s="96">
        <f t="shared" si="56"/>
        <v>89435.37686304319</v>
      </c>
      <c r="FO84" s="96">
        <f t="shared" si="56"/>
        <v>114917.8236693903</v>
      </c>
      <c r="FP84" s="96">
        <f t="shared" si="56"/>
        <v>91967.63138588007</v>
      </c>
      <c r="FQ84" s="96">
        <f t="shared" si="56"/>
        <v>101882.4</v>
      </c>
      <c r="FR84" s="96">
        <f t="shared" si="56"/>
        <v>93065.61172463105</v>
      </c>
      <c r="FS84" s="96">
        <f t="shared" si="56"/>
        <v>110948.64491299013</v>
      </c>
      <c r="FT84" s="96">
        <f t="shared" si="56"/>
        <v>1261189.4794869327</v>
      </c>
      <c r="FU84" s="96">
        <f t="shared" si="56"/>
        <v>105160.2223720562</v>
      </c>
      <c r="FV84" s="96">
        <f t="shared" si="56"/>
        <v>91534.13932367133</v>
      </c>
      <c r="FW84" s="96">
        <f t="shared" si="56"/>
        <v>89076.13543727077</v>
      </c>
      <c r="FX84" s="96">
        <f t="shared" si="56"/>
        <v>81249.74014079</v>
      </c>
      <c r="FY84" s="96">
        <f t="shared" si="56"/>
        <v>94561.89667616997</v>
      </c>
      <c r="FZ84" s="96">
        <f t="shared" si="56"/>
        <v>105305.26832452</v>
      </c>
      <c r="GA84" s="96">
        <f t="shared" si="56"/>
        <v>98656.18567634003</v>
      </c>
      <c r="GB84" s="96">
        <f t="shared" si="56"/>
        <v>101102.26154046002</v>
      </c>
      <c r="GC84" s="96">
        <f t="shared" si="56"/>
        <v>109439.66417474997</v>
      </c>
      <c r="GD84" s="96">
        <f t="shared" si="56"/>
        <v>98873.550241</v>
      </c>
      <c r="GE84" s="96">
        <f t="shared" si="56"/>
        <v>98862.354716</v>
      </c>
      <c r="GF84" s="96">
        <f t="shared" si="56"/>
        <v>115164.53687899999</v>
      </c>
      <c r="GG84" s="96">
        <f t="shared" si="56"/>
        <v>1188985.955502028</v>
      </c>
      <c r="GH84" s="96">
        <f t="shared" si="56"/>
        <v>184191.52002400003</v>
      </c>
      <c r="GI84" s="96">
        <f t="shared" si="56"/>
        <v>120183.22066700002</v>
      </c>
      <c r="GJ84" s="96">
        <f t="shared" si="56"/>
        <v>139572.15786099999</v>
      </c>
      <c r="GK84" s="96">
        <f t="shared" si="56"/>
        <v>96920.71908899998</v>
      </c>
      <c r="GL84" s="96">
        <f aca="true" t="shared" si="57" ref="GL84:HQ84">SUM(GL16,GL41,GL57,GL70,GL76,GL81)</f>
        <v>74929.67535191137</v>
      </c>
      <c r="GM84" s="96">
        <f t="shared" si="57"/>
        <v>118510.52540999999</v>
      </c>
      <c r="GN84" s="96">
        <f t="shared" si="57"/>
        <v>106086.006612</v>
      </c>
      <c r="GO84" s="96">
        <f t="shared" si="57"/>
        <v>112675.78649099999</v>
      </c>
      <c r="GP84" s="96">
        <f t="shared" si="57"/>
        <v>101233.49208403376</v>
      </c>
      <c r="GQ84" s="96">
        <f t="shared" si="57"/>
        <v>102847.82495072173</v>
      </c>
      <c r="GR84" s="96">
        <f t="shared" si="57"/>
        <v>97831.0528241473</v>
      </c>
      <c r="GS84" s="96">
        <f t="shared" si="57"/>
        <v>90239.42232900002</v>
      </c>
      <c r="GT84" s="96">
        <f t="shared" si="57"/>
        <v>73582.67337399999</v>
      </c>
      <c r="GU84" s="96">
        <f t="shared" si="57"/>
        <v>79679.512814</v>
      </c>
      <c r="GV84" s="96">
        <f t="shared" si="57"/>
        <v>74350.72987000001</v>
      </c>
      <c r="GW84" s="96">
        <f t="shared" si="57"/>
        <v>78619.224202</v>
      </c>
      <c r="GX84" s="96">
        <f t="shared" si="57"/>
        <v>83918.006905</v>
      </c>
      <c r="GY84" s="96">
        <f t="shared" si="57"/>
        <v>82495.8050375303</v>
      </c>
      <c r="GZ84" s="96">
        <f t="shared" si="57"/>
        <v>82028.540845</v>
      </c>
      <c r="HA84" s="96">
        <f t="shared" si="57"/>
        <v>121257.298425</v>
      </c>
      <c r="HB84" s="96">
        <f t="shared" si="57"/>
        <v>108979.02150200002</v>
      </c>
      <c r="HC84" s="96">
        <f t="shared" si="57"/>
        <v>75584.85811100001</v>
      </c>
      <c r="HD84" s="96">
        <f t="shared" si="57"/>
        <v>81863.02415</v>
      </c>
      <c r="HE84" s="96">
        <f t="shared" si="57"/>
        <v>77236.95105500001</v>
      </c>
      <c r="HF84" s="96">
        <f t="shared" si="57"/>
        <v>88837.19869300001</v>
      </c>
      <c r="HG84" s="96">
        <f t="shared" si="57"/>
        <v>92777.795646</v>
      </c>
      <c r="HH84" s="96">
        <f t="shared" si="57"/>
        <v>121946.01935800002</v>
      </c>
      <c r="HI84" s="96">
        <f t="shared" si="57"/>
        <v>93963.596576</v>
      </c>
      <c r="HJ84" s="96">
        <f t="shared" si="57"/>
        <v>99159.922425</v>
      </c>
      <c r="HK84" s="96">
        <f t="shared" si="57"/>
        <v>111044.277848</v>
      </c>
      <c r="HL84" s="96">
        <f t="shared" si="57"/>
        <v>99381.51565</v>
      </c>
      <c r="HM84" s="96">
        <f t="shared" si="57"/>
        <v>128658.48199700001</v>
      </c>
      <c r="HN84" s="96">
        <f t="shared" si="57"/>
        <v>0</v>
      </c>
      <c r="HO84" s="96">
        <f t="shared" si="57"/>
        <v>0</v>
      </c>
      <c r="HP84" s="96">
        <f t="shared" si="57"/>
        <v>0</v>
      </c>
      <c r="HQ84" s="96">
        <f t="shared" si="57"/>
        <v>0</v>
      </c>
      <c r="HR84" s="96">
        <f>SUM(HR16,HR41,HR57,HR70,HR76,HR81)</f>
        <v>675931.7914725302</v>
      </c>
      <c r="HS84" s="96">
        <f>SUM(HS16,HS41,HS57,HS70,HS76,HS81)</f>
        <v>835768.8081929999</v>
      </c>
    </row>
    <row r="85" spans="1:227" ht="3.75" customHeight="1">
      <c r="A85" s="70"/>
      <c r="B85" s="30"/>
      <c r="C85" s="30"/>
      <c r="D85" s="30"/>
      <c r="E85" s="30"/>
      <c r="F85" s="30"/>
      <c r="G85" s="30"/>
      <c r="H85" s="30"/>
      <c r="I85" s="31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46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46"/>
      <c r="BP85" s="46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>
        <v>81249.74014079</v>
      </c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</row>
    <row r="86" spans="1:227" ht="15.75">
      <c r="A86" s="74" t="s">
        <v>106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3"/>
      <c r="CO86" s="13"/>
      <c r="CP86" s="13"/>
      <c r="CQ86" s="13"/>
      <c r="CR86" s="13"/>
      <c r="CS86" s="13"/>
      <c r="CT86" s="13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63"/>
    </row>
    <row r="87" spans="1:227" ht="15.75">
      <c r="A87" s="35" t="s">
        <v>146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0"/>
      <c r="CO87" s="20"/>
      <c r="CP87" s="20"/>
      <c r="CQ87" s="20"/>
      <c r="CR87" s="20"/>
      <c r="CS87" s="20"/>
      <c r="CT87" s="20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44"/>
    </row>
    <row r="88" spans="1:227" ht="11.25" customHeight="1">
      <c r="A88" s="72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10"/>
      <c r="CO88" s="10"/>
      <c r="CP88" s="10"/>
      <c r="CQ88" s="10"/>
      <c r="CR88" s="10"/>
      <c r="CS88" s="10"/>
      <c r="CT88" s="10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10"/>
      <c r="EU88" s="56"/>
      <c r="EV88" s="56"/>
      <c r="EW88" s="56"/>
      <c r="EX88" s="56"/>
      <c r="EY88" s="56"/>
      <c r="EZ88" s="56"/>
      <c r="FA88" s="56"/>
      <c r="FB88" s="56"/>
      <c r="FC88" s="56"/>
      <c r="FD88" s="56"/>
      <c r="FE88" s="56"/>
      <c r="FF88" s="56"/>
      <c r="FG88" s="56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64"/>
    </row>
    <row r="90" spans="151:175" ht="15.75">
      <c r="EU90" s="59"/>
      <c r="EV90" s="59"/>
      <c r="EW90" s="59"/>
      <c r="EX90" s="59"/>
      <c r="EY90" s="59"/>
      <c r="EZ90" s="59"/>
      <c r="FA90" s="59"/>
      <c r="FB90" s="60"/>
      <c r="FC90" s="59"/>
      <c r="FD90" s="60"/>
      <c r="FE90" s="60"/>
      <c r="FF90" s="60"/>
      <c r="FL90" s="78"/>
      <c r="FM90" s="78"/>
      <c r="FN90" s="78"/>
      <c r="FO90" s="78"/>
      <c r="FP90" s="78"/>
      <c r="FQ90" s="78"/>
      <c r="FR90" s="78"/>
      <c r="FS90" s="78"/>
    </row>
    <row r="91" spans="166:167" ht="15.75">
      <c r="FJ91" s="83"/>
      <c r="FK91" s="83"/>
    </row>
    <row r="92" spans="31:162" ht="15.75">
      <c r="AE92" s="20"/>
      <c r="AQ92" s="20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81"/>
      <c r="FF92" s="3"/>
    </row>
    <row r="93" spans="31:162" ht="15.75">
      <c r="AE93" s="20"/>
      <c r="AQ93" s="20"/>
      <c r="EH93" s="58"/>
      <c r="EI93" s="58"/>
      <c r="EJ93" s="58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</row>
    <row r="94" spans="31:175" ht="15.75">
      <c r="AE94" s="20"/>
      <c r="AQ94" s="20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T94" s="3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3"/>
      <c r="FF94" s="3"/>
      <c r="FH94" s="77"/>
      <c r="FI94" s="77"/>
      <c r="FJ94" s="77"/>
      <c r="FK94" s="77"/>
      <c r="FL94" s="77"/>
      <c r="FM94" s="77"/>
      <c r="FN94" s="77"/>
      <c r="FO94" s="77"/>
      <c r="FP94" s="77"/>
      <c r="FQ94" s="77"/>
      <c r="FR94" s="77"/>
      <c r="FS94" s="77"/>
    </row>
    <row r="95" spans="31:162" ht="15.75">
      <c r="AE95" s="20"/>
      <c r="AQ95" s="20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</row>
    <row r="96" spans="31:162" ht="15.75">
      <c r="AE96" s="20"/>
      <c r="AQ96" s="20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</row>
    <row r="97" spans="31:162" ht="15.75">
      <c r="AE97" s="20"/>
      <c r="AQ97" s="20"/>
      <c r="ET97" s="3"/>
      <c r="EU97" s="65"/>
      <c r="EV97" s="65"/>
      <c r="EW97" s="65"/>
      <c r="EX97" s="3"/>
      <c r="EY97" s="3"/>
      <c r="EZ97" s="3"/>
      <c r="FA97" s="3"/>
      <c r="FB97" s="3"/>
      <c r="FC97" s="3"/>
      <c r="FD97" s="3"/>
      <c r="FE97" s="3"/>
      <c r="FF97" s="3"/>
    </row>
    <row r="98" spans="31:232" ht="15.75">
      <c r="AE98" s="21"/>
      <c r="AQ98" s="21"/>
      <c r="HX98" s="95"/>
    </row>
    <row r="99" spans="31:43" ht="15.75">
      <c r="AE99" s="20"/>
      <c r="AQ99" s="20"/>
    </row>
    <row r="100" spans="31:43" ht="15.75">
      <c r="AE100" s="20"/>
      <c r="AQ100" s="20"/>
    </row>
    <row r="101" spans="31:43" ht="15.75">
      <c r="AE101" s="20"/>
      <c r="AQ101" s="20"/>
    </row>
    <row r="102" spans="31:43" ht="15.75">
      <c r="AE102" s="20"/>
      <c r="AQ102" s="20"/>
    </row>
    <row r="103" spans="31:43" ht="15.75">
      <c r="AE103" s="20"/>
      <c r="AQ103" s="20"/>
    </row>
  </sheetData>
  <sheetProtection/>
  <mergeCells count="4">
    <mergeCell ref="A3:FT3"/>
    <mergeCell ref="A4:FT4"/>
    <mergeCell ref="A8:FT8"/>
    <mergeCell ref="A9:FT9"/>
  </mergeCells>
  <printOptions/>
  <pageMargins left="1.07" right="0.17" top="0.2" bottom="0.21" header="0.17" footer="0.17"/>
  <pageSetup fitToHeight="0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2017-11-15T09:44:52Z</cp:lastPrinted>
  <dcterms:created xsi:type="dcterms:W3CDTF">2000-07-13T07:13:43Z</dcterms:created>
  <dcterms:modified xsi:type="dcterms:W3CDTF">2017-11-15T09:54:57Z</dcterms:modified>
  <cp:category/>
  <cp:version/>
  <cp:contentType/>
  <cp:contentStatus/>
</cp:coreProperties>
</file>