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4 Français" sheetId="1" r:id="rId1"/>
  </sheets>
  <definedNames>
    <definedName name="_xlnm.Print_Area" localSheetId="0">'V4 Français'!$A$1:$F$412</definedName>
    <definedName name="Zone_impres_MI">'V4 Français'!$A$1:$G$408</definedName>
  </definedNames>
  <calcPr fullCalcOnLoad="1"/>
</workbook>
</file>

<file path=xl/sharedStrings.xml><?xml version="1.0" encoding="utf-8"?>
<sst xmlns="http://schemas.openxmlformats.org/spreadsheetml/2006/main" count="441" uniqueCount="128">
  <si>
    <t xml:space="preserve">   Pétrole</t>
  </si>
  <si>
    <t xml:space="preserve">  Gas oil</t>
  </si>
  <si>
    <t xml:space="preserve"> Fuel oil</t>
  </si>
  <si>
    <t xml:space="preserve">  J.P.1</t>
  </si>
  <si>
    <t>1995</t>
  </si>
  <si>
    <t>1996</t>
  </si>
  <si>
    <t>-</t>
  </si>
  <si>
    <t>1997</t>
  </si>
  <si>
    <t>1998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</si>
  <si>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</si>
  <si>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</si>
  <si>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</si>
  <si>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</si>
  <si>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</si>
  <si>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</si>
  <si>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</si>
  <si>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</si>
  <si>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</si>
  <si>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</si>
  <si>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</t>
  </si>
  <si>
    <t xml:space="preserve">  Novembre 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</si>
  <si>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</si>
  <si>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</si>
  <si>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</si>
  <si>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</si>
  <si>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             -</t>
  </si>
  <si>
    <t>Produit</t>
  </si>
  <si>
    <t>Période</t>
  </si>
  <si>
    <t>Source : S.E.P.</t>
  </si>
  <si>
    <t>1999( 2)</t>
  </si>
  <si>
    <t xml:space="preserve">  -</t>
  </si>
  <si>
    <t>2003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</si>
  <si>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</si>
  <si>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</si>
  <si>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</si>
  <si>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</si>
  <si>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</si>
  <si>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</si>
  <si>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</si>
  <si>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</si>
  <si>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Septembre* </t>
  </si>
  <si>
    <t xml:space="preserve">  Octobre* </t>
  </si>
  <si>
    <t xml:space="preserve">  Novembre*  </t>
  </si>
  <si>
    <t xml:space="preserve">  Décembre* </t>
  </si>
  <si>
    <t>2003*</t>
  </si>
  <si>
    <t>2004</t>
  </si>
  <si>
    <t>ENTREES DES PRINCIPAUX PRODUITS PETROLIERS (1)</t>
  </si>
  <si>
    <t>(en milliers de litres)</t>
  </si>
  <si>
    <t>super</t>
  </si>
  <si>
    <t xml:space="preserve">Essence </t>
  </si>
  <si>
    <t>2005</t>
  </si>
  <si>
    <t xml:space="preserve">  Octobre</t>
  </si>
  <si>
    <t xml:space="preserve">  Novembre</t>
  </si>
  <si>
    <t xml:space="preserve">  Septembre</t>
  </si>
  <si>
    <t xml:space="preserve">  Décembre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</si>
  <si>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</si>
  <si>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</si>
  <si>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</si>
  <si>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</si>
  <si>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</si>
  <si>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</si>
  <si>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</si>
  <si>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</si>
  <si>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</si>
  <si>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</si>
  <si>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</si>
  <si>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</si>
  <si>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</si>
  <si>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</si>
  <si>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</si>
  <si>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</si>
  <si>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</si>
  <si>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</si>
  <si>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</si>
  <si>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</si>
  <si>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</si>
  <si>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</si>
  <si>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</si>
  <si>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</si>
  <si>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</si>
  <si>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</si>
  <si>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</si>
  <si>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</si>
  <si>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</si>
  <si>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</si>
  <si>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</si>
  <si>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</si>
  <si>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</si>
  <si>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</si>
  <si>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</si>
  <si>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</si>
  <si>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</si>
  <si>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</si>
  <si>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</si>
  <si>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</si>
  <si>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</si>
  <si>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</si>
  <si>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</si>
  <si>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</si>
  <si>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</si>
  <si>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</si>
  <si>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</si>
  <si>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</si>
  <si>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</si>
  <si>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</si>
  <si>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</si>
  <si>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</si>
  <si>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</si>
  <si>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</si>
  <si>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</si>
  <si>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</si>
  <si>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</si>
  <si>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</si>
  <si>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</si>
  <si>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</si>
  <si>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</si>
  <si>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</si>
  <si>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</si>
  <si>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</si>
  <si>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</si>
  <si>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</si>
  <si>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</si>
  <si>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</si>
  <si>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 xml:space="preserve">  (2) : y compris les données de la S.E.P. Gitega 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</si>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</sst>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\ _F_-;\-* #,##0.0\ _F_-;_-* &quot;-&quot;??\ _F_-;_-@_-"/>
    <numFmt numFmtId="190" formatCode="_-* #,##0\ _F_-;\-* #,##0\ _F_-;_-* &quot;-&quot;??\ _F_-;_-@_-"/>
    <numFmt numFmtId="191" formatCode="#,##0.0"/>
    <numFmt numFmtId="192" formatCode="#,##0.0_);\(#,##0.0\)"/>
    <numFmt numFmtId="193" formatCode="#,##0.000_);\(#,##0.0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5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24" fillId="0" borderId="14" xfId="0" applyFont="1" applyBorder="1" applyAlignment="1">
      <alignment horizontal="right"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"/>
    </xf>
    <xf numFmtId="37" fontId="5" fillId="0" borderId="18" xfId="0" applyFont="1" applyBorder="1" applyAlignment="1">
      <alignment horizontal="center"/>
    </xf>
    <xf numFmtId="37" fontId="5" fillId="0" borderId="18" xfId="0" applyFont="1" applyBorder="1" applyAlignment="1">
      <alignment horizontal="left"/>
    </xf>
    <xf numFmtId="37" fontId="5" fillId="0" borderId="19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 applyProtection="1">
      <alignment horizontal="center"/>
      <protection/>
    </xf>
    <xf numFmtId="190" fontId="5" fillId="0" borderId="19" xfId="45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>
      <alignment horizontal="center"/>
    </xf>
    <xf numFmtId="3" fontId="5" fillId="0" borderId="19" xfId="45" applyNumberFormat="1" applyFont="1" applyBorder="1" applyAlignment="1">
      <alignment horizontal="center"/>
    </xf>
    <xf numFmtId="37" fontId="5" fillId="0" borderId="19" xfId="0" applyFont="1" applyBorder="1" applyAlignment="1">
      <alignment horizontal="left"/>
    </xf>
    <xf numFmtId="3" fontId="5" fillId="0" borderId="0" xfId="45" applyNumberFormat="1" applyFont="1" applyBorder="1" applyAlignment="1">
      <alignment horizontal="right"/>
    </xf>
    <xf numFmtId="3" fontId="5" fillId="0" borderId="19" xfId="45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3" fontId="5" fillId="0" borderId="14" xfId="45" applyNumberFormat="1" applyFont="1" applyBorder="1" applyAlignment="1">
      <alignment horizontal="right"/>
    </xf>
    <xf numFmtId="3" fontId="5" fillId="0" borderId="10" xfId="45" applyNumberFormat="1" applyFont="1" applyBorder="1" applyAlignment="1">
      <alignment horizontal="right"/>
    </xf>
    <xf numFmtId="3" fontId="5" fillId="0" borderId="0" xfId="45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7" fontId="5" fillId="0" borderId="19" xfId="0" applyFont="1" applyBorder="1" applyAlignment="1" quotePrefix="1">
      <alignment horizontal="left"/>
    </xf>
    <xf numFmtId="3" fontId="5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19" xfId="45" applyNumberFormat="1" applyFont="1" applyBorder="1" applyAlignment="1">
      <alignment horizontal="right"/>
    </xf>
    <xf numFmtId="3" fontId="24" fillId="0" borderId="0" xfId="0" applyNumberFormat="1" applyFont="1" applyBorder="1" applyAlignment="1" applyProtection="1">
      <alignment horizontal="right"/>
      <protection/>
    </xf>
    <xf numFmtId="37" fontId="5" fillId="0" borderId="19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applyProtection="1">
      <alignment horizontal="center"/>
      <protection/>
    </xf>
    <xf numFmtId="188" fontId="5" fillId="0" borderId="16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7" fontId="5" fillId="0" borderId="19" xfId="0" applyFont="1" applyBorder="1" applyAlignment="1">
      <alignment horizontal="left" indent="1"/>
    </xf>
    <xf numFmtId="37" fontId="24" fillId="0" borderId="10" xfId="0" applyFont="1" applyBorder="1" applyAlignment="1">
      <alignment horizontal="center"/>
    </xf>
    <xf numFmtId="37" fontId="24" fillId="0" borderId="18" xfId="0" applyFont="1" applyBorder="1" applyAlignment="1">
      <alignment horizontal="center"/>
    </xf>
    <xf numFmtId="37" fontId="24" fillId="0" borderId="20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14" xfId="0" applyFont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33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14"/>
  <sheetViews>
    <sheetView showGridLines="0" tabSelected="1" zoomScale="110" zoomScaleNormal="11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405" sqref="I405"/>
    </sheetView>
  </sheetViews>
  <sheetFormatPr defaultColWidth="12.6640625" defaultRowHeight="15.75"/>
  <cols>
    <col min="1" max="1" width="15.77734375" style="0" customWidth="1"/>
    <col min="2" max="2" width="18.4453125" style="0" customWidth="1"/>
    <col min="3" max="3" width="17.88671875" style="0" customWidth="1"/>
    <col min="4" max="4" width="22.21484375" style="0" customWidth="1"/>
    <col min="5" max="5" width="8.6640625" style="0" hidden="1" customWidth="1"/>
    <col min="6" max="6" width="17.10546875" style="0" customWidth="1"/>
  </cols>
  <sheetData>
    <row r="1" spans="1:6" ht="15.75">
      <c r="A1" s="5"/>
      <c r="B1" s="6"/>
      <c r="C1" s="6"/>
      <c r="D1" s="6"/>
      <c r="E1" s="6"/>
      <c r="F1" s="7"/>
    </row>
    <row r="2" spans="1:6" ht="15.75">
      <c r="A2" s="8"/>
      <c r="B2" s="9"/>
      <c r="C2" s="9"/>
      <c r="D2" s="9"/>
      <c r="E2" s="9"/>
      <c r="F2" s="10" t="s">
        <v>57</v>
      </c>
    </row>
    <row r="3" spans="1:6" ht="15.75">
      <c r="A3" s="8"/>
      <c r="B3" s="9"/>
      <c r="C3" s="9"/>
      <c r="D3" s="9"/>
      <c r="E3" s="9"/>
      <c r="F3" s="11"/>
    </row>
    <row r="4" spans="1:6" ht="15.75">
      <c r="A4" s="59" t="s">
        <v>46</v>
      </c>
      <c r="B4" s="60"/>
      <c r="C4" s="60"/>
      <c r="D4" s="60"/>
      <c r="E4" s="60"/>
      <c r="F4" s="61"/>
    </row>
    <row r="5" spans="1:6" ht="15.75">
      <c r="A5" s="59" t="s">
        <v>47</v>
      </c>
      <c r="B5" s="60"/>
      <c r="C5" s="60"/>
      <c r="D5" s="60"/>
      <c r="E5" s="60"/>
      <c r="F5" s="61"/>
    </row>
    <row r="6" spans="1:6" ht="15.75">
      <c r="A6" s="12"/>
      <c r="B6" s="13"/>
      <c r="C6" s="13"/>
      <c r="D6" s="13"/>
      <c r="E6" s="13"/>
      <c r="F6" s="14"/>
    </row>
    <row r="7" spans="1:6" ht="15.75">
      <c r="A7" s="57" t="s">
        <v>26</v>
      </c>
      <c r="B7" s="6"/>
      <c r="C7" s="15"/>
      <c r="D7" s="16"/>
      <c r="E7" s="6"/>
      <c r="F7" s="15"/>
    </row>
    <row r="8" spans="1:6" ht="15.75">
      <c r="A8" s="17"/>
      <c r="B8" s="9" t="s">
        <v>49</v>
      </c>
      <c r="C8" s="17" t="s">
        <v>0</v>
      </c>
      <c r="D8" s="17" t="s">
        <v>1</v>
      </c>
      <c r="E8" s="9" t="s">
        <v>2</v>
      </c>
      <c r="F8" s="17" t="s">
        <v>3</v>
      </c>
    </row>
    <row r="9" spans="1:6" ht="15.75">
      <c r="A9" s="17"/>
      <c r="B9" s="9" t="s">
        <v>48</v>
      </c>
      <c r="C9" s="17"/>
      <c r="D9" s="17"/>
      <c r="E9" s="9"/>
      <c r="F9" s="17"/>
    </row>
    <row r="10" spans="1:6" ht="15.75">
      <c r="A10" s="58" t="s">
        <v>27</v>
      </c>
      <c r="B10" s="13"/>
      <c r="C10" s="18"/>
      <c r="D10" s="18"/>
      <c r="E10" s="13"/>
      <c r="F10" s="18"/>
    </row>
    <row r="11" spans="1:6" ht="15.75">
      <c r="A11" s="15"/>
      <c r="B11" s="6"/>
      <c r="C11" s="15"/>
      <c r="D11" s="15"/>
      <c r="E11" s="6"/>
      <c r="F11" s="15"/>
    </row>
    <row r="12" spans="1:6" ht="15.75" hidden="1">
      <c r="A12" s="17"/>
      <c r="B12" s="19"/>
      <c r="C12" s="17"/>
      <c r="D12" s="17"/>
      <c r="E12" s="9"/>
      <c r="F12" s="17"/>
    </row>
    <row r="13" spans="1:6" ht="15.75" hidden="1">
      <c r="A13" s="17" t="s">
        <v>4</v>
      </c>
      <c r="B13" s="20">
        <v>27113</v>
      </c>
      <c r="C13" s="21">
        <v>5556</v>
      </c>
      <c r="D13" s="21">
        <v>32753</v>
      </c>
      <c r="E13" s="22">
        <v>1612</v>
      </c>
      <c r="F13" s="21">
        <v>4149</v>
      </c>
    </row>
    <row r="14" spans="1:6" ht="15.75" hidden="1">
      <c r="A14" s="17" t="s">
        <v>5</v>
      </c>
      <c r="B14" s="23">
        <v>14752</v>
      </c>
      <c r="C14" s="24">
        <v>1574</v>
      </c>
      <c r="D14" s="24">
        <v>26506</v>
      </c>
      <c r="E14" s="22" t="s">
        <v>25</v>
      </c>
      <c r="F14" s="24">
        <v>2953</v>
      </c>
    </row>
    <row r="15" spans="1:6" ht="15.75" hidden="1">
      <c r="A15" s="17" t="s">
        <v>7</v>
      </c>
      <c r="B15" s="25">
        <v>18705</v>
      </c>
      <c r="C15" s="26">
        <v>960</v>
      </c>
      <c r="D15" s="26">
        <v>24746</v>
      </c>
      <c r="E15" s="20" t="s">
        <v>25</v>
      </c>
      <c r="F15" s="26">
        <v>4240</v>
      </c>
    </row>
    <row r="16" spans="1:6" ht="15.75" hidden="1">
      <c r="A16" s="17" t="s">
        <v>8</v>
      </c>
      <c r="B16" s="25">
        <v>22886</v>
      </c>
      <c r="C16" s="26">
        <v>2209</v>
      </c>
      <c r="D16" s="26">
        <v>23378</v>
      </c>
      <c r="E16" s="20" t="s">
        <v>25</v>
      </c>
      <c r="F16" s="26">
        <v>1449</v>
      </c>
    </row>
    <row r="17" spans="1:6" ht="15.75" hidden="1">
      <c r="A17" s="27" t="s">
        <v>29</v>
      </c>
      <c r="B17" s="28">
        <v>26370</v>
      </c>
      <c r="C17" s="29">
        <v>1264</v>
      </c>
      <c r="D17" s="29">
        <v>25435</v>
      </c>
      <c r="E17" s="30" t="s">
        <v>25</v>
      </c>
      <c r="F17" s="29">
        <v>2226</v>
      </c>
    </row>
    <row r="18" spans="1:6" ht="18" hidden="1">
      <c r="A18" s="27" t="s">
        <v>124</v>
      </c>
      <c r="B18" s="28">
        <v>33794</v>
      </c>
      <c r="C18" s="29">
        <v>2617</v>
      </c>
      <c r="D18" s="29">
        <v>34758</v>
      </c>
      <c r="E18" s="30" t="s">
        <v>25</v>
      </c>
      <c r="F18" s="29">
        <v>1711</v>
      </c>
    </row>
    <row r="19" spans="1:6" ht="18" hidden="1">
      <c r="A19" s="27" t="s">
        <v>125</v>
      </c>
      <c r="B19" s="28">
        <v>25653</v>
      </c>
      <c r="C19" s="31">
        <v>1812</v>
      </c>
      <c r="D19" s="31">
        <v>31569</v>
      </c>
      <c r="E19" s="32"/>
      <c r="F19" s="31">
        <v>2981</v>
      </c>
    </row>
    <row r="20" spans="1:6" ht="18" hidden="1">
      <c r="A20" s="33" t="s">
        <v>126</v>
      </c>
      <c r="B20" s="28">
        <v>30130</v>
      </c>
      <c r="C20" s="31">
        <v>2084</v>
      </c>
      <c r="D20" s="31">
        <v>35484</v>
      </c>
      <c r="E20" s="32"/>
      <c r="F20" s="31">
        <v>4043</v>
      </c>
    </row>
    <row r="21" spans="1:6" ht="15.75" hidden="1">
      <c r="A21" s="27"/>
      <c r="B21" s="28"/>
      <c r="C21" s="31"/>
      <c r="D21" s="31"/>
      <c r="E21" s="32"/>
      <c r="F21" s="31"/>
    </row>
    <row r="22" spans="1:6" ht="15.75" hidden="1">
      <c r="A22" s="27">
        <v>2000</v>
      </c>
      <c r="B22" s="28"/>
      <c r="C22" s="31"/>
      <c r="D22" s="31"/>
      <c r="E22" s="32"/>
      <c r="F22" s="31"/>
    </row>
    <row r="23" spans="1:6" ht="15.75" hidden="1">
      <c r="A23" s="27" t="s">
        <v>22</v>
      </c>
      <c r="B23" s="28">
        <v>1978</v>
      </c>
      <c r="C23" s="31">
        <v>171</v>
      </c>
      <c r="D23" s="31">
        <v>1181</v>
      </c>
      <c r="E23" s="32"/>
      <c r="F23" s="31" t="s">
        <v>25</v>
      </c>
    </row>
    <row r="24" spans="1:6" ht="15.75" hidden="1">
      <c r="A24" s="27" t="s">
        <v>23</v>
      </c>
      <c r="B24" s="28">
        <v>621</v>
      </c>
      <c r="C24" s="31" t="s">
        <v>25</v>
      </c>
      <c r="D24" s="31">
        <v>3833</v>
      </c>
      <c r="E24" s="32"/>
      <c r="F24" s="31" t="s">
        <v>25</v>
      </c>
    </row>
    <row r="25" spans="1:6" ht="15.75" hidden="1">
      <c r="A25" s="27" t="s">
        <v>24</v>
      </c>
      <c r="B25" s="28">
        <v>2645</v>
      </c>
      <c r="C25" s="31">
        <v>268</v>
      </c>
      <c r="D25" s="31">
        <v>3962</v>
      </c>
      <c r="E25" s="32"/>
      <c r="F25" s="31" t="s">
        <v>25</v>
      </c>
    </row>
    <row r="26" spans="1:6" ht="15.75" hidden="1">
      <c r="A26" s="27" t="s">
        <v>13</v>
      </c>
      <c r="B26" s="28">
        <v>5178</v>
      </c>
      <c r="C26" s="31">
        <v>541</v>
      </c>
      <c r="D26" s="31">
        <v>4021</v>
      </c>
      <c r="E26" s="32"/>
      <c r="F26" s="31">
        <v>129</v>
      </c>
    </row>
    <row r="27" spans="1:6" ht="15.75" hidden="1">
      <c r="A27" s="27" t="s">
        <v>14</v>
      </c>
      <c r="B27" s="28">
        <v>6493</v>
      </c>
      <c r="C27" s="31">
        <v>326</v>
      </c>
      <c r="D27" s="31">
        <v>4514</v>
      </c>
      <c r="E27" s="32"/>
      <c r="F27" s="31">
        <v>1517</v>
      </c>
    </row>
    <row r="28" spans="1:6" ht="15.75" hidden="1">
      <c r="A28" s="27" t="s">
        <v>15</v>
      </c>
      <c r="B28" s="28">
        <v>2191</v>
      </c>
      <c r="C28" s="31">
        <v>226</v>
      </c>
      <c r="D28" s="31">
        <v>4519</v>
      </c>
      <c r="E28" s="32"/>
      <c r="F28" s="31">
        <v>64</v>
      </c>
    </row>
    <row r="29" spans="1:6" ht="15.75" hidden="1">
      <c r="A29" s="27" t="s">
        <v>16</v>
      </c>
      <c r="B29" s="28">
        <v>2425</v>
      </c>
      <c r="C29" s="31">
        <v>174</v>
      </c>
      <c r="D29" s="31">
        <v>737</v>
      </c>
      <c r="E29" s="32"/>
      <c r="F29" s="31" t="s">
        <v>25</v>
      </c>
    </row>
    <row r="30" spans="1:6" ht="15.75" hidden="1">
      <c r="A30" s="27" t="s">
        <v>17</v>
      </c>
      <c r="B30" s="28">
        <v>2625</v>
      </c>
      <c r="C30" s="31">
        <v>82</v>
      </c>
      <c r="D30" s="31">
        <v>2662</v>
      </c>
      <c r="E30" s="32"/>
      <c r="F30" s="31" t="s">
        <v>25</v>
      </c>
    </row>
    <row r="31" spans="1:6" ht="15.75" hidden="1">
      <c r="A31" s="27" t="s">
        <v>18</v>
      </c>
      <c r="B31" s="28">
        <v>2698</v>
      </c>
      <c r="C31" s="31" t="s">
        <v>25</v>
      </c>
      <c r="D31" s="31">
        <v>1141</v>
      </c>
      <c r="E31" s="32"/>
      <c r="F31" s="31">
        <v>1</v>
      </c>
    </row>
    <row r="32" spans="1:6" ht="15.75" hidden="1">
      <c r="A32" s="27" t="s">
        <v>19</v>
      </c>
      <c r="B32" s="28">
        <v>2729</v>
      </c>
      <c r="C32" s="31">
        <v>330</v>
      </c>
      <c r="D32" s="31">
        <v>2372</v>
      </c>
      <c r="E32" s="32"/>
      <c r="F32" s="31" t="s">
        <v>25</v>
      </c>
    </row>
    <row r="33" spans="1:6" ht="15.75" hidden="1">
      <c r="A33" s="27" t="s">
        <v>20</v>
      </c>
      <c r="B33" s="28">
        <v>2031</v>
      </c>
      <c r="C33" s="31">
        <v>55</v>
      </c>
      <c r="D33" s="31">
        <v>2563</v>
      </c>
      <c r="E33" s="32"/>
      <c r="F33" s="31" t="s">
        <v>25</v>
      </c>
    </row>
    <row r="34" spans="1:6" ht="15.75" hidden="1">
      <c r="A34" s="27" t="s">
        <v>21</v>
      </c>
      <c r="B34" s="28">
        <v>2179</v>
      </c>
      <c r="C34" s="31">
        <v>444</v>
      </c>
      <c r="D34" s="31">
        <v>3253</v>
      </c>
      <c r="E34" s="32"/>
      <c r="F34" s="31" t="s">
        <v>25</v>
      </c>
    </row>
    <row r="35" spans="1:6" ht="15.75" hidden="1">
      <c r="A35" s="27"/>
      <c r="B35" s="28"/>
      <c r="C35" s="31"/>
      <c r="D35" s="31"/>
      <c r="E35" s="32"/>
      <c r="F35" s="31"/>
    </row>
    <row r="36" spans="1:6" ht="15.75" hidden="1">
      <c r="A36" s="27">
        <v>2001</v>
      </c>
      <c r="B36" s="28"/>
      <c r="C36" s="31"/>
      <c r="D36" s="31"/>
      <c r="E36" s="32"/>
      <c r="F36" s="31"/>
    </row>
    <row r="37" spans="1:6" ht="15.75" hidden="1">
      <c r="A37" s="27" t="s">
        <v>22</v>
      </c>
      <c r="B37" s="28">
        <v>1918</v>
      </c>
      <c r="C37" s="31">
        <v>247</v>
      </c>
      <c r="D37" s="31">
        <v>2753</v>
      </c>
      <c r="E37" s="32"/>
      <c r="F37" s="31" t="s">
        <v>25</v>
      </c>
    </row>
    <row r="38" spans="1:6" ht="15.75" hidden="1">
      <c r="A38" s="27" t="s">
        <v>23</v>
      </c>
      <c r="B38" s="28">
        <v>2122</v>
      </c>
      <c r="C38" s="31">
        <v>284</v>
      </c>
      <c r="D38" s="31">
        <v>2506</v>
      </c>
      <c r="E38" s="32"/>
      <c r="F38" s="31">
        <v>201</v>
      </c>
    </row>
    <row r="39" spans="1:6" ht="15.75" hidden="1">
      <c r="A39" s="27" t="s">
        <v>24</v>
      </c>
      <c r="B39" s="28">
        <v>2363</v>
      </c>
      <c r="C39" s="31">
        <v>57</v>
      </c>
      <c r="D39" s="31">
        <v>1319</v>
      </c>
      <c r="E39" s="32"/>
      <c r="F39" s="31" t="s">
        <v>25</v>
      </c>
    </row>
    <row r="40" spans="1:6" ht="15.75" hidden="1">
      <c r="A40" s="27" t="s">
        <v>13</v>
      </c>
      <c r="B40" s="28">
        <v>1224</v>
      </c>
      <c r="C40" s="31">
        <v>110</v>
      </c>
      <c r="D40" s="31">
        <v>1369</v>
      </c>
      <c r="E40" s="32"/>
      <c r="F40" s="31">
        <v>179</v>
      </c>
    </row>
    <row r="41" spans="1:6" ht="15.75" hidden="1">
      <c r="A41" s="27" t="s">
        <v>14</v>
      </c>
      <c r="B41" s="28">
        <v>2792</v>
      </c>
      <c r="C41" s="31">
        <v>1</v>
      </c>
      <c r="D41" s="31">
        <v>3356</v>
      </c>
      <c r="E41" s="32"/>
      <c r="F41" s="31">
        <v>732</v>
      </c>
    </row>
    <row r="42" spans="1:6" ht="15.75" hidden="1">
      <c r="A42" s="27" t="s">
        <v>15</v>
      </c>
      <c r="B42" s="28">
        <v>1987</v>
      </c>
      <c r="C42" s="31">
        <v>47</v>
      </c>
      <c r="D42" s="31">
        <v>2006</v>
      </c>
      <c r="E42" s="32"/>
      <c r="F42" s="31">
        <v>54</v>
      </c>
    </row>
    <row r="43" spans="1:6" ht="15.75" hidden="1">
      <c r="A43" s="27" t="s">
        <v>16</v>
      </c>
      <c r="B43" s="28">
        <v>1932</v>
      </c>
      <c r="C43" s="31">
        <v>522</v>
      </c>
      <c r="D43" s="31">
        <v>3001</v>
      </c>
      <c r="E43" s="32"/>
      <c r="F43" s="31" t="s">
        <v>25</v>
      </c>
    </row>
    <row r="44" spans="1:6" ht="15.75" hidden="1">
      <c r="A44" s="27" t="s">
        <v>17</v>
      </c>
      <c r="B44" s="28">
        <v>1935</v>
      </c>
      <c r="C44" s="31">
        <v>95</v>
      </c>
      <c r="D44" s="31">
        <v>3632</v>
      </c>
      <c r="E44" s="32"/>
      <c r="F44" s="31">
        <v>1</v>
      </c>
    </row>
    <row r="45" spans="1:6" ht="15.75" hidden="1">
      <c r="A45" s="27" t="s">
        <v>18</v>
      </c>
      <c r="B45" s="28">
        <v>2134</v>
      </c>
      <c r="C45" s="31">
        <v>222</v>
      </c>
      <c r="D45" s="31">
        <v>3856</v>
      </c>
      <c r="E45" s="32"/>
      <c r="F45" s="31">
        <v>178</v>
      </c>
    </row>
    <row r="46" spans="1:6" ht="15.75" hidden="1">
      <c r="A46" s="27" t="s">
        <v>19</v>
      </c>
      <c r="B46" s="28">
        <v>3310</v>
      </c>
      <c r="C46" s="31">
        <v>45</v>
      </c>
      <c r="D46" s="31">
        <v>3407</v>
      </c>
      <c r="E46" s="32"/>
      <c r="F46" s="31">
        <v>296</v>
      </c>
    </row>
    <row r="47" spans="1:6" ht="15.75" hidden="1">
      <c r="A47" s="27" t="s">
        <v>20</v>
      </c>
      <c r="B47" s="28">
        <v>1848</v>
      </c>
      <c r="C47" s="31">
        <v>93</v>
      </c>
      <c r="D47" s="31">
        <v>2321</v>
      </c>
      <c r="E47" s="32"/>
      <c r="F47" s="31">
        <v>626</v>
      </c>
    </row>
    <row r="48" spans="1:6" ht="15.75" hidden="1">
      <c r="A48" s="27" t="s">
        <v>21</v>
      </c>
      <c r="B48" s="28">
        <v>2088</v>
      </c>
      <c r="C48" s="31">
        <v>89</v>
      </c>
      <c r="D48" s="31">
        <v>2043</v>
      </c>
      <c r="E48" s="32"/>
      <c r="F48" s="31">
        <v>714</v>
      </c>
    </row>
    <row r="49" spans="1:6" ht="15.75" hidden="1">
      <c r="A49" s="27"/>
      <c r="B49" s="28"/>
      <c r="C49" s="31"/>
      <c r="D49" s="31"/>
      <c r="E49" s="32"/>
      <c r="F49" s="31"/>
    </row>
    <row r="50" spans="1:6" ht="15.75" hidden="1">
      <c r="A50" s="33" t="s">
        <v>44</v>
      </c>
      <c r="B50" s="28">
        <v>27107</v>
      </c>
      <c r="C50" s="31">
        <v>1869</v>
      </c>
      <c r="D50" s="31">
        <v>22753</v>
      </c>
      <c r="E50" s="32"/>
      <c r="F50" s="31">
        <v>5495</v>
      </c>
    </row>
    <row r="51" spans="1:6" ht="15.75" hidden="1">
      <c r="A51" s="33" t="s">
        <v>44</v>
      </c>
      <c r="B51" s="28"/>
      <c r="C51" s="31"/>
      <c r="D51" s="31"/>
      <c r="E51" s="32"/>
      <c r="F51" s="31"/>
    </row>
    <row r="52" spans="1:6" ht="15.75" hidden="1">
      <c r="A52" s="33" t="s">
        <v>44</v>
      </c>
      <c r="B52" s="28"/>
      <c r="C52" s="31"/>
      <c r="D52" s="31"/>
      <c r="E52" s="32"/>
      <c r="F52" s="31"/>
    </row>
    <row r="53" spans="1:6" ht="15.75" hidden="1">
      <c r="A53" s="33" t="s">
        <v>44</v>
      </c>
      <c r="B53" s="28">
        <v>9691</v>
      </c>
      <c r="C53" s="31">
        <v>351</v>
      </c>
      <c r="D53" s="31">
        <v>4980</v>
      </c>
      <c r="E53" s="32" t="s">
        <v>6</v>
      </c>
      <c r="F53" s="31">
        <v>808</v>
      </c>
    </row>
    <row r="54" spans="1:6" ht="15.75" hidden="1">
      <c r="A54" s="33" t="s">
        <v>44</v>
      </c>
      <c r="B54" s="28">
        <v>14339</v>
      </c>
      <c r="C54" s="31">
        <v>787</v>
      </c>
      <c r="D54" s="31">
        <v>4672</v>
      </c>
      <c r="E54" s="32" t="s">
        <v>6</v>
      </c>
      <c r="F54" s="31">
        <v>122</v>
      </c>
    </row>
    <row r="55" spans="1:6" ht="15.75" hidden="1">
      <c r="A55" s="33" t="s">
        <v>44</v>
      </c>
      <c r="B55" s="28">
        <v>19889</v>
      </c>
      <c r="C55" s="31">
        <v>22</v>
      </c>
      <c r="D55" s="31">
        <v>3905</v>
      </c>
      <c r="E55" s="32" t="s">
        <v>6</v>
      </c>
      <c r="F55" s="31" t="s">
        <v>6</v>
      </c>
    </row>
    <row r="56" spans="1:6" ht="15.75" hidden="1">
      <c r="A56" s="33" t="s">
        <v>44</v>
      </c>
      <c r="B56" s="28">
        <v>14416</v>
      </c>
      <c r="C56" s="31">
        <v>1049</v>
      </c>
      <c r="D56" s="31">
        <v>9821</v>
      </c>
      <c r="E56" s="32" t="s">
        <v>6</v>
      </c>
      <c r="F56" s="31">
        <v>519</v>
      </c>
    </row>
    <row r="57" spans="1:6" ht="15.75" hidden="1">
      <c r="A57" s="33" t="s">
        <v>44</v>
      </c>
      <c r="B57" s="34"/>
      <c r="C57" s="29"/>
      <c r="D57" s="29"/>
      <c r="E57" s="35">
        <v>0</v>
      </c>
      <c r="F57" s="29"/>
    </row>
    <row r="58" spans="1:6" ht="15.75" hidden="1">
      <c r="A58" s="33" t="s">
        <v>44</v>
      </c>
      <c r="B58" s="36"/>
      <c r="C58" s="31"/>
      <c r="D58" s="31"/>
      <c r="E58" s="32"/>
      <c r="F58" s="31"/>
    </row>
    <row r="59" spans="1:6" ht="15.75" hidden="1">
      <c r="A59" s="33" t="s">
        <v>44</v>
      </c>
      <c r="B59" s="32"/>
      <c r="C59" s="31"/>
      <c r="D59" s="31"/>
      <c r="E59" s="32"/>
      <c r="F59" s="31"/>
    </row>
    <row r="60" spans="1:6" ht="15.75" hidden="1">
      <c r="A60" s="33" t="s">
        <v>44</v>
      </c>
      <c r="B60" s="32"/>
      <c r="C60" s="31"/>
      <c r="D60" s="31"/>
      <c r="E60" s="32"/>
      <c r="F60" s="31"/>
    </row>
    <row r="61" spans="1:6" ht="15.75" hidden="1">
      <c r="A61" s="33" t="s">
        <v>44</v>
      </c>
      <c r="B61" s="28">
        <v>6144</v>
      </c>
      <c r="C61" s="29">
        <v>379</v>
      </c>
      <c r="D61" s="29">
        <v>5717</v>
      </c>
      <c r="E61" s="30" t="s">
        <v>25</v>
      </c>
      <c r="F61" s="29">
        <v>242</v>
      </c>
    </row>
    <row r="62" spans="1:6" ht="15.75" hidden="1">
      <c r="A62" s="33" t="s">
        <v>44</v>
      </c>
      <c r="B62" s="28">
        <v>6754</v>
      </c>
      <c r="C62" s="29">
        <v>348</v>
      </c>
      <c r="D62" s="29">
        <v>8501</v>
      </c>
      <c r="E62" s="30" t="s">
        <v>25</v>
      </c>
      <c r="F62" s="29">
        <v>1242</v>
      </c>
    </row>
    <row r="63" spans="1:6" ht="15.75" hidden="1">
      <c r="A63" s="33" t="s">
        <v>44</v>
      </c>
      <c r="B63" s="28">
        <f>5045+0</f>
        <v>5045</v>
      </c>
      <c r="C63" s="29">
        <v>232</v>
      </c>
      <c r="D63" s="29">
        <f>4492+3</f>
        <v>4495</v>
      </c>
      <c r="E63" s="30" t="s">
        <v>25</v>
      </c>
      <c r="F63" s="29">
        <v>287</v>
      </c>
    </row>
    <row r="64" spans="1:6" ht="15.75" hidden="1">
      <c r="A64" s="33" t="s">
        <v>44</v>
      </c>
      <c r="B64" s="28">
        <f>8427+0</f>
        <v>8427</v>
      </c>
      <c r="C64" s="29">
        <v>305</v>
      </c>
      <c r="D64" s="29">
        <f>6722+0</f>
        <v>6722</v>
      </c>
      <c r="E64" s="30" t="s">
        <v>25</v>
      </c>
      <c r="F64" s="29">
        <v>455</v>
      </c>
    </row>
    <row r="65" spans="1:6" ht="15.75" hidden="1">
      <c r="A65" s="33" t="s">
        <v>44</v>
      </c>
      <c r="B65" s="32"/>
      <c r="C65" s="31"/>
      <c r="D65" s="31"/>
      <c r="E65" s="32"/>
      <c r="F65" s="31"/>
    </row>
    <row r="66" spans="1:6" ht="15.75" hidden="1">
      <c r="A66" s="33" t="s">
        <v>44</v>
      </c>
      <c r="B66" s="32"/>
      <c r="C66" s="31"/>
      <c r="D66" s="31"/>
      <c r="E66" s="32"/>
      <c r="F66" s="31"/>
    </row>
    <row r="67" spans="1:6" ht="15.75" hidden="1">
      <c r="A67" s="33" t="s">
        <v>44</v>
      </c>
      <c r="B67" s="28">
        <f>5233+11</f>
        <v>5244</v>
      </c>
      <c r="C67" s="29">
        <v>439</v>
      </c>
      <c r="D67" s="29">
        <f>8919+57</f>
        <v>8976</v>
      </c>
      <c r="E67" s="30" t="s">
        <v>25</v>
      </c>
      <c r="F67" s="31" t="s">
        <v>30</v>
      </c>
    </row>
    <row r="68" spans="1:6" ht="15.75" hidden="1">
      <c r="A68" s="33" t="s">
        <v>44</v>
      </c>
      <c r="B68" s="28">
        <f>7799+279+4857+927</f>
        <v>13862</v>
      </c>
      <c r="C68" s="29">
        <v>1093</v>
      </c>
      <c r="D68" s="29">
        <f>9238+179+1863+1774</f>
        <v>13054</v>
      </c>
      <c r="E68" s="30" t="s">
        <v>25</v>
      </c>
      <c r="F68" s="29">
        <v>1710</v>
      </c>
    </row>
    <row r="69" spans="1:6" ht="15.75" hidden="1">
      <c r="A69" s="33" t="s">
        <v>44</v>
      </c>
      <c r="B69" s="28">
        <f>7254+89+196+209</f>
        <v>7748</v>
      </c>
      <c r="C69" s="29">
        <v>256</v>
      </c>
      <c r="D69" s="29">
        <f>4075+314+151+0</f>
        <v>4540</v>
      </c>
      <c r="E69" s="30" t="s">
        <v>25</v>
      </c>
      <c r="F69" s="29">
        <v>1</v>
      </c>
    </row>
    <row r="70" spans="1:6" ht="15.75" hidden="1">
      <c r="A70" s="33" t="s">
        <v>44</v>
      </c>
      <c r="B70" s="28">
        <f>5966+580+346+48</f>
        <v>6940</v>
      </c>
      <c r="C70" s="29">
        <v>829</v>
      </c>
      <c r="D70" s="29">
        <f>7128+648+412</f>
        <v>8188</v>
      </c>
      <c r="E70" s="30" t="s">
        <v>25</v>
      </c>
      <c r="F70" s="31" t="s">
        <v>30</v>
      </c>
    </row>
    <row r="71" spans="1:6" ht="15.75" hidden="1">
      <c r="A71" s="33" t="s">
        <v>44</v>
      </c>
      <c r="B71" s="32"/>
      <c r="C71" s="31"/>
      <c r="D71" s="31"/>
      <c r="E71" s="32"/>
      <c r="F71" s="31"/>
    </row>
    <row r="72" spans="1:6" ht="15.75" hidden="1">
      <c r="A72" s="33" t="s">
        <v>44</v>
      </c>
      <c r="B72" s="32"/>
      <c r="C72" s="31"/>
      <c r="D72" s="31"/>
      <c r="E72" s="32"/>
      <c r="F72" s="31"/>
    </row>
    <row r="73" spans="1:6" ht="15.75" hidden="1">
      <c r="A73" s="33" t="s">
        <v>44</v>
      </c>
      <c r="B73" s="32"/>
      <c r="C73" s="31"/>
      <c r="D73" s="31"/>
      <c r="E73" s="32"/>
      <c r="F73" s="31"/>
    </row>
    <row r="74" spans="1:6" ht="15.75" hidden="1">
      <c r="A74" s="33" t="s">
        <v>44</v>
      </c>
      <c r="B74" s="28">
        <f>5473+403+527</f>
        <v>6403</v>
      </c>
      <c r="C74" s="29">
        <v>588</v>
      </c>
      <c r="D74" s="29">
        <f>5857+274+447</f>
        <v>6578</v>
      </c>
      <c r="E74" s="30" t="s">
        <v>25</v>
      </c>
      <c r="F74" s="29">
        <v>201</v>
      </c>
    </row>
    <row r="75" spans="1:6" ht="15.75" hidden="1">
      <c r="A75" s="33" t="s">
        <v>44</v>
      </c>
      <c r="B75" s="34">
        <f>4218+432+856+497</f>
        <v>6003</v>
      </c>
      <c r="C75" s="29">
        <v>158</v>
      </c>
      <c r="D75" s="29">
        <f>5101+200+655+775</f>
        <v>6731</v>
      </c>
      <c r="E75" s="37">
        <v>0</v>
      </c>
      <c r="F75" s="29">
        <v>965</v>
      </c>
    </row>
    <row r="76" spans="1:6" ht="15.75" hidden="1">
      <c r="A76" s="33" t="s">
        <v>44</v>
      </c>
      <c r="B76" s="34">
        <f>4648+672+59+622</f>
        <v>6001</v>
      </c>
      <c r="C76" s="29">
        <v>839</v>
      </c>
      <c r="D76" s="29">
        <f>7974+723+913+879</f>
        <v>10489</v>
      </c>
      <c r="E76" s="28"/>
      <c r="F76" s="29">
        <v>179</v>
      </c>
    </row>
    <row r="77" spans="1:6" ht="15.75" hidden="1">
      <c r="A77" s="33" t="s">
        <v>44</v>
      </c>
      <c r="B77" s="28">
        <f>5550+552+428+716</f>
        <v>7246</v>
      </c>
      <c r="C77" s="29">
        <v>227</v>
      </c>
      <c r="D77" s="29">
        <f>6490+391+551+339</f>
        <v>7771</v>
      </c>
      <c r="E77" s="28"/>
      <c r="F77" s="29">
        <v>1636</v>
      </c>
    </row>
    <row r="78" spans="1:6" ht="15.75" hidden="1">
      <c r="A78" s="33">
        <v>2004</v>
      </c>
      <c r="B78" s="28">
        <v>22626</v>
      </c>
      <c r="C78" s="29">
        <v>747</v>
      </c>
      <c r="D78" s="29">
        <v>23649</v>
      </c>
      <c r="E78" s="28"/>
      <c r="F78" s="29">
        <v>8684</v>
      </c>
    </row>
    <row r="79" spans="1:6" ht="15.75" hidden="1">
      <c r="A79" s="38" t="s">
        <v>50</v>
      </c>
      <c r="B79" s="28">
        <v>24041</v>
      </c>
      <c r="C79" s="29">
        <v>1006</v>
      </c>
      <c r="D79" s="29">
        <v>28716</v>
      </c>
      <c r="E79" s="28"/>
      <c r="F79" s="29">
        <v>8230</v>
      </c>
    </row>
    <row r="80" spans="1:6" ht="15.75" hidden="1">
      <c r="A80" s="38" t="s">
        <v>56</v>
      </c>
      <c r="B80" s="32"/>
      <c r="C80" s="31"/>
      <c r="D80" s="31"/>
      <c r="E80" s="32"/>
      <c r="F80" s="31"/>
    </row>
    <row r="81" spans="1:6" ht="15.75" hidden="1">
      <c r="A81" s="38" t="s">
        <v>58</v>
      </c>
      <c r="B81" s="32"/>
      <c r="C81" s="31"/>
      <c r="D81" s="31"/>
      <c r="E81" s="32"/>
      <c r="F81" s="31"/>
    </row>
    <row r="82" spans="1:6" ht="15.75" hidden="1">
      <c r="A82" s="38" t="s">
        <v>59</v>
      </c>
      <c r="B82" s="32">
        <v>3468</v>
      </c>
      <c r="C82" s="31">
        <v>214</v>
      </c>
      <c r="D82" s="31">
        <v>3564</v>
      </c>
      <c r="E82" s="32" t="s">
        <v>6</v>
      </c>
      <c r="F82" s="31">
        <v>62</v>
      </c>
    </row>
    <row r="83" spans="1:6" ht="15.75" hidden="1">
      <c r="A83" s="38" t="s">
        <v>60</v>
      </c>
      <c r="B83" s="32">
        <v>1200</v>
      </c>
      <c r="C83" s="31" t="s">
        <v>6</v>
      </c>
      <c r="D83" s="31">
        <v>2513</v>
      </c>
      <c r="E83" s="32" t="s">
        <v>6</v>
      </c>
      <c r="F83" s="31">
        <v>883</v>
      </c>
    </row>
    <row r="84" spans="1:6" ht="15.75" hidden="1">
      <c r="A84" s="38" t="s">
        <v>61</v>
      </c>
      <c r="B84" s="32">
        <v>2086</v>
      </c>
      <c r="C84" s="31">
        <v>134</v>
      </c>
      <c r="D84" s="31">
        <v>2424</v>
      </c>
      <c r="E84" s="32" t="s">
        <v>6</v>
      </c>
      <c r="F84" s="31">
        <v>297</v>
      </c>
    </row>
    <row r="85" spans="1:6" ht="15.75" hidden="1">
      <c r="A85" s="38" t="s">
        <v>62</v>
      </c>
      <c r="B85" s="32">
        <v>908</v>
      </c>
      <c r="C85" s="31">
        <v>115</v>
      </c>
      <c r="D85" s="31">
        <v>1021</v>
      </c>
      <c r="E85" s="32" t="s">
        <v>6</v>
      </c>
      <c r="F85" s="31" t="s">
        <v>6</v>
      </c>
    </row>
    <row r="86" spans="1:6" ht="15.75" hidden="1">
      <c r="A86" s="38" t="s">
        <v>63</v>
      </c>
      <c r="B86" s="32">
        <v>2461</v>
      </c>
      <c r="C86" s="31">
        <v>60</v>
      </c>
      <c r="D86" s="31">
        <v>1639</v>
      </c>
      <c r="E86" s="32" t="s">
        <v>6</v>
      </c>
      <c r="F86" s="31" t="s">
        <v>6</v>
      </c>
    </row>
    <row r="87" spans="1:6" ht="15.75" hidden="1">
      <c r="A87" s="38" t="s">
        <v>64</v>
      </c>
      <c r="B87" s="32">
        <f>1676+0</f>
        <v>1676</v>
      </c>
      <c r="C87" s="31">
        <v>57</v>
      </c>
      <c r="D87" s="31">
        <f>1832+3</f>
        <v>1835</v>
      </c>
      <c r="E87" s="32" t="s">
        <v>6</v>
      </c>
      <c r="F87" s="31">
        <v>287</v>
      </c>
    </row>
    <row r="88" spans="1:6" ht="15.75" hidden="1">
      <c r="A88" s="38" t="s">
        <v>65</v>
      </c>
      <c r="B88" s="32">
        <f>857+0</f>
        <v>857</v>
      </c>
      <c r="C88" s="31" t="s">
        <v>6</v>
      </c>
      <c r="D88" s="31">
        <f>2612+0</f>
        <v>2612</v>
      </c>
      <c r="E88" s="32" t="s">
        <v>6</v>
      </c>
      <c r="F88" s="31">
        <v>2</v>
      </c>
    </row>
    <row r="89" spans="1:6" ht="15.75" hidden="1">
      <c r="A89" s="38" t="s">
        <v>66</v>
      </c>
      <c r="B89" s="32">
        <f>3491+0</f>
        <v>3491</v>
      </c>
      <c r="C89" s="31">
        <v>114</v>
      </c>
      <c r="D89" s="31">
        <f>2582+0</f>
        <v>2582</v>
      </c>
      <c r="E89" s="32" t="s">
        <v>6</v>
      </c>
      <c r="F89" s="31" t="s">
        <v>6</v>
      </c>
    </row>
    <row r="90" spans="1:6" ht="15.75" hidden="1">
      <c r="A90" s="38" t="s">
        <v>67</v>
      </c>
      <c r="B90" s="32">
        <f>4079+0</f>
        <v>4079</v>
      </c>
      <c r="C90" s="31">
        <v>191</v>
      </c>
      <c r="D90" s="31">
        <f>1528+0</f>
        <v>1528</v>
      </c>
      <c r="E90" s="32" t="s">
        <v>6</v>
      </c>
      <c r="F90" s="31">
        <v>453</v>
      </c>
    </row>
    <row r="91" spans="1:6" ht="15.75" hidden="1">
      <c r="A91" s="38" t="s">
        <v>68</v>
      </c>
      <c r="B91" s="32"/>
      <c r="C91" s="31"/>
      <c r="D91" s="31"/>
      <c r="E91" s="32"/>
      <c r="F91" s="31"/>
    </row>
    <row r="92" spans="1:6" ht="15.75" hidden="1">
      <c r="A92" s="38" t="s">
        <v>69</v>
      </c>
      <c r="B92" s="32">
        <v>8314</v>
      </c>
      <c r="C92" s="31">
        <v>740</v>
      </c>
      <c r="D92" s="31">
        <v>7199</v>
      </c>
      <c r="E92" s="32"/>
      <c r="F92" s="31">
        <v>984</v>
      </c>
    </row>
    <row r="93" spans="1:6" ht="15.75" hidden="1">
      <c r="A93" s="38" t="s">
        <v>70</v>
      </c>
      <c r="B93" s="32">
        <v>6110</v>
      </c>
      <c r="C93" s="31">
        <v>398</v>
      </c>
      <c r="D93" s="31">
        <v>9206</v>
      </c>
      <c r="E93" s="32"/>
      <c r="F93" s="31">
        <v>1435</v>
      </c>
    </row>
    <row r="94" spans="1:6" ht="15.75" hidden="1">
      <c r="A94" s="38" t="s">
        <v>71</v>
      </c>
      <c r="B94" s="32"/>
      <c r="C94" s="31"/>
      <c r="D94" s="31"/>
      <c r="E94" s="32"/>
      <c r="F94" s="31"/>
    </row>
    <row r="95" spans="1:6" ht="15.75" hidden="1">
      <c r="A95" s="38" t="s">
        <v>72</v>
      </c>
      <c r="B95" s="32">
        <f>1978+0</f>
        <v>1978</v>
      </c>
      <c r="C95" s="31">
        <v>171</v>
      </c>
      <c r="D95" s="31">
        <f>1181+0</f>
        <v>1181</v>
      </c>
      <c r="E95" s="32" t="s">
        <v>6</v>
      </c>
      <c r="F95" s="31" t="s">
        <v>6</v>
      </c>
    </row>
    <row r="96" spans="1:6" ht="15.75" hidden="1">
      <c r="A96" s="38" t="s">
        <v>73</v>
      </c>
      <c r="B96" s="32">
        <f>610+11</f>
        <v>621</v>
      </c>
      <c r="C96" s="31" t="s">
        <v>6</v>
      </c>
      <c r="D96" s="31">
        <f>3682+94+57</f>
        <v>3833</v>
      </c>
      <c r="E96" s="32" t="s">
        <v>6</v>
      </c>
      <c r="F96" s="31" t="s">
        <v>6</v>
      </c>
    </row>
    <row r="97" spans="1:6" ht="15.75" hidden="1">
      <c r="A97" s="38" t="s">
        <v>74</v>
      </c>
      <c r="B97" s="32">
        <f>2645+0</f>
        <v>2645</v>
      </c>
      <c r="C97" s="31">
        <v>268</v>
      </c>
      <c r="D97" s="31">
        <f>3962+0</f>
        <v>3962</v>
      </c>
      <c r="E97" s="32" t="s">
        <v>6</v>
      </c>
      <c r="F97" s="31" t="s">
        <v>25</v>
      </c>
    </row>
    <row r="98" spans="1:6" ht="15.75" hidden="1">
      <c r="A98" s="38" t="s">
        <v>75</v>
      </c>
      <c r="B98" s="32">
        <f>4899+279</f>
        <v>5178</v>
      </c>
      <c r="C98" s="31">
        <v>541</v>
      </c>
      <c r="D98" s="31">
        <f>3842+179</f>
        <v>4021</v>
      </c>
      <c r="E98" s="32" t="s">
        <v>6</v>
      </c>
      <c r="F98" s="29">
        <v>129</v>
      </c>
    </row>
    <row r="99" spans="1:6" ht="15.75" hidden="1">
      <c r="A99" s="38" t="s">
        <v>76</v>
      </c>
      <c r="B99" s="32">
        <f>1636+4857</f>
        <v>6493</v>
      </c>
      <c r="C99" s="31">
        <v>326</v>
      </c>
      <c r="D99" s="31">
        <f>2651+1863</f>
        <v>4514</v>
      </c>
      <c r="E99" s="30" t="s">
        <v>25</v>
      </c>
      <c r="F99" s="29">
        <v>1517</v>
      </c>
    </row>
    <row r="100" spans="1:6" ht="15.75" hidden="1">
      <c r="A100" s="38" t="s">
        <v>77</v>
      </c>
      <c r="B100" s="32">
        <f>1264+927</f>
        <v>2191</v>
      </c>
      <c r="C100" s="31">
        <v>226</v>
      </c>
      <c r="D100" s="31">
        <f>2745+1774</f>
        <v>4519</v>
      </c>
      <c r="E100" s="30" t="s">
        <v>25</v>
      </c>
      <c r="F100" s="29">
        <v>64</v>
      </c>
    </row>
    <row r="101" spans="1:6" ht="15.75" hidden="1">
      <c r="A101" s="38" t="s">
        <v>78</v>
      </c>
      <c r="B101" s="28">
        <f>2336+89</f>
        <v>2425</v>
      </c>
      <c r="C101" s="29">
        <v>174</v>
      </c>
      <c r="D101" s="29">
        <f>372+51+314</f>
        <v>737</v>
      </c>
      <c r="E101" s="30" t="s">
        <v>25</v>
      </c>
      <c r="F101" s="31" t="s">
        <v>25</v>
      </c>
    </row>
    <row r="102" spans="1:6" ht="15.75" hidden="1">
      <c r="A102" s="38" t="s">
        <v>79</v>
      </c>
      <c r="B102" s="28">
        <f>2429+196</f>
        <v>2625</v>
      </c>
      <c r="C102" s="29">
        <v>82</v>
      </c>
      <c r="D102" s="29">
        <f>2473+38+151</f>
        <v>2662</v>
      </c>
      <c r="E102" s="30" t="s">
        <v>25</v>
      </c>
      <c r="F102" s="31" t="s">
        <v>25</v>
      </c>
    </row>
    <row r="103" spans="1:6" ht="15.75" hidden="1">
      <c r="A103" s="38" t="s">
        <v>80</v>
      </c>
      <c r="B103" s="34">
        <f>2489+209</f>
        <v>2698</v>
      </c>
      <c r="C103" s="39" t="s">
        <v>25</v>
      </c>
      <c r="D103" s="29">
        <f>1141+0</f>
        <v>1141</v>
      </c>
      <c r="E103" s="30" t="s">
        <v>25</v>
      </c>
      <c r="F103" s="29">
        <v>1</v>
      </c>
    </row>
    <row r="104" spans="1:6" ht="15.75" hidden="1">
      <c r="A104" s="38" t="s">
        <v>81</v>
      </c>
      <c r="B104" s="28">
        <f>2149+580</f>
        <v>2729</v>
      </c>
      <c r="C104" s="29">
        <v>330</v>
      </c>
      <c r="D104" s="29">
        <f>2372+0</f>
        <v>2372</v>
      </c>
      <c r="E104" s="30" t="s">
        <v>25</v>
      </c>
      <c r="F104" s="31" t="s">
        <v>25</v>
      </c>
    </row>
    <row r="105" spans="1:6" ht="15.75" hidden="1">
      <c r="A105" s="38" t="s">
        <v>82</v>
      </c>
      <c r="B105" s="28">
        <f>1686+346</f>
        <v>2032</v>
      </c>
      <c r="C105" s="29">
        <v>55</v>
      </c>
      <c r="D105" s="29">
        <f>1915+648</f>
        <v>2563</v>
      </c>
      <c r="E105" s="30" t="s">
        <v>25</v>
      </c>
      <c r="F105" s="31" t="s">
        <v>25</v>
      </c>
    </row>
    <row r="106" spans="1:6" ht="15.75" hidden="1">
      <c r="A106" s="38" t="s">
        <v>83</v>
      </c>
      <c r="B106" s="28">
        <f>2131+48</f>
        <v>2179</v>
      </c>
      <c r="C106" s="29">
        <v>444</v>
      </c>
      <c r="D106" s="29">
        <f>2841+412</f>
        <v>3253</v>
      </c>
      <c r="E106" s="30" t="s">
        <v>25</v>
      </c>
      <c r="F106" s="31" t="s">
        <v>25</v>
      </c>
    </row>
    <row r="107" spans="1:6" ht="15.75" hidden="1">
      <c r="A107" s="38" t="s">
        <v>84</v>
      </c>
      <c r="B107" s="28">
        <v>8092</v>
      </c>
      <c r="C107" s="29">
        <v>525</v>
      </c>
      <c r="D107" s="29">
        <v>8660</v>
      </c>
      <c r="E107" s="30"/>
      <c r="F107" s="31">
        <v>1085</v>
      </c>
    </row>
    <row r="108" spans="1:6" ht="15.75" hidden="1">
      <c r="A108" s="38" t="s">
        <v>85</v>
      </c>
      <c r="B108" s="28">
        <v>7614</v>
      </c>
      <c r="C108" s="29">
        <v>421</v>
      </c>
      <c r="D108" s="29">
        <v>10419</v>
      </c>
      <c r="E108" s="30"/>
      <c r="F108" s="31">
        <v>539</v>
      </c>
    </row>
    <row r="109" spans="1:6" ht="15.75" hidden="1">
      <c r="A109" s="38" t="s">
        <v>86</v>
      </c>
      <c r="B109" s="28"/>
      <c r="C109" s="29"/>
      <c r="D109" s="29"/>
      <c r="E109" s="30"/>
      <c r="F109" s="31"/>
    </row>
    <row r="110" spans="1:6" ht="15.75" hidden="1">
      <c r="A110" s="38" t="s">
        <v>87</v>
      </c>
      <c r="B110" s="28"/>
      <c r="C110" s="29"/>
      <c r="D110" s="29"/>
      <c r="E110" s="30"/>
      <c r="F110" s="31"/>
    </row>
    <row r="111" spans="1:6" ht="15.75" hidden="1">
      <c r="A111" s="38" t="s">
        <v>88</v>
      </c>
      <c r="B111" s="28"/>
      <c r="C111" s="29"/>
      <c r="D111" s="29"/>
      <c r="E111" s="30"/>
      <c r="F111" s="31"/>
    </row>
    <row r="112" spans="1:6" ht="15.75" hidden="1">
      <c r="A112" s="38" t="s">
        <v>89</v>
      </c>
      <c r="B112" s="28"/>
      <c r="C112" s="29"/>
      <c r="D112" s="29"/>
      <c r="E112" s="30"/>
      <c r="F112" s="31"/>
    </row>
    <row r="113" spans="1:6" ht="15.75" hidden="1">
      <c r="A113" s="38" t="s">
        <v>90</v>
      </c>
      <c r="B113" s="28">
        <v>6948</v>
      </c>
      <c r="C113" s="29">
        <v>659</v>
      </c>
      <c r="D113" s="29">
        <v>4668</v>
      </c>
      <c r="E113" s="30"/>
      <c r="F113" s="31">
        <v>1301</v>
      </c>
    </row>
    <row r="114" spans="1:6" ht="15.75" hidden="1">
      <c r="A114" s="38" t="s">
        <v>91</v>
      </c>
      <c r="B114" s="28">
        <v>7445</v>
      </c>
      <c r="C114" s="29">
        <v>466</v>
      </c>
      <c r="D114" s="29">
        <v>7301</v>
      </c>
      <c r="E114" s="30"/>
      <c r="F114" s="31">
        <v>298</v>
      </c>
    </row>
    <row r="115" spans="1:6" ht="15.75" hidden="1">
      <c r="A115" s="38" t="s">
        <v>92</v>
      </c>
      <c r="B115" s="28">
        <v>6335</v>
      </c>
      <c r="C115" s="29">
        <v>514</v>
      </c>
      <c r="D115" s="29">
        <v>5995</v>
      </c>
      <c r="E115" s="30"/>
      <c r="F115" s="31">
        <v>1580</v>
      </c>
    </row>
    <row r="116" spans="1:6" ht="15.75" hidden="1">
      <c r="A116" s="38" t="s">
        <v>93</v>
      </c>
      <c r="B116" s="28">
        <v>6379</v>
      </c>
      <c r="C116" s="29">
        <v>230</v>
      </c>
      <c r="D116" s="29">
        <v>4789</v>
      </c>
      <c r="E116" s="30"/>
      <c r="F116" s="31">
        <v>2316</v>
      </c>
    </row>
    <row r="117" spans="1:6" ht="15.75" hidden="1">
      <c r="A117" s="38" t="s">
        <v>94</v>
      </c>
      <c r="B117" s="40"/>
      <c r="C117" s="41"/>
      <c r="D117" s="41"/>
      <c r="E117" s="40"/>
      <c r="F117" s="41"/>
    </row>
    <row r="118" spans="1:6" ht="15.75" hidden="1">
      <c r="A118" s="38" t="s">
        <v>95</v>
      </c>
      <c r="B118" s="32"/>
      <c r="C118" s="31"/>
      <c r="D118" s="31"/>
      <c r="E118" s="32"/>
      <c r="F118" s="31"/>
    </row>
    <row r="119" spans="1:6" ht="15.75" hidden="1">
      <c r="A119" s="38" t="s">
        <v>96</v>
      </c>
      <c r="B119" s="28"/>
      <c r="C119" s="29"/>
      <c r="D119" s="29"/>
      <c r="E119" s="30" t="s">
        <v>25</v>
      </c>
      <c r="F119" s="31"/>
    </row>
    <row r="120" spans="1:6" ht="15.75" hidden="1">
      <c r="A120" s="38" t="s">
        <v>97</v>
      </c>
      <c r="B120" s="28"/>
      <c r="C120" s="29"/>
      <c r="D120" s="29"/>
      <c r="E120" s="30" t="s">
        <v>25</v>
      </c>
      <c r="F120" s="29"/>
    </row>
    <row r="121" spans="1:6" ht="15.75" hidden="1">
      <c r="A121" s="38" t="s">
        <v>98</v>
      </c>
      <c r="B121" s="28"/>
      <c r="C121" s="29"/>
      <c r="D121" s="29"/>
      <c r="E121" s="30" t="s">
        <v>25</v>
      </c>
      <c r="F121" s="31"/>
    </row>
    <row r="122" spans="1:6" ht="15.75" hidden="1">
      <c r="A122" s="38" t="s">
        <v>99</v>
      </c>
      <c r="B122" s="36"/>
      <c r="C122" s="29"/>
      <c r="D122" s="29"/>
      <c r="E122" s="30" t="s">
        <v>25</v>
      </c>
      <c r="F122" s="29"/>
    </row>
    <row r="123" spans="1:6" ht="15.75" hidden="1">
      <c r="A123" s="38" t="s">
        <v>100</v>
      </c>
      <c r="B123" s="36"/>
      <c r="C123" s="29"/>
      <c r="D123" s="29"/>
      <c r="E123" s="30" t="s">
        <v>25</v>
      </c>
      <c r="F123" s="29"/>
    </row>
    <row r="124" spans="1:6" ht="15.75" hidden="1">
      <c r="A124" s="38" t="s">
        <v>101</v>
      </c>
      <c r="B124" s="36"/>
      <c r="C124" s="29"/>
      <c r="D124" s="29"/>
      <c r="E124" s="30"/>
      <c r="F124" s="29"/>
    </row>
    <row r="125" spans="1:6" ht="15.75" hidden="1">
      <c r="A125" s="38" t="s">
        <v>102</v>
      </c>
      <c r="B125" s="36"/>
      <c r="C125" s="29"/>
      <c r="D125" s="29"/>
      <c r="E125" s="30"/>
      <c r="F125" s="31"/>
    </row>
    <row r="126" spans="1:6" ht="15.75" hidden="1">
      <c r="A126" s="38" t="s">
        <v>103</v>
      </c>
      <c r="B126" s="36"/>
      <c r="C126" s="29"/>
      <c r="D126" s="29"/>
      <c r="E126" s="30"/>
      <c r="F126" s="29"/>
    </row>
    <row r="127" spans="1:6" ht="15.75" hidden="1">
      <c r="A127" s="38" t="s">
        <v>104</v>
      </c>
      <c r="B127" s="36"/>
      <c r="C127" s="29"/>
      <c r="D127" s="29"/>
      <c r="E127" s="30"/>
      <c r="F127" s="29"/>
    </row>
    <row r="128" spans="1:6" ht="15.75" hidden="1">
      <c r="A128" s="38" t="s">
        <v>105</v>
      </c>
      <c r="B128" s="36"/>
      <c r="C128" s="29"/>
      <c r="D128" s="29"/>
      <c r="E128" s="30"/>
      <c r="F128" s="29"/>
    </row>
    <row r="129" spans="1:6" ht="15.75" hidden="1">
      <c r="A129" s="38" t="s">
        <v>106</v>
      </c>
      <c r="B129" s="36"/>
      <c r="C129" s="29"/>
      <c r="D129" s="29"/>
      <c r="E129" s="30"/>
      <c r="F129" s="29"/>
    </row>
    <row r="130" spans="1:6" ht="15.75" hidden="1">
      <c r="A130" s="38" t="s">
        <v>107</v>
      </c>
      <c r="B130" s="36"/>
      <c r="C130" s="29"/>
      <c r="D130" s="29"/>
      <c r="E130" s="30"/>
      <c r="F130" s="29"/>
    </row>
    <row r="131" spans="1:6" ht="15.75" hidden="1">
      <c r="A131" s="38" t="s">
        <v>108</v>
      </c>
      <c r="B131" s="36"/>
      <c r="C131" s="29"/>
      <c r="D131" s="29"/>
      <c r="E131" s="30"/>
      <c r="F131" s="29"/>
    </row>
    <row r="132" spans="1:6" ht="15.75" hidden="1">
      <c r="A132" s="38" t="s">
        <v>109</v>
      </c>
      <c r="B132" s="36"/>
      <c r="C132" s="29"/>
      <c r="D132" s="29"/>
      <c r="E132" s="30"/>
      <c r="F132" s="29"/>
    </row>
    <row r="133" spans="1:6" ht="15.75" hidden="1">
      <c r="A133" s="38" t="s">
        <v>110</v>
      </c>
      <c r="B133" s="36">
        <f>2623+441</f>
        <v>3064</v>
      </c>
      <c r="C133" s="29">
        <v>178</v>
      </c>
      <c r="D133" s="29">
        <f>2122+508</f>
        <v>2630</v>
      </c>
      <c r="E133" s="30"/>
      <c r="F133" s="31" t="s">
        <v>30</v>
      </c>
    </row>
    <row r="134" spans="1:6" ht="15.75" hidden="1">
      <c r="A134" s="38" t="s">
        <v>111</v>
      </c>
      <c r="B134" s="36">
        <f>2083+539</f>
        <v>2622</v>
      </c>
      <c r="C134" s="29">
        <v>517</v>
      </c>
      <c r="D134" s="29">
        <f>2490+134</f>
        <v>2624</v>
      </c>
      <c r="E134" s="30"/>
      <c r="F134" s="31">
        <v>491</v>
      </c>
    </row>
    <row r="135" spans="1:6" ht="15.75" hidden="1">
      <c r="A135" s="38" t="s">
        <v>112</v>
      </c>
      <c r="B135" s="36">
        <v>2628</v>
      </c>
      <c r="C135" s="29">
        <v>45</v>
      </c>
      <c r="D135" s="29">
        <v>1945</v>
      </c>
      <c r="E135" s="30"/>
      <c r="F135" s="31">
        <v>493</v>
      </c>
    </row>
    <row r="136" spans="1:6" ht="15.75" hidden="1">
      <c r="A136" s="38" t="s">
        <v>113</v>
      </c>
      <c r="B136" s="36">
        <v>3184</v>
      </c>
      <c r="C136" s="29">
        <v>270</v>
      </c>
      <c r="D136" s="29">
        <v>4841</v>
      </c>
      <c r="E136" s="30"/>
      <c r="F136" s="31">
        <v>819</v>
      </c>
    </row>
    <row r="137" spans="1:6" ht="15.75" hidden="1">
      <c r="A137" s="38" t="s">
        <v>114</v>
      </c>
      <c r="B137" s="36">
        <v>1704</v>
      </c>
      <c r="C137" s="29">
        <v>128</v>
      </c>
      <c r="D137" s="29">
        <v>2833</v>
      </c>
      <c r="E137" s="30"/>
      <c r="F137" s="31">
        <v>468</v>
      </c>
    </row>
    <row r="138" spans="1:6" ht="15.75" hidden="1">
      <c r="A138" s="38" t="s">
        <v>115</v>
      </c>
      <c r="B138" s="36">
        <f>1024+198</f>
        <v>1222</v>
      </c>
      <c r="C138" s="31" t="s">
        <v>30</v>
      </c>
      <c r="D138" s="29">
        <f>1062+1+469</f>
        <v>1532</v>
      </c>
      <c r="E138" s="30"/>
      <c r="F138" s="31">
        <v>148</v>
      </c>
    </row>
    <row r="139" spans="1:6" ht="15.75" hidden="1">
      <c r="A139" s="38" t="s">
        <v>116</v>
      </c>
      <c r="B139" s="36">
        <f>2696+147</f>
        <v>2843</v>
      </c>
      <c r="C139" s="31">
        <v>98</v>
      </c>
      <c r="D139" s="29">
        <f>4143+672</f>
        <v>4815</v>
      </c>
      <c r="E139" s="30"/>
      <c r="F139" s="31">
        <v>297</v>
      </c>
    </row>
    <row r="140" spans="1:6" ht="15.75" hidden="1">
      <c r="A140" s="38" t="s">
        <v>117</v>
      </c>
      <c r="B140" s="36">
        <f>3771+46</f>
        <v>3817</v>
      </c>
      <c r="C140" s="31">
        <v>241</v>
      </c>
      <c r="D140" s="29">
        <f>2003</f>
        <v>2003</v>
      </c>
      <c r="E140" s="30"/>
      <c r="F140" s="31">
        <v>297</v>
      </c>
    </row>
    <row r="141" spans="1:6" ht="15.75" hidden="1">
      <c r="A141" s="38" t="s">
        <v>118</v>
      </c>
      <c r="B141" s="36">
        <f>1432</f>
        <v>1432</v>
      </c>
      <c r="C141" s="31">
        <v>186</v>
      </c>
      <c r="D141" s="29">
        <f>1842</f>
        <v>1842</v>
      </c>
      <c r="E141" s="30"/>
      <c r="F141" s="31">
        <v>491</v>
      </c>
    </row>
    <row r="142" spans="1:6" ht="15.75" hidden="1">
      <c r="A142" s="38" t="s">
        <v>119</v>
      </c>
      <c r="B142" s="36">
        <v>2810</v>
      </c>
      <c r="C142" s="31">
        <v>1</v>
      </c>
      <c r="D142" s="29">
        <v>4092</v>
      </c>
      <c r="E142" s="30"/>
      <c r="F142" s="31">
        <v>98</v>
      </c>
    </row>
    <row r="143" spans="1:6" ht="15.75" hidden="1">
      <c r="A143" s="38" t="s">
        <v>120</v>
      </c>
      <c r="B143" s="39">
        <v>2223</v>
      </c>
      <c r="C143" s="31">
        <v>318</v>
      </c>
      <c r="D143" s="29">
        <v>3316</v>
      </c>
      <c r="E143" s="30"/>
      <c r="F143" s="31">
        <v>293</v>
      </c>
    </row>
    <row r="144" spans="1:6" ht="15.75" hidden="1">
      <c r="A144" s="38" t="s">
        <v>121</v>
      </c>
      <c r="B144" s="32">
        <v>2581</v>
      </c>
      <c r="C144" s="31">
        <v>102</v>
      </c>
      <c r="D144" s="29">
        <f>3011+0</f>
        <v>3011</v>
      </c>
      <c r="E144" s="30"/>
      <c r="F144" s="31">
        <v>148</v>
      </c>
    </row>
    <row r="145" spans="1:6" ht="15.75" hidden="1">
      <c r="A145" s="38" t="s">
        <v>122</v>
      </c>
      <c r="B145" s="40"/>
      <c r="C145" s="41"/>
      <c r="D145" s="42"/>
      <c r="E145" s="43"/>
      <c r="F145" s="41"/>
    </row>
    <row r="146" spans="1:6" ht="15.75" hidden="1">
      <c r="A146" s="38" t="s">
        <v>56</v>
      </c>
      <c r="B146" s="32">
        <v>33339</v>
      </c>
      <c r="C146" s="31">
        <v>1217</v>
      </c>
      <c r="D146" s="29">
        <v>35052</v>
      </c>
      <c r="E146" s="43"/>
      <c r="F146" s="31">
        <v>7743</v>
      </c>
    </row>
    <row r="147" spans="1:6" ht="15.75" hidden="1">
      <c r="A147" s="27"/>
      <c r="B147" s="32"/>
      <c r="C147" s="31"/>
      <c r="D147" s="29"/>
      <c r="E147" s="30"/>
      <c r="F147" s="31"/>
    </row>
    <row r="148" spans="1:6" ht="15.75" hidden="1">
      <c r="A148" s="38"/>
      <c r="B148" s="32"/>
      <c r="C148" s="31"/>
      <c r="D148" s="29"/>
      <c r="E148" s="30"/>
      <c r="F148" s="31"/>
    </row>
    <row r="149" spans="1:6" ht="15.75" hidden="1">
      <c r="A149" s="38" t="s">
        <v>45</v>
      </c>
      <c r="B149" s="32"/>
      <c r="C149" s="31"/>
      <c r="D149" s="29"/>
      <c r="E149" s="30"/>
      <c r="F149" s="31"/>
    </row>
    <row r="150" spans="1:6" ht="15.75" hidden="1">
      <c r="A150" s="27" t="s">
        <v>9</v>
      </c>
      <c r="B150" s="32">
        <v>6483</v>
      </c>
      <c r="C150" s="31">
        <v>72</v>
      </c>
      <c r="D150" s="29">
        <v>4816</v>
      </c>
      <c r="E150" s="30"/>
      <c r="F150" s="31">
        <v>2643</v>
      </c>
    </row>
    <row r="151" spans="1:6" ht="15.75" hidden="1">
      <c r="A151" s="27" t="s">
        <v>10</v>
      </c>
      <c r="B151" s="32">
        <v>5710</v>
      </c>
      <c r="C151" s="31">
        <v>48</v>
      </c>
      <c r="D151" s="29">
        <v>5721</v>
      </c>
      <c r="E151" s="30"/>
      <c r="F151" s="31">
        <v>1505</v>
      </c>
    </row>
    <row r="152" spans="1:6" ht="15.75" hidden="1">
      <c r="A152" s="27" t="s">
        <v>11</v>
      </c>
      <c r="B152" s="32">
        <v>4407</v>
      </c>
      <c r="C152" s="31">
        <v>213</v>
      </c>
      <c r="D152" s="29">
        <v>6414</v>
      </c>
      <c r="E152" s="30"/>
      <c r="F152" s="31">
        <v>1463</v>
      </c>
    </row>
    <row r="153" spans="1:6" ht="15.75" hidden="1">
      <c r="A153" s="27" t="s">
        <v>12</v>
      </c>
      <c r="B153" s="32">
        <v>6026</v>
      </c>
      <c r="C153" s="31">
        <v>414</v>
      </c>
      <c r="D153" s="29">
        <v>6698</v>
      </c>
      <c r="E153" s="30"/>
      <c r="F153" s="31">
        <v>3073</v>
      </c>
    </row>
    <row r="154" spans="1:6" ht="15.75" hidden="1">
      <c r="A154" s="27"/>
      <c r="B154" s="40"/>
      <c r="C154" s="41"/>
      <c r="D154" s="42"/>
      <c r="E154" s="43"/>
      <c r="F154" s="41"/>
    </row>
    <row r="155" spans="1:6" ht="15.75" hidden="1">
      <c r="A155" s="38" t="s">
        <v>31</v>
      </c>
      <c r="B155" s="32"/>
      <c r="C155" s="31"/>
      <c r="D155" s="29"/>
      <c r="E155" s="30"/>
      <c r="F155" s="31"/>
    </row>
    <row r="156" spans="1:6" ht="15.75" hidden="1">
      <c r="A156" s="27" t="s">
        <v>32</v>
      </c>
      <c r="B156" s="32">
        <v>1831</v>
      </c>
      <c r="C156" s="31">
        <v>319</v>
      </c>
      <c r="D156" s="29">
        <v>1663</v>
      </c>
      <c r="E156" s="30"/>
      <c r="F156" s="31">
        <v>426</v>
      </c>
    </row>
    <row r="157" spans="1:6" ht="15.75" hidden="1">
      <c r="A157" s="27" t="s">
        <v>33</v>
      </c>
      <c r="B157" s="32">
        <v>2700</v>
      </c>
      <c r="C157" s="31">
        <v>125</v>
      </c>
      <c r="D157" s="29">
        <v>608</v>
      </c>
      <c r="E157" s="30"/>
      <c r="F157" s="31">
        <v>348</v>
      </c>
    </row>
    <row r="158" spans="1:6" ht="15.75" hidden="1">
      <c r="A158" s="27" t="s">
        <v>34</v>
      </c>
      <c r="B158" s="32">
        <v>2417</v>
      </c>
      <c r="C158" s="31">
        <v>215</v>
      </c>
      <c r="D158" s="29">
        <v>2397</v>
      </c>
      <c r="E158" s="30"/>
      <c r="F158" s="31">
        <v>527</v>
      </c>
    </row>
    <row r="159" spans="1:6" ht="15.75" hidden="1">
      <c r="A159" s="27" t="s">
        <v>35</v>
      </c>
      <c r="B159" s="32">
        <v>1378</v>
      </c>
      <c r="C159" s="31">
        <v>135</v>
      </c>
      <c r="D159" s="29">
        <v>2762</v>
      </c>
      <c r="E159" s="30"/>
      <c r="F159" s="31">
        <v>298</v>
      </c>
    </row>
    <row r="160" spans="1:6" ht="15.75" hidden="1">
      <c r="A160" s="27" t="s">
        <v>36</v>
      </c>
      <c r="B160" s="32">
        <v>2955</v>
      </c>
      <c r="C160" s="31">
        <v>50</v>
      </c>
      <c r="D160" s="29">
        <v>1628</v>
      </c>
      <c r="E160" s="30"/>
      <c r="F160" s="31" t="s">
        <v>30</v>
      </c>
    </row>
    <row r="161" spans="1:6" ht="15.75" hidden="1">
      <c r="A161" s="27" t="s">
        <v>37</v>
      </c>
      <c r="B161" s="32">
        <v>3112</v>
      </c>
      <c r="C161" s="31">
        <v>281</v>
      </c>
      <c r="D161" s="29">
        <v>2911</v>
      </c>
      <c r="E161" s="30"/>
      <c r="F161" s="31" t="s">
        <v>30</v>
      </c>
    </row>
    <row r="162" spans="1:6" ht="15.75" hidden="1">
      <c r="A162" s="27" t="s">
        <v>38</v>
      </c>
      <c r="B162" s="32">
        <v>1931</v>
      </c>
      <c r="C162" s="31">
        <v>99</v>
      </c>
      <c r="D162" s="29">
        <v>2466</v>
      </c>
      <c r="E162" s="30"/>
      <c r="F162" s="31">
        <v>538</v>
      </c>
    </row>
    <row r="163" spans="1:6" ht="15.75" hidden="1">
      <c r="A163" s="27" t="s">
        <v>39</v>
      </c>
      <c r="B163" s="32">
        <v>2140</v>
      </c>
      <c r="C163" s="31">
        <v>182</v>
      </c>
      <c r="D163" s="29">
        <v>1682</v>
      </c>
      <c r="E163" s="30"/>
      <c r="F163" s="31">
        <v>685</v>
      </c>
    </row>
    <row r="164" spans="1:6" ht="15.75" hidden="1">
      <c r="A164" s="27" t="s">
        <v>40</v>
      </c>
      <c r="B164" s="32">
        <v>2264</v>
      </c>
      <c r="C164" s="31">
        <v>233</v>
      </c>
      <c r="D164" s="29">
        <v>1847</v>
      </c>
      <c r="E164" s="30"/>
      <c r="F164" s="31">
        <v>357</v>
      </c>
    </row>
    <row r="165" spans="1:6" ht="15.75" hidden="1">
      <c r="A165" s="27" t="s">
        <v>41</v>
      </c>
      <c r="B165" s="32">
        <v>1692</v>
      </c>
      <c r="C165" s="31">
        <v>148</v>
      </c>
      <c r="D165" s="29">
        <v>1902</v>
      </c>
      <c r="E165" s="30"/>
      <c r="F165" s="31">
        <v>760</v>
      </c>
    </row>
    <row r="166" spans="1:6" ht="15.75" hidden="1">
      <c r="A166" s="27" t="s">
        <v>42</v>
      </c>
      <c r="B166" s="32">
        <v>1824</v>
      </c>
      <c r="C166" s="31">
        <v>50</v>
      </c>
      <c r="D166" s="29">
        <v>1869</v>
      </c>
      <c r="E166" s="30"/>
      <c r="F166" s="31">
        <v>349</v>
      </c>
    </row>
    <row r="167" spans="1:6" ht="15.75" hidden="1">
      <c r="A167" s="27" t="s">
        <v>43</v>
      </c>
      <c r="B167" s="32">
        <v>2863</v>
      </c>
      <c r="C167" s="31">
        <v>32</v>
      </c>
      <c r="D167" s="29">
        <v>1018</v>
      </c>
      <c r="E167" s="30"/>
      <c r="F167" s="31">
        <v>1207</v>
      </c>
    </row>
    <row r="168" spans="1:6" ht="15.75" hidden="1">
      <c r="A168" s="27"/>
      <c r="B168" s="32"/>
      <c r="C168" s="31"/>
      <c r="D168" s="29"/>
      <c r="E168" s="30"/>
      <c r="F168" s="31"/>
    </row>
    <row r="169" spans="1:6" ht="15.75" hidden="1">
      <c r="A169" s="44"/>
      <c r="B169" s="40"/>
      <c r="C169" s="41"/>
      <c r="D169" s="42"/>
      <c r="E169" s="43"/>
      <c r="F169" s="41"/>
    </row>
    <row r="170" spans="1:6" ht="15.75" hidden="1">
      <c r="A170" s="38" t="s">
        <v>58</v>
      </c>
      <c r="B170" s="32">
        <v>27034</v>
      </c>
      <c r="C170" s="31">
        <v>1163</v>
      </c>
      <c r="D170" s="29">
        <v>33430</v>
      </c>
      <c r="E170" s="30"/>
      <c r="F170" s="31">
        <v>6897</v>
      </c>
    </row>
    <row r="171" spans="1:6" ht="15.75" hidden="1">
      <c r="A171" s="44"/>
      <c r="B171" s="40"/>
      <c r="C171" s="41"/>
      <c r="D171" s="42"/>
      <c r="E171" s="43"/>
      <c r="F171" s="41"/>
    </row>
    <row r="172" spans="1:6" ht="15.75" hidden="1">
      <c r="A172" s="38"/>
      <c r="B172" s="40"/>
      <c r="C172" s="41"/>
      <c r="D172" s="42"/>
      <c r="E172" s="43"/>
      <c r="F172" s="41"/>
    </row>
    <row r="173" spans="1:6" ht="15.75" hidden="1">
      <c r="A173" s="38" t="s">
        <v>50</v>
      </c>
      <c r="B173" s="40"/>
      <c r="C173" s="41"/>
      <c r="D173" s="42"/>
      <c r="E173" s="43"/>
      <c r="F173" s="41"/>
    </row>
    <row r="174" spans="1:6" ht="15.75" hidden="1">
      <c r="A174" s="27" t="s">
        <v>9</v>
      </c>
      <c r="B174" s="32">
        <v>5564</v>
      </c>
      <c r="C174" s="31">
        <v>49</v>
      </c>
      <c r="D174" s="29">
        <v>6939</v>
      </c>
      <c r="E174" s="30"/>
      <c r="F174" s="31">
        <v>2072</v>
      </c>
    </row>
    <row r="175" spans="1:6" ht="15.75" hidden="1">
      <c r="A175" s="27" t="s">
        <v>10</v>
      </c>
      <c r="B175" s="32">
        <v>6892</v>
      </c>
      <c r="C175" s="31">
        <v>103</v>
      </c>
      <c r="D175" s="29">
        <v>7787</v>
      </c>
      <c r="E175" s="30"/>
      <c r="F175" s="31">
        <v>1675</v>
      </c>
    </row>
    <row r="176" spans="1:6" ht="15.75" hidden="1">
      <c r="A176" s="27" t="s">
        <v>11</v>
      </c>
      <c r="B176" s="32">
        <v>5288</v>
      </c>
      <c r="C176" s="31">
        <v>325</v>
      </c>
      <c r="D176" s="29">
        <v>5799</v>
      </c>
      <c r="E176" s="30"/>
      <c r="F176" s="31">
        <v>1512</v>
      </c>
    </row>
    <row r="177" spans="1:6" ht="15.75" hidden="1">
      <c r="A177" s="27" t="s">
        <v>12</v>
      </c>
      <c r="B177" s="32">
        <v>6297</v>
      </c>
      <c r="C177" s="31">
        <v>529</v>
      </c>
      <c r="D177" s="29">
        <v>8191</v>
      </c>
      <c r="E177" s="30"/>
      <c r="F177" s="31">
        <v>2971</v>
      </c>
    </row>
    <row r="178" spans="1:6" ht="15.75" hidden="1">
      <c r="A178" s="38" t="s">
        <v>59</v>
      </c>
      <c r="B178" s="31">
        <v>26543</v>
      </c>
      <c r="C178" s="31">
        <v>1628</v>
      </c>
      <c r="D178" s="31">
        <v>33529</v>
      </c>
      <c r="E178" s="31"/>
      <c r="F178" s="31">
        <v>6734</v>
      </c>
    </row>
    <row r="179" spans="1:6" ht="15.75" hidden="1">
      <c r="A179" s="27"/>
      <c r="B179" s="31"/>
      <c r="C179" s="31"/>
      <c r="D179" s="31"/>
      <c r="E179" s="31"/>
      <c r="F179" s="31"/>
    </row>
    <row r="180" spans="1:6" ht="15.75" hidden="1">
      <c r="A180" s="33">
        <v>2009</v>
      </c>
      <c r="B180" s="31">
        <v>31262</v>
      </c>
      <c r="C180" s="31">
        <v>1767</v>
      </c>
      <c r="D180" s="31">
        <v>31473</v>
      </c>
      <c r="E180" s="31">
        <v>0</v>
      </c>
      <c r="F180" s="31">
        <v>7388</v>
      </c>
    </row>
    <row r="181" spans="1:6" ht="15.75" hidden="1">
      <c r="A181" s="33">
        <v>2009</v>
      </c>
      <c r="B181" s="31"/>
      <c r="C181" s="31"/>
      <c r="D181" s="31"/>
      <c r="E181" s="31"/>
      <c r="F181" s="31"/>
    </row>
    <row r="182" spans="1:6" ht="15.75" hidden="1">
      <c r="A182" s="33">
        <v>2009</v>
      </c>
      <c r="B182" s="31"/>
      <c r="C182" s="31"/>
      <c r="D182" s="31"/>
      <c r="E182" s="31"/>
      <c r="F182" s="31"/>
    </row>
    <row r="183" spans="1:6" ht="15.75" hidden="1">
      <c r="A183" s="33">
        <v>2009</v>
      </c>
      <c r="B183" s="31">
        <v>9360</v>
      </c>
      <c r="C183" s="31">
        <v>311</v>
      </c>
      <c r="D183" s="31">
        <v>9681</v>
      </c>
      <c r="E183" s="31"/>
      <c r="F183" s="31">
        <v>1972</v>
      </c>
    </row>
    <row r="184" spans="1:6" ht="15.75" hidden="1">
      <c r="A184" s="33">
        <v>2009</v>
      </c>
      <c r="B184" s="31">
        <v>5566</v>
      </c>
      <c r="C184" s="31">
        <v>509</v>
      </c>
      <c r="D184" s="31">
        <v>5876</v>
      </c>
      <c r="E184" s="31"/>
      <c r="F184" s="31">
        <v>2486</v>
      </c>
    </row>
    <row r="185" spans="1:6" ht="15.75" hidden="1">
      <c r="A185" s="33">
        <v>2009</v>
      </c>
      <c r="B185" s="31">
        <v>9188</v>
      </c>
      <c r="C185" s="31">
        <v>339</v>
      </c>
      <c r="D185" s="31">
        <v>11022</v>
      </c>
      <c r="E185" s="31"/>
      <c r="F185" s="31">
        <v>2464</v>
      </c>
    </row>
    <row r="186" spans="1:6" ht="15.75" hidden="1">
      <c r="A186" s="33">
        <v>2009</v>
      </c>
      <c r="B186" s="31">
        <v>9225</v>
      </c>
      <c r="C186" s="31">
        <v>58</v>
      </c>
      <c r="D186" s="31">
        <v>8473</v>
      </c>
      <c r="E186" s="31"/>
      <c r="F186" s="31">
        <v>821</v>
      </c>
    </row>
    <row r="187" spans="1:6" ht="15.75" hidden="1">
      <c r="A187" s="33">
        <v>2010</v>
      </c>
      <c r="B187" s="31">
        <f>SUM(B269:B280)</f>
        <v>32792</v>
      </c>
      <c r="C187" s="31">
        <f>SUM(C269:C280)</f>
        <v>3371</v>
      </c>
      <c r="D187" s="31">
        <f>SUM(D269:D280)</f>
        <v>31032</v>
      </c>
      <c r="E187" s="31">
        <f>SUM(E269:E280)</f>
        <v>0</v>
      </c>
      <c r="F187" s="31">
        <f>SUM(F269:F280)</f>
        <v>5511</v>
      </c>
    </row>
    <row r="188" spans="1:6" ht="15.75" hidden="1">
      <c r="A188" s="33">
        <v>2011</v>
      </c>
      <c r="B188" s="31">
        <f>B243+B244+B245+B246</f>
        <v>36028</v>
      </c>
      <c r="C188" s="31">
        <f>C243+C244+C245+C246</f>
        <v>3260</v>
      </c>
      <c r="D188" s="31">
        <f>D243+D244+D245+D246</f>
        <v>36124</v>
      </c>
      <c r="E188" s="31">
        <f>E243+E244+E245+E246</f>
        <v>0</v>
      </c>
      <c r="F188" s="31">
        <f>F243+F244+F245+F246</f>
        <v>6095</v>
      </c>
    </row>
    <row r="189" spans="1:6" ht="15.75">
      <c r="A189" s="33">
        <v>2012</v>
      </c>
      <c r="B189" s="31">
        <f>B249+B250+B251+B252</f>
        <v>41678</v>
      </c>
      <c r="C189" s="31">
        <f>C249+C250+C251+C252</f>
        <v>3079</v>
      </c>
      <c r="D189" s="31">
        <f>D249+D250+D251+D252</f>
        <v>34721</v>
      </c>
      <c r="E189" s="31"/>
      <c r="F189" s="31">
        <f>F249+F250+F251+F252</f>
        <v>4646</v>
      </c>
    </row>
    <row r="190" spans="1:6" ht="15.75">
      <c r="A190" s="33">
        <v>2013</v>
      </c>
      <c r="B190" s="31">
        <f>B283+B284+B285+B286</f>
        <v>40687</v>
      </c>
      <c r="C190" s="31">
        <f>C283+C284+C285+C286</f>
        <v>3352</v>
      </c>
      <c r="D190" s="31">
        <f>D283+D284+D285+D286</f>
        <v>33020</v>
      </c>
      <c r="E190" s="31">
        <f>E283+E284+E285+E286</f>
        <v>0</v>
      </c>
      <c r="F190" s="31">
        <f>F283+F284+F285+F286</f>
        <v>5164</v>
      </c>
    </row>
    <row r="191" spans="1:6" ht="15.75">
      <c r="A191" s="33">
        <v>2014</v>
      </c>
      <c r="B191" s="31">
        <f>B289+B290+B291+B292</f>
        <v>35910</v>
      </c>
      <c r="C191" s="31">
        <f>C289+C290+C291+C292</f>
        <v>1288</v>
      </c>
      <c r="D191" s="31">
        <f>D289+D290+D291+D292</f>
        <v>31010</v>
      </c>
      <c r="E191" s="31">
        <f>E289+E290+E291+E292</f>
        <v>0</v>
      </c>
      <c r="F191" s="31">
        <f>F289+F290+F291+F292</f>
        <v>5255</v>
      </c>
    </row>
    <row r="192" spans="1:6" ht="15.75">
      <c r="A192" s="33">
        <v>2015</v>
      </c>
      <c r="B192" s="31">
        <f>B295+B296+B297+B298</f>
        <v>32656</v>
      </c>
      <c r="C192" s="31">
        <f>C295+C296+C297+C298</f>
        <v>587</v>
      </c>
      <c r="D192" s="31">
        <f>D295+D296+D297+D298</f>
        <v>21711</v>
      </c>
      <c r="E192" s="31">
        <f>E295+E296+E297+E298</f>
        <v>0</v>
      </c>
      <c r="F192" s="31">
        <f>F295+F296+F297+F298</f>
        <v>3200</v>
      </c>
    </row>
    <row r="193" spans="1:6" ht="15.75">
      <c r="A193" s="33">
        <v>2016</v>
      </c>
      <c r="B193" s="31">
        <f>B301+B302+B303+B304</f>
        <v>22261</v>
      </c>
      <c r="C193" s="31">
        <f>C301+C302+C303+C304</f>
        <v>308</v>
      </c>
      <c r="D193" s="31">
        <f>D301+D302+D303+D304</f>
        <v>20597</v>
      </c>
      <c r="E193" s="31">
        <f>E301+E302+E303+E304</f>
        <v>0</v>
      </c>
      <c r="F193" s="31">
        <f>F301+F302+F303+F304</f>
        <v>1640</v>
      </c>
    </row>
    <row r="194" spans="1:6" ht="15.75">
      <c r="A194" s="27"/>
      <c r="B194" s="31"/>
      <c r="C194" s="31"/>
      <c r="D194" s="31"/>
      <c r="E194" s="31"/>
      <c r="F194" s="31"/>
    </row>
    <row r="195" spans="1:6" ht="15.75" hidden="1">
      <c r="A195" s="38" t="s">
        <v>59</v>
      </c>
      <c r="B195" s="31"/>
      <c r="C195" s="31"/>
      <c r="D195" s="31"/>
      <c r="E195" s="31"/>
      <c r="F195" s="31"/>
    </row>
    <row r="196" spans="1:6" ht="15.75" hidden="1">
      <c r="A196" s="27" t="s">
        <v>9</v>
      </c>
      <c r="B196" s="31">
        <v>7009</v>
      </c>
      <c r="C196" s="31">
        <v>608</v>
      </c>
      <c r="D196" s="31">
        <v>9104</v>
      </c>
      <c r="E196" s="31"/>
      <c r="F196" s="31">
        <v>3193</v>
      </c>
    </row>
    <row r="197" spans="1:6" ht="15.75" hidden="1">
      <c r="A197" s="27" t="s">
        <v>10</v>
      </c>
      <c r="B197" s="31">
        <v>9877</v>
      </c>
      <c r="C197" s="31">
        <v>43</v>
      </c>
      <c r="D197" s="31">
        <v>8268</v>
      </c>
      <c r="E197" s="31"/>
      <c r="F197" s="31">
        <v>975</v>
      </c>
    </row>
    <row r="198" spans="1:6" ht="15.75" hidden="1">
      <c r="A198" s="27" t="s">
        <v>11</v>
      </c>
      <c r="B198" s="31">
        <v>5731</v>
      </c>
      <c r="C198" s="31">
        <v>281</v>
      </c>
      <c r="D198" s="31">
        <v>11299</v>
      </c>
      <c r="E198" s="31"/>
      <c r="F198" s="31">
        <v>811</v>
      </c>
    </row>
    <row r="199" spans="1:6" ht="15.75" hidden="1">
      <c r="A199" s="27" t="s">
        <v>12</v>
      </c>
      <c r="B199" s="31">
        <v>3926</v>
      </c>
      <c r="C199" s="31">
        <v>696</v>
      </c>
      <c r="D199" s="31">
        <v>4858</v>
      </c>
      <c r="E199" s="31"/>
      <c r="F199" s="31">
        <v>1755</v>
      </c>
    </row>
    <row r="200" spans="1:6" ht="15.75" hidden="1">
      <c r="A200" s="27"/>
      <c r="B200" s="31"/>
      <c r="C200" s="31"/>
      <c r="D200" s="31"/>
      <c r="E200" s="31"/>
      <c r="F200" s="31"/>
    </row>
    <row r="201" spans="1:6" ht="15.75" hidden="1">
      <c r="A201" s="38"/>
      <c r="B201" s="31"/>
      <c r="C201" s="31"/>
      <c r="D201" s="31"/>
      <c r="E201" s="31"/>
      <c r="F201" s="31"/>
    </row>
    <row r="202" spans="1:6" ht="15.75" hidden="1">
      <c r="A202" s="38" t="s">
        <v>56</v>
      </c>
      <c r="B202" s="31"/>
      <c r="C202" s="31"/>
      <c r="D202" s="31"/>
      <c r="E202" s="31"/>
      <c r="F202" s="31"/>
    </row>
    <row r="203" spans="1:6" ht="15.75" hidden="1">
      <c r="A203" s="27" t="s">
        <v>22</v>
      </c>
      <c r="B203" s="31">
        <v>3085</v>
      </c>
      <c r="C203" s="31">
        <v>207</v>
      </c>
      <c r="D203" s="31">
        <v>3020</v>
      </c>
      <c r="E203" s="31"/>
      <c r="F203" s="31">
        <v>789</v>
      </c>
    </row>
    <row r="204" spans="1:6" ht="15.75" hidden="1">
      <c r="A204" s="27" t="s">
        <v>23</v>
      </c>
      <c r="B204" s="31">
        <v>3815</v>
      </c>
      <c r="C204" s="31">
        <v>55</v>
      </c>
      <c r="D204" s="31">
        <v>2615</v>
      </c>
      <c r="E204" s="31"/>
      <c r="F204" s="31">
        <v>646</v>
      </c>
    </row>
    <row r="205" spans="1:6" ht="15.75" hidden="1">
      <c r="A205" s="27" t="s">
        <v>24</v>
      </c>
      <c r="B205" s="31">
        <v>2460</v>
      </c>
      <c r="C205" s="31">
        <v>49</v>
      </c>
      <c r="D205" s="31">
        <v>4046</v>
      </c>
      <c r="E205" s="31"/>
      <c r="F205" s="31">
        <v>537</v>
      </c>
    </row>
    <row r="206" spans="1:6" ht="15.75" hidden="1">
      <c r="A206" s="27" t="s">
        <v>13</v>
      </c>
      <c r="B206" s="31">
        <v>1515</v>
      </c>
      <c r="C206" s="31">
        <v>147</v>
      </c>
      <c r="D206" s="31">
        <v>2085</v>
      </c>
      <c r="E206" s="31"/>
      <c r="F206" s="31">
        <v>1223</v>
      </c>
    </row>
    <row r="207" spans="1:6" ht="15.75" hidden="1">
      <c r="A207" s="27" t="s">
        <v>14</v>
      </c>
      <c r="B207" s="31">
        <v>1249</v>
      </c>
      <c r="C207" s="31">
        <v>193</v>
      </c>
      <c r="D207" s="31">
        <v>1251</v>
      </c>
      <c r="E207" s="31"/>
      <c r="F207" s="31">
        <v>924</v>
      </c>
    </row>
    <row r="208" spans="1:6" ht="15.75" hidden="1">
      <c r="A208" s="27" t="s">
        <v>15</v>
      </c>
      <c r="B208" s="31">
        <v>2802</v>
      </c>
      <c r="C208" s="31">
        <v>169</v>
      </c>
      <c r="D208" s="31">
        <v>2540</v>
      </c>
      <c r="E208" s="31"/>
      <c r="F208" s="31">
        <v>339</v>
      </c>
    </row>
    <row r="209" spans="1:6" ht="15.75" hidden="1">
      <c r="A209" s="27" t="s">
        <v>16</v>
      </c>
      <c r="B209" s="31">
        <v>2915</v>
      </c>
      <c r="C209" s="31">
        <v>54</v>
      </c>
      <c r="D209" s="31">
        <v>3615</v>
      </c>
      <c r="E209" s="31"/>
      <c r="F209" s="31">
        <v>746</v>
      </c>
    </row>
    <row r="210" spans="1:6" ht="15.75" hidden="1">
      <c r="A210" s="27" t="s">
        <v>17</v>
      </c>
      <c r="B210" s="31">
        <v>3335</v>
      </c>
      <c r="C210" s="31">
        <v>228</v>
      </c>
      <c r="D210" s="31">
        <v>3074</v>
      </c>
      <c r="E210" s="31"/>
      <c r="F210" s="31">
        <v>1027</v>
      </c>
    </row>
    <row r="211" spans="1:6" ht="15.75" hidden="1">
      <c r="A211" s="27" t="s">
        <v>53</v>
      </c>
      <c r="B211" s="31">
        <v>2938</v>
      </c>
      <c r="C211" s="31">
        <v>57</v>
      </c>
      <c r="D211" s="31">
        <v>4333</v>
      </c>
      <c r="E211" s="31"/>
      <c r="F211" s="31">
        <v>691</v>
      </c>
    </row>
    <row r="212" spans="1:6" ht="15.75" hidden="1">
      <c r="A212" s="27" t="s">
        <v>51</v>
      </c>
      <c r="B212" s="31">
        <v>3269</v>
      </c>
      <c r="C212" s="31">
        <v>57</v>
      </c>
      <c r="D212" s="31">
        <v>2670</v>
      </c>
      <c r="E212" s="31"/>
      <c r="F212" s="31">
        <v>156</v>
      </c>
    </row>
    <row r="213" spans="1:6" ht="15.75" hidden="1">
      <c r="A213" s="27" t="s">
        <v>52</v>
      </c>
      <c r="B213" s="31">
        <v>3462</v>
      </c>
      <c r="C213" s="31" t="s">
        <v>6</v>
      </c>
      <c r="D213" s="31">
        <v>3612</v>
      </c>
      <c r="E213" s="31"/>
      <c r="F213" s="31">
        <v>347</v>
      </c>
    </row>
    <row r="214" spans="1:6" ht="15.75" hidden="1">
      <c r="A214" s="27" t="s">
        <v>54</v>
      </c>
      <c r="B214" s="31">
        <v>2494</v>
      </c>
      <c r="C214" s="31">
        <v>1</v>
      </c>
      <c r="D214" s="31">
        <v>2191</v>
      </c>
      <c r="E214" s="31"/>
      <c r="F214" s="31">
        <v>318</v>
      </c>
    </row>
    <row r="215" spans="1:6" ht="15.75" hidden="1">
      <c r="A215" s="27"/>
      <c r="B215" s="31"/>
      <c r="C215" s="31"/>
      <c r="D215" s="31"/>
      <c r="E215" s="31"/>
      <c r="F215" s="31"/>
    </row>
    <row r="216" spans="1:6" ht="15.75" hidden="1">
      <c r="A216" s="38" t="s">
        <v>60</v>
      </c>
      <c r="B216" s="31"/>
      <c r="C216" s="31"/>
      <c r="D216" s="31"/>
      <c r="E216" s="31"/>
      <c r="F216" s="31"/>
    </row>
    <row r="217" spans="1:6" ht="15.75" hidden="1">
      <c r="A217" s="27" t="s">
        <v>9</v>
      </c>
      <c r="B217" s="31">
        <v>7672</v>
      </c>
      <c r="C217" s="31">
        <v>294</v>
      </c>
      <c r="D217" s="31">
        <v>7719</v>
      </c>
      <c r="E217" s="31"/>
      <c r="F217" s="31">
        <v>2298</v>
      </c>
    </row>
    <row r="218" spans="1:6" ht="15.75" hidden="1">
      <c r="A218" s="27" t="s">
        <v>10</v>
      </c>
      <c r="B218" s="31">
        <v>10178</v>
      </c>
      <c r="C218" s="31">
        <v>166</v>
      </c>
      <c r="D218" s="31">
        <v>8531</v>
      </c>
      <c r="E218" s="31"/>
      <c r="F218" s="31">
        <v>1465</v>
      </c>
    </row>
    <row r="219" spans="1:6" ht="15.75" hidden="1">
      <c r="A219" s="27" t="s">
        <v>11</v>
      </c>
      <c r="B219" s="31">
        <v>4975</v>
      </c>
      <c r="C219" s="31">
        <v>348</v>
      </c>
      <c r="D219" s="31">
        <v>7566</v>
      </c>
      <c r="E219" s="31"/>
      <c r="F219" s="31">
        <v>2062</v>
      </c>
    </row>
    <row r="220" spans="1:6" ht="15.75" hidden="1">
      <c r="A220" s="27" t="s">
        <v>12</v>
      </c>
      <c r="B220" s="31">
        <v>8437</v>
      </c>
      <c r="C220" s="31">
        <v>959</v>
      </c>
      <c r="D220" s="31">
        <v>7657</v>
      </c>
      <c r="E220" s="31">
        <v>0</v>
      </c>
      <c r="F220" s="31">
        <v>1563</v>
      </c>
    </row>
    <row r="221" spans="1:7" ht="15.75" hidden="1">
      <c r="A221" s="27"/>
      <c r="B221" s="31"/>
      <c r="C221" s="31"/>
      <c r="D221" s="31"/>
      <c r="E221" s="31"/>
      <c r="F221" s="31"/>
      <c r="G221" s="3"/>
    </row>
    <row r="222" spans="1:6" ht="15.75" hidden="1">
      <c r="A222" s="38" t="s">
        <v>58</v>
      </c>
      <c r="B222" s="31"/>
      <c r="C222" s="31"/>
      <c r="D222" s="31"/>
      <c r="E222" s="31"/>
      <c r="F222" s="31"/>
    </row>
    <row r="223" spans="1:6" ht="15.75" hidden="1">
      <c r="A223" s="27" t="s">
        <v>22</v>
      </c>
      <c r="B223" s="31">
        <v>1685</v>
      </c>
      <c r="C223" s="31" t="s">
        <v>6</v>
      </c>
      <c r="D223" s="31">
        <v>2674</v>
      </c>
      <c r="E223" s="31"/>
      <c r="F223" s="31">
        <v>119</v>
      </c>
    </row>
    <row r="224" spans="1:6" ht="15.75" hidden="1">
      <c r="A224" s="27" t="s">
        <v>23</v>
      </c>
      <c r="B224" s="31">
        <v>2806</v>
      </c>
      <c r="C224" s="31">
        <v>57</v>
      </c>
      <c r="D224" s="31">
        <v>1384</v>
      </c>
      <c r="E224" s="31"/>
      <c r="F224" s="31">
        <v>168</v>
      </c>
    </row>
    <row r="225" spans="1:6" ht="15.75" hidden="1">
      <c r="A225" s="27" t="s">
        <v>24</v>
      </c>
      <c r="B225" s="31">
        <v>1790</v>
      </c>
      <c r="C225" s="31">
        <v>3</v>
      </c>
      <c r="D225" s="31">
        <v>3010</v>
      </c>
      <c r="E225" s="31"/>
      <c r="F225" s="31">
        <v>685</v>
      </c>
    </row>
    <row r="226" spans="1:6" ht="15.75" hidden="1">
      <c r="A226" s="27" t="s">
        <v>13</v>
      </c>
      <c r="B226" s="31">
        <v>216</v>
      </c>
      <c r="C226" s="31">
        <v>111</v>
      </c>
      <c r="D226" s="31">
        <v>2492</v>
      </c>
      <c r="E226" s="31"/>
      <c r="F226" s="31">
        <v>1267</v>
      </c>
    </row>
    <row r="227" spans="1:6" ht="15.75" hidden="1">
      <c r="A227" s="27" t="s">
        <v>14</v>
      </c>
      <c r="B227" s="31">
        <v>1057</v>
      </c>
      <c r="C227" s="31">
        <v>158</v>
      </c>
      <c r="D227" s="31">
        <v>2275</v>
      </c>
      <c r="E227" s="31"/>
      <c r="F227" s="31">
        <v>1398</v>
      </c>
    </row>
    <row r="228" spans="1:6" ht="15.75" hidden="1">
      <c r="A228" s="27" t="s">
        <v>15</v>
      </c>
      <c r="B228" s="31">
        <v>809</v>
      </c>
      <c r="C228" s="31">
        <v>58</v>
      </c>
      <c r="D228" s="31">
        <v>1595</v>
      </c>
      <c r="E228" s="31"/>
      <c r="F228" s="31">
        <v>912</v>
      </c>
    </row>
    <row r="229" spans="1:6" ht="15.75" hidden="1">
      <c r="A229" s="27" t="s">
        <v>16</v>
      </c>
      <c r="B229" s="31">
        <v>1825</v>
      </c>
      <c r="C229" s="31">
        <v>400</v>
      </c>
      <c r="D229" s="31">
        <v>3078</v>
      </c>
      <c r="E229" s="31"/>
      <c r="F229" s="31">
        <v>761</v>
      </c>
    </row>
    <row r="230" spans="1:6" ht="15.75" hidden="1">
      <c r="A230" s="27" t="s">
        <v>17</v>
      </c>
      <c r="B230" s="31">
        <v>3900</v>
      </c>
      <c r="C230" s="31">
        <v>167</v>
      </c>
      <c r="D230" s="31">
        <v>4679</v>
      </c>
      <c r="E230" s="31"/>
      <c r="F230" s="31">
        <v>442</v>
      </c>
    </row>
    <row r="231" spans="1:6" ht="15.75" hidden="1">
      <c r="A231" s="27" t="s">
        <v>53</v>
      </c>
      <c r="B231" s="31">
        <v>4730</v>
      </c>
      <c r="C231" s="31">
        <v>157</v>
      </c>
      <c r="D231" s="31">
        <v>4113</v>
      </c>
      <c r="E231" s="31"/>
      <c r="F231" s="31">
        <v>229</v>
      </c>
    </row>
    <row r="232" spans="1:6" ht="15.75" hidden="1">
      <c r="A232" s="27" t="s">
        <v>51</v>
      </c>
      <c r="B232" s="31">
        <v>4357</v>
      </c>
      <c r="C232" s="31">
        <v>2</v>
      </c>
      <c r="D232" s="31">
        <v>4202</v>
      </c>
      <c r="E232" s="31"/>
      <c r="F232" s="31">
        <v>501</v>
      </c>
    </row>
    <row r="233" spans="1:6" ht="15.75" hidden="1">
      <c r="A233" s="27" t="s">
        <v>52</v>
      </c>
      <c r="B233" s="31">
        <v>3368</v>
      </c>
      <c r="C233" s="31" t="s">
        <v>6</v>
      </c>
      <c r="D233" s="31">
        <v>2888</v>
      </c>
      <c r="E233" s="31"/>
      <c r="F233" s="31" t="s">
        <v>6</v>
      </c>
    </row>
    <row r="234" spans="1:6" ht="15.75" hidden="1">
      <c r="A234" s="27" t="s">
        <v>54</v>
      </c>
      <c r="B234" s="31">
        <v>491</v>
      </c>
      <c r="C234" s="31">
        <v>50</v>
      </c>
      <c r="D234" s="31">
        <v>1040</v>
      </c>
      <c r="E234" s="31"/>
      <c r="F234" s="31">
        <v>415</v>
      </c>
    </row>
    <row r="235" spans="1:6" ht="15.75" hidden="1">
      <c r="A235" s="27"/>
      <c r="B235" s="31"/>
      <c r="C235" s="31"/>
      <c r="D235" s="31"/>
      <c r="E235" s="31"/>
      <c r="F235" s="31"/>
    </row>
    <row r="236" spans="1:6" ht="15.75" hidden="1">
      <c r="A236" s="33">
        <v>2010</v>
      </c>
      <c r="B236" s="31"/>
      <c r="C236" s="31"/>
      <c r="D236" s="31"/>
      <c r="E236" s="31"/>
      <c r="F236" s="31"/>
    </row>
    <row r="237" spans="1:6" ht="15.75" hidden="1">
      <c r="A237" s="27" t="s">
        <v>9</v>
      </c>
      <c r="B237" s="31">
        <f>SUM(B269:B271)</f>
        <v>9129</v>
      </c>
      <c r="C237" s="31">
        <f>SUM(C269:C271)</f>
        <v>698</v>
      </c>
      <c r="D237" s="31">
        <f>SUM(D269:D271)</f>
        <v>8211</v>
      </c>
      <c r="E237" s="31">
        <f>SUM(E269:E271)</f>
        <v>0</v>
      </c>
      <c r="F237" s="31">
        <f>SUM(F269:F271)</f>
        <v>2201</v>
      </c>
    </row>
    <row r="238" spans="1:7" ht="15.75" hidden="1">
      <c r="A238" s="27" t="s">
        <v>10</v>
      </c>
      <c r="B238" s="31">
        <f>B272+B273+B274</f>
        <v>8846</v>
      </c>
      <c r="C238" s="31">
        <f>C272+C273+C274</f>
        <v>787</v>
      </c>
      <c r="D238" s="31">
        <f>D272+D273+D274</f>
        <v>9104</v>
      </c>
      <c r="E238" s="31">
        <f>E272+E273+E274</f>
        <v>0</v>
      </c>
      <c r="F238" s="31">
        <f>F272+F273+F274</f>
        <v>1794</v>
      </c>
      <c r="G238" s="3"/>
    </row>
    <row r="239" spans="1:7" ht="15.75" hidden="1">
      <c r="A239" s="27" t="s">
        <v>11</v>
      </c>
      <c r="B239" s="31">
        <f>B275+B276+B277</f>
        <v>7142</v>
      </c>
      <c r="C239" s="31">
        <f>C275+C276+C277</f>
        <v>878</v>
      </c>
      <c r="D239" s="31">
        <f>D275+D276+D277</f>
        <v>6413</v>
      </c>
      <c r="E239" s="31">
        <f>E275+E276+E277</f>
        <v>0</v>
      </c>
      <c r="F239" s="31">
        <f>F275+F276+F277</f>
        <v>226</v>
      </c>
      <c r="G239" s="4"/>
    </row>
    <row r="240" spans="1:7" ht="15.75" hidden="1">
      <c r="A240" s="27" t="s">
        <v>12</v>
      </c>
      <c r="B240" s="31">
        <f>B278+B279+B280</f>
        <v>7675</v>
      </c>
      <c r="C240" s="31">
        <f>C278+C279+C280</f>
        <v>1008</v>
      </c>
      <c r="D240" s="31">
        <f>D278+D279+D280</f>
        <v>7304</v>
      </c>
      <c r="E240" s="31">
        <f>E278+E279+E280</f>
        <v>0</v>
      </c>
      <c r="F240" s="31">
        <f>F278+F279+F280</f>
        <v>1290</v>
      </c>
      <c r="G240" s="3"/>
    </row>
    <row r="241" spans="1:7" ht="15.75" hidden="1">
      <c r="A241" s="27"/>
      <c r="B241" s="31"/>
      <c r="C241" s="31"/>
      <c r="D241" s="31"/>
      <c r="E241" s="31"/>
      <c r="F241" s="31"/>
      <c r="G241" s="4"/>
    </row>
    <row r="242" spans="1:7" ht="15.75" hidden="1">
      <c r="A242" s="33">
        <v>2011</v>
      </c>
      <c r="B242" s="31"/>
      <c r="C242" s="31"/>
      <c r="D242" s="31"/>
      <c r="E242" s="31"/>
      <c r="F242" s="31"/>
      <c r="G242" s="4"/>
    </row>
    <row r="243" spans="1:7" ht="15.75" hidden="1">
      <c r="A243" s="27" t="s">
        <v>9</v>
      </c>
      <c r="B243" s="31">
        <f>SUM(B312:B314)</f>
        <v>9167</v>
      </c>
      <c r="C243" s="31">
        <f>SUM(C312:C314)</f>
        <v>376</v>
      </c>
      <c r="D243" s="31">
        <f>SUM(D312:D314)</f>
        <v>10593</v>
      </c>
      <c r="E243" s="31">
        <f>SUM(E312:E314)</f>
        <v>0</v>
      </c>
      <c r="F243" s="31">
        <f>SUM(F312:F314)</f>
        <v>1901</v>
      </c>
      <c r="G243" s="4"/>
    </row>
    <row r="244" spans="1:7" ht="15.75" hidden="1">
      <c r="A244" s="27" t="s">
        <v>10</v>
      </c>
      <c r="B244" s="31">
        <f>SUM(B315:B317)</f>
        <v>6685</v>
      </c>
      <c r="C244" s="31">
        <f>SUM(C315:C317)</f>
        <v>1120</v>
      </c>
      <c r="D244" s="31">
        <f>SUM(D315:D317)</f>
        <v>5681</v>
      </c>
      <c r="E244" s="31">
        <f>SUM(E315:E317)</f>
        <v>0</v>
      </c>
      <c r="F244" s="31">
        <f>SUM(F315:F317)</f>
        <v>1042</v>
      </c>
      <c r="G244" s="4"/>
    </row>
    <row r="245" spans="1:7" ht="15.75" hidden="1">
      <c r="A245" s="27" t="s">
        <v>11</v>
      </c>
      <c r="B245" s="31">
        <f>SUM(B318:B320)</f>
        <v>9489</v>
      </c>
      <c r="C245" s="31">
        <f>SUM(C318:C320)</f>
        <v>697</v>
      </c>
      <c r="D245" s="31">
        <f>SUM(D318:D320)</f>
        <v>11208</v>
      </c>
      <c r="E245" s="31">
        <f>SUM(E318:E320)</f>
        <v>0</v>
      </c>
      <c r="F245" s="31">
        <f>SUM(F318:F320)</f>
        <v>2309</v>
      </c>
      <c r="G245" s="4"/>
    </row>
    <row r="246" spans="1:7" ht="15.75" hidden="1">
      <c r="A246" s="27" t="s">
        <v>12</v>
      </c>
      <c r="B246" s="31">
        <f>SUM(B321:B323)</f>
        <v>10687</v>
      </c>
      <c r="C246" s="31">
        <f>SUM(C321:C323)</f>
        <v>1067</v>
      </c>
      <c r="D246" s="31">
        <f>SUM(D321:D323)</f>
        <v>8642</v>
      </c>
      <c r="E246" s="31">
        <f>SUM(E321:E323)</f>
        <v>0</v>
      </c>
      <c r="F246" s="31">
        <f>SUM(F321:F323)</f>
        <v>843</v>
      </c>
      <c r="G246" s="4"/>
    </row>
    <row r="247" spans="1:7" ht="15.75" hidden="1">
      <c r="A247" s="27"/>
      <c r="B247" s="31"/>
      <c r="C247" s="31"/>
      <c r="D247" s="31"/>
      <c r="E247" s="31"/>
      <c r="F247" s="31"/>
      <c r="G247" s="4"/>
    </row>
    <row r="248" spans="1:7" ht="15.75" hidden="1">
      <c r="A248" s="33">
        <v>2012</v>
      </c>
      <c r="B248" s="31"/>
      <c r="C248" s="31"/>
      <c r="D248" s="31"/>
      <c r="E248" s="31"/>
      <c r="F248" s="31"/>
      <c r="G248" s="4"/>
    </row>
    <row r="249" spans="1:7" ht="15.75" hidden="1">
      <c r="A249" s="27" t="s">
        <v>9</v>
      </c>
      <c r="B249" s="31">
        <f>SUM(B326:B328)</f>
        <v>9055</v>
      </c>
      <c r="C249" s="31">
        <f>SUM(C326:C328)</f>
        <v>157</v>
      </c>
      <c r="D249" s="31">
        <f>SUM(D326:D328)</f>
        <v>10535</v>
      </c>
      <c r="E249" s="31">
        <f>SUM(E326:E328)</f>
        <v>0</v>
      </c>
      <c r="F249" s="31">
        <f>SUM(F326:F328)</f>
        <v>245</v>
      </c>
      <c r="G249" s="4"/>
    </row>
    <row r="250" spans="1:7" ht="15.75" hidden="1">
      <c r="A250" s="27" t="s">
        <v>10</v>
      </c>
      <c r="B250" s="31">
        <f>SUM(B329:B331)</f>
        <v>13567</v>
      </c>
      <c r="C250" s="31">
        <f>SUM(C329:C331)</f>
        <v>809</v>
      </c>
      <c r="D250" s="31">
        <f>SUM(D329:D331)</f>
        <v>6964</v>
      </c>
      <c r="E250" s="31">
        <f>SUM(E329:E331)</f>
        <v>0</v>
      </c>
      <c r="F250" s="31">
        <f>SUM(F329:F331)</f>
        <v>908</v>
      </c>
      <c r="G250" s="4"/>
    </row>
    <row r="251" spans="1:7" ht="15.75" hidden="1">
      <c r="A251" s="27" t="s">
        <v>11</v>
      </c>
      <c r="B251" s="31">
        <f>SUM(B332:B334)</f>
        <v>10839</v>
      </c>
      <c r="C251" s="31">
        <f>SUM(C332:C334)</f>
        <v>1216</v>
      </c>
      <c r="D251" s="31">
        <f>SUM(D332:D334)</f>
        <v>9971</v>
      </c>
      <c r="E251" s="31">
        <f>SUM(E332:E334)</f>
        <v>0</v>
      </c>
      <c r="F251" s="31">
        <f>SUM(F332:F334)</f>
        <v>2378</v>
      </c>
      <c r="G251" s="4"/>
    </row>
    <row r="252" spans="1:7" ht="15.75" hidden="1">
      <c r="A252" s="27" t="s">
        <v>12</v>
      </c>
      <c r="B252" s="31">
        <f>SUM(B335:B337)</f>
        <v>8217</v>
      </c>
      <c r="C252" s="31">
        <f>SUM(C335:C337)</f>
        <v>897</v>
      </c>
      <c r="D252" s="31">
        <f>SUM(D335:D337)</f>
        <v>7251</v>
      </c>
      <c r="E252" s="31">
        <f>SUM(E335:E337)</f>
        <v>0</v>
      </c>
      <c r="F252" s="31">
        <f>SUM(F335:F337)</f>
        <v>1115</v>
      </c>
      <c r="G252" s="4"/>
    </row>
    <row r="253" spans="1:6" ht="15.75" hidden="1">
      <c r="A253" s="27"/>
      <c r="B253" s="31"/>
      <c r="C253" s="31"/>
      <c r="D253" s="31"/>
      <c r="E253" s="31"/>
      <c r="F253" s="31"/>
    </row>
    <row r="254" spans="1:6" ht="15.75" hidden="1">
      <c r="A254" s="38" t="s">
        <v>60</v>
      </c>
      <c r="B254" s="31"/>
      <c r="C254" s="31"/>
      <c r="D254" s="31"/>
      <c r="E254" s="31"/>
      <c r="F254" s="31"/>
    </row>
    <row r="255" spans="1:6" ht="15.75" hidden="1">
      <c r="A255" s="27" t="s">
        <v>22</v>
      </c>
      <c r="B255" s="31">
        <v>1874</v>
      </c>
      <c r="C255" s="31">
        <v>245</v>
      </c>
      <c r="D255" s="31">
        <v>978</v>
      </c>
      <c r="E255" s="31"/>
      <c r="F255" s="31">
        <v>650</v>
      </c>
    </row>
    <row r="256" spans="1:6" ht="15.75" hidden="1">
      <c r="A256" s="27" t="s">
        <v>23</v>
      </c>
      <c r="B256" s="31">
        <v>2743</v>
      </c>
      <c r="C256" s="31" t="s">
        <v>6</v>
      </c>
      <c r="D256" s="31">
        <v>2749</v>
      </c>
      <c r="E256" s="31"/>
      <c r="F256" s="31">
        <v>842</v>
      </c>
    </row>
    <row r="257" spans="1:6" ht="15.75" hidden="1">
      <c r="A257" s="27" t="s">
        <v>24</v>
      </c>
      <c r="B257" s="31">
        <v>3055</v>
      </c>
      <c r="C257" s="31">
        <v>49</v>
      </c>
      <c r="D257" s="31">
        <v>3992</v>
      </c>
      <c r="E257" s="31"/>
      <c r="F257" s="31">
        <v>806</v>
      </c>
    </row>
    <row r="258" spans="1:6" ht="15.75" hidden="1">
      <c r="A258" s="27" t="s">
        <v>13</v>
      </c>
      <c r="B258" s="31">
        <v>3656</v>
      </c>
      <c r="C258" s="31">
        <v>1</v>
      </c>
      <c r="D258" s="31">
        <v>3623</v>
      </c>
      <c r="E258" s="31"/>
      <c r="F258" s="31">
        <v>214</v>
      </c>
    </row>
    <row r="259" spans="1:6" ht="15.75" hidden="1">
      <c r="A259" s="27" t="s">
        <v>14</v>
      </c>
      <c r="B259" s="31">
        <v>2135</v>
      </c>
      <c r="C259" s="31">
        <v>26</v>
      </c>
      <c r="D259" s="31">
        <v>2622</v>
      </c>
      <c r="E259" s="31"/>
      <c r="F259" s="31">
        <v>686</v>
      </c>
    </row>
    <row r="260" spans="1:6" ht="15.75" hidden="1">
      <c r="A260" s="27" t="s">
        <v>15</v>
      </c>
      <c r="B260" s="31">
        <v>4387</v>
      </c>
      <c r="C260" s="31">
        <v>139</v>
      </c>
      <c r="D260" s="31">
        <v>2286</v>
      </c>
      <c r="E260" s="31"/>
      <c r="F260" s="31">
        <v>565</v>
      </c>
    </row>
    <row r="261" spans="1:6" ht="15.75" hidden="1">
      <c r="A261" s="27" t="s">
        <v>16</v>
      </c>
      <c r="B261" s="31">
        <v>424</v>
      </c>
      <c r="C261" s="31">
        <v>48</v>
      </c>
      <c r="D261" s="31">
        <v>3420</v>
      </c>
      <c r="E261" s="31"/>
      <c r="F261" s="31">
        <v>480</v>
      </c>
    </row>
    <row r="262" spans="1:6" ht="15.75" hidden="1">
      <c r="A262" s="27" t="s">
        <v>17</v>
      </c>
      <c r="B262" s="31">
        <v>1301</v>
      </c>
      <c r="C262" s="31">
        <v>75</v>
      </c>
      <c r="D262" s="31">
        <v>2758</v>
      </c>
      <c r="E262" s="31"/>
      <c r="F262" s="31">
        <v>1117</v>
      </c>
    </row>
    <row r="263" spans="1:6" ht="15.75" hidden="1">
      <c r="A263" s="27" t="s">
        <v>53</v>
      </c>
      <c r="B263" s="31">
        <v>3250</v>
      </c>
      <c r="C263" s="31">
        <v>225</v>
      </c>
      <c r="D263" s="31">
        <v>1388</v>
      </c>
      <c r="E263" s="31"/>
      <c r="F263" s="31">
        <v>465</v>
      </c>
    </row>
    <row r="264" spans="1:6" ht="15.75" hidden="1">
      <c r="A264" s="27" t="s">
        <v>51</v>
      </c>
      <c r="B264" s="31">
        <v>2605</v>
      </c>
      <c r="C264" s="31">
        <v>306</v>
      </c>
      <c r="D264" s="31">
        <v>2361</v>
      </c>
      <c r="E264" s="31"/>
      <c r="F264" s="31">
        <v>580</v>
      </c>
    </row>
    <row r="265" spans="1:6" ht="15.75" hidden="1">
      <c r="A265" s="27" t="s">
        <v>52</v>
      </c>
      <c r="B265" s="31">
        <v>3664</v>
      </c>
      <c r="C265" s="31">
        <v>178</v>
      </c>
      <c r="D265" s="31">
        <v>3400</v>
      </c>
      <c r="E265" s="31"/>
      <c r="F265" s="31">
        <v>568</v>
      </c>
    </row>
    <row r="266" spans="1:6" ht="15.75" hidden="1">
      <c r="A266" s="27" t="s">
        <v>54</v>
      </c>
      <c r="B266" s="31">
        <v>2168</v>
      </c>
      <c r="C266" s="31">
        <v>475</v>
      </c>
      <c r="D266" s="31">
        <v>1896</v>
      </c>
      <c r="E266" s="31"/>
      <c r="F266" s="31">
        <v>415</v>
      </c>
    </row>
    <row r="267" spans="1:6" ht="15.75" hidden="1">
      <c r="A267" s="27"/>
      <c r="B267" s="31"/>
      <c r="C267" s="31"/>
      <c r="D267" s="31"/>
      <c r="E267" s="31"/>
      <c r="F267" s="31"/>
    </row>
    <row r="268" spans="1:6" ht="15.75" hidden="1">
      <c r="A268" s="38">
        <v>2010</v>
      </c>
      <c r="B268" s="31"/>
      <c r="C268" s="31"/>
      <c r="D268" s="31"/>
      <c r="E268" s="31"/>
      <c r="F268" s="31"/>
    </row>
    <row r="269" spans="1:6" ht="15.75" hidden="1">
      <c r="A269" s="27" t="s">
        <v>22</v>
      </c>
      <c r="B269" s="31">
        <v>3631</v>
      </c>
      <c r="C269" s="31">
        <v>162</v>
      </c>
      <c r="D269" s="31">
        <v>2560</v>
      </c>
      <c r="E269" s="31"/>
      <c r="F269" s="31">
        <v>659</v>
      </c>
    </row>
    <row r="270" spans="1:6" ht="15.75" hidden="1">
      <c r="A270" s="27" t="s">
        <v>23</v>
      </c>
      <c r="B270" s="31">
        <v>1277</v>
      </c>
      <c r="C270" s="31">
        <v>201</v>
      </c>
      <c r="D270" s="31">
        <v>2919</v>
      </c>
      <c r="E270" s="31"/>
      <c r="F270" s="31">
        <v>890</v>
      </c>
    </row>
    <row r="271" spans="1:6" ht="15.75" hidden="1">
      <c r="A271" s="27" t="s">
        <v>24</v>
      </c>
      <c r="B271" s="31">
        <v>4221</v>
      </c>
      <c r="C271" s="31">
        <v>335</v>
      </c>
      <c r="D271" s="31">
        <v>2732</v>
      </c>
      <c r="E271" s="31"/>
      <c r="F271" s="31">
        <v>652</v>
      </c>
    </row>
    <row r="272" spans="1:6" ht="15.75" hidden="1">
      <c r="A272" s="27" t="s">
        <v>13</v>
      </c>
      <c r="B272" s="31">
        <v>1903</v>
      </c>
      <c r="C272" s="31">
        <v>317</v>
      </c>
      <c r="D272" s="31">
        <v>2136</v>
      </c>
      <c r="E272" s="31"/>
      <c r="F272" s="31">
        <v>875</v>
      </c>
    </row>
    <row r="273" spans="1:6" ht="15.75" hidden="1">
      <c r="A273" s="27" t="s">
        <v>14</v>
      </c>
      <c r="B273" s="31">
        <v>2474</v>
      </c>
      <c r="C273" s="31">
        <v>141</v>
      </c>
      <c r="D273" s="31">
        <v>3397</v>
      </c>
      <c r="E273" s="31"/>
      <c r="F273" s="31">
        <v>487</v>
      </c>
    </row>
    <row r="274" spans="1:6" ht="15.75" hidden="1">
      <c r="A274" s="27" t="s">
        <v>15</v>
      </c>
      <c r="B274" s="31">
        <v>4469</v>
      </c>
      <c r="C274" s="31">
        <v>329</v>
      </c>
      <c r="D274" s="31">
        <v>3571</v>
      </c>
      <c r="E274" s="31"/>
      <c r="F274" s="31">
        <v>432</v>
      </c>
    </row>
    <row r="275" spans="1:6" ht="15.75" hidden="1">
      <c r="A275" s="27" t="s">
        <v>16</v>
      </c>
      <c r="B275" s="31">
        <v>1697</v>
      </c>
      <c r="C275" s="31">
        <v>281</v>
      </c>
      <c r="D275" s="31">
        <v>1308</v>
      </c>
      <c r="E275" s="31"/>
      <c r="F275" s="31">
        <v>226</v>
      </c>
    </row>
    <row r="276" spans="1:7" ht="15.75" hidden="1">
      <c r="A276" s="27" t="s">
        <v>17</v>
      </c>
      <c r="B276" s="31">
        <v>2053</v>
      </c>
      <c r="C276" s="31">
        <v>135</v>
      </c>
      <c r="D276" s="31">
        <v>1920</v>
      </c>
      <c r="E276" s="31"/>
      <c r="F276" s="31" t="s">
        <v>6</v>
      </c>
      <c r="G276" s="3"/>
    </row>
    <row r="277" spans="1:7" ht="15.75" hidden="1">
      <c r="A277" s="27" t="s">
        <v>53</v>
      </c>
      <c r="B277" s="31">
        <v>3392</v>
      </c>
      <c r="C277" s="31">
        <v>462</v>
      </c>
      <c r="D277" s="31">
        <v>3185</v>
      </c>
      <c r="E277" s="31"/>
      <c r="F277" s="31" t="s">
        <v>6</v>
      </c>
      <c r="G277" s="4"/>
    </row>
    <row r="278" spans="1:7" ht="15.75" hidden="1">
      <c r="A278" s="27" t="s">
        <v>51</v>
      </c>
      <c r="B278" s="31">
        <v>1374</v>
      </c>
      <c r="C278" s="31">
        <v>240</v>
      </c>
      <c r="D278" s="31">
        <v>1870</v>
      </c>
      <c r="E278" s="31"/>
      <c r="F278" s="31">
        <v>395</v>
      </c>
      <c r="G278" s="4"/>
    </row>
    <row r="279" spans="1:7" ht="15.75" hidden="1">
      <c r="A279" s="27" t="s">
        <v>52</v>
      </c>
      <c r="B279" s="31">
        <v>2797</v>
      </c>
      <c r="C279" s="31">
        <v>303</v>
      </c>
      <c r="D279" s="31">
        <v>2949</v>
      </c>
      <c r="E279" s="31"/>
      <c r="F279" s="31">
        <v>311</v>
      </c>
      <c r="G279" s="4"/>
    </row>
    <row r="280" spans="1:7" ht="15.75" hidden="1">
      <c r="A280" s="27" t="s">
        <v>54</v>
      </c>
      <c r="B280" s="31">
        <f>3212+292</f>
        <v>3504</v>
      </c>
      <c r="C280" s="31">
        <v>465</v>
      </c>
      <c r="D280" s="31">
        <v>2485</v>
      </c>
      <c r="E280" s="31"/>
      <c r="F280" s="31">
        <v>584</v>
      </c>
      <c r="G280" s="4"/>
    </row>
    <row r="281" spans="1:7" ht="15.75" hidden="1">
      <c r="A281" s="27"/>
      <c r="B281" s="31"/>
      <c r="C281" s="31"/>
      <c r="D281" s="31"/>
      <c r="E281" s="31"/>
      <c r="F281" s="31"/>
      <c r="G281" s="4"/>
    </row>
    <row r="282" spans="1:7" ht="15.75" hidden="1">
      <c r="A282" s="33">
        <v>2013</v>
      </c>
      <c r="B282" s="31"/>
      <c r="C282" s="31"/>
      <c r="D282" s="31"/>
      <c r="E282" s="31"/>
      <c r="F282" s="31"/>
      <c r="G282" s="4"/>
    </row>
    <row r="283" spans="1:7" ht="15.75" hidden="1">
      <c r="A283" s="27" t="s">
        <v>9</v>
      </c>
      <c r="B283" s="31">
        <f>SUM(B340:B342)</f>
        <v>7429</v>
      </c>
      <c r="C283" s="31">
        <f>SUM(C340:C342)</f>
        <v>867</v>
      </c>
      <c r="D283" s="31">
        <f>SUM(D340:D342)</f>
        <v>9083</v>
      </c>
      <c r="E283" s="31">
        <f>SUM(E340:E342)</f>
        <v>0</v>
      </c>
      <c r="F283" s="31">
        <f>SUM(F340:F342)</f>
        <v>1816</v>
      </c>
      <c r="G283" s="4"/>
    </row>
    <row r="284" spans="1:7" ht="15.75" hidden="1">
      <c r="A284" s="55" t="s">
        <v>10</v>
      </c>
      <c r="B284" s="31">
        <f>SUM(B343:B345)</f>
        <v>11021</v>
      </c>
      <c r="C284" s="31">
        <f>SUM(C343:C345)</f>
        <v>593</v>
      </c>
      <c r="D284" s="31">
        <f>SUM(D343:D345)</f>
        <v>5816</v>
      </c>
      <c r="E284" s="31">
        <f>SUM(E343:E345)</f>
        <v>0</v>
      </c>
      <c r="F284" s="31" t="s">
        <v>6</v>
      </c>
      <c r="G284" s="4"/>
    </row>
    <row r="285" spans="1:7" ht="15.75" hidden="1">
      <c r="A285" s="55" t="s">
        <v>11</v>
      </c>
      <c r="B285" s="31">
        <f>SUM(B346:B348)</f>
        <v>12452</v>
      </c>
      <c r="C285" s="31">
        <f>SUM(C346:C348)</f>
        <v>918</v>
      </c>
      <c r="D285" s="31">
        <f>SUM(D346:D348)</f>
        <v>10893</v>
      </c>
      <c r="E285" s="31">
        <f>SUM(E346:E348)</f>
        <v>0</v>
      </c>
      <c r="F285" s="31">
        <f>SUM(F346:F348)</f>
        <v>1707</v>
      </c>
      <c r="G285" s="4"/>
    </row>
    <row r="286" spans="1:7" ht="15.75" hidden="1">
      <c r="A286" s="55" t="s">
        <v>12</v>
      </c>
      <c r="B286" s="31">
        <f>B349+B350+B351</f>
        <v>9785</v>
      </c>
      <c r="C286" s="31">
        <f>C349+C350+C351</f>
        <v>974</v>
      </c>
      <c r="D286" s="31">
        <f>D349+D350+D351</f>
        <v>7228</v>
      </c>
      <c r="E286" s="31">
        <f>E349+E350+E351</f>
        <v>0</v>
      </c>
      <c r="F286" s="31">
        <f>F349+F350+F351</f>
        <v>1641</v>
      </c>
      <c r="G286" s="4"/>
    </row>
    <row r="287" spans="1:7" ht="15.75" hidden="1">
      <c r="A287" s="27"/>
      <c r="B287" s="31"/>
      <c r="C287" s="31"/>
      <c r="D287" s="31"/>
      <c r="E287" s="31"/>
      <c r="F287" s="31"/>
      <c r="G287" s="4"/>
    </row>
    <row r="288" spans="1:7" ht="15.75">
      <c r="A288" s="33">
        <v>2014</v>
      </c>
      <c r="B288" s="31"/>
      <c r="C288" s="31"/>
      <c r="D288" s="31"/>
      <c r="E288" s="31"/>
      <c r="F288" s="31"/>
      <c r="G288" s="4"/>
    </row>
    <row r="289" spans="1:7" ht="15.75" hidden="1">
      <c r="A289" s="55" t="s">
        <v>9</v>
      </c>
      <c r="B289" s="31">
        <f>B354+B355+B356</f>
        <v>9337</v>
      </c>
      <c r="C289" s="31">
        <f>C354+C355+C356</f>
        <v>803</v>
      </c>
      <c r="D289" s="31">
        <f>D354+D355+D356</f>
        <v>8442</v>
      </c>
      <c r="E289" s="31">
        <f>E354+E355+E356</f>
        <v>0</v>
      </c>
      <c r="F289" s="31">
        <f>F354+F355+F356</f>
        <v>1666</v>
      </c>
      <c r="G289" s="4"/>
    </row>
    <row r="290" spans="1:7" ht="15.75" hidden="1">
      <c r="A290" s="55" t="s">
        <v>10</v>
      </c>
      <c r="B290" s="31">
        <f>SUM(B357:B359)</f>
        <v>7747</v>
      </c>
      <c r="C290" s="31">
        <f>SUM(C357:C359)</f>
        <v>340</v>
      </c>
      <c r="D290" s="31">
        <f>SUM(D357:D359)</f>
        <v>6559</v>
      </c>
      <c r="E290" s="31">
        <f>SUM(E357:E359)</f>
        <v>0</v>
      </c>
      <c r="F290" s="31">
        <f>SUM(F357:F359)</f>
        <v>554</v>
      </c>
      <c r="G290" s="4"/>
    </row>
    <row r="291" spans="1:7" ht="15.75">
      <c r="A291" s="55" t="s">
        <v>11</v>
      </c>
      <c r="B291" s="31">
        <f>SUM(B360:B362)</f>
        <v>10002</v>
      </c>
      <c r="C291" s="31">
        <f>SUM(C360:C362)</f>
        <v>145</v>
      </c>
      <c r="D291" s="31">
        <f>SUM(D360:D362)</f>
        <v>8269</v>
      </c>
      <c r="E291" s="31">
        <f>SUM(E360:E362)</f>
        <v>0</v>
      </c>
      <c r="F291" s="31">
        <f>SUM(F360:F362)</f>
        <v>2061</v>
      </c>
      <c r="G291" s="4"/>
    </row>
    <row r="292" spans="1:7" ht="15.75">
      <c r="A292" s="55" t="s">
        <v>12</v>
      </c>
      <c r="B292" s="31">
        <f>B363+B364+B365</f>
        <v>8824</v>
      </c>
      <c r="C292" s="31">
        <f>C363+C364+C365</f>
        <v>0</v>
      </c>
      <c r="D292" s="31">
        <f>D363+D364+D365</f>
        <v>7740</v>
      </c>
      <c r="E292" s="31">
        <f>E363+E364+E365</f>
        <v>0</v>
      </c>
      <c r="F292" s="31">
        <f>F363+F364+F365</f>
        <v>974</v>
      </c>
      <c r="G292" s="4"/>
    </row>
    <row r="293" spans="1:7" ht="15.75">
      <c r="A293" s="27"/>
      <c r="B293" s="31"/>
      <c r="C293" s="31"/>
      <c r="D293" s="31"/>
      <c r="E293" s="31"/>
      <c r="F293" s="31"/>
      <c r="G293" s="4"/>
    </row>
    <row r="294" spans="1:7" ht="15.75">
      <c r="A294" s="33">
        <v>2015</v>
      </c>
      <c r="B294" s="31"/>
      <c r="C294" s="31"/>
      <c r="D294" s="31"/>
      <c r="E294" s="31"/>
      <c r="F294" s="31"/>
      <c r="G294" s="4"/>
    </row>
    <row r="295" spans="1:7" ht="15.75">
      <c r="A295" s="55" t="s">
        <v>9</v>
      </c>
      <c r="B295" s="31">
        <f>B368+B369+B370</f>
        <v>7699</v>
      </c>
      <c r="C295" s="31">
        <f>C368+C369+C370</f>
        <v>136</v>
      </c>
      <c r="D295" s="31">
        <f>D368+D369+D370</f>
        <v>5137</v>
      </c>
      <c r="E295" s="31">
        <f>E368+E369+E370</f>
        <v>0</v>
      </c>
      <c r="F295" s="31">
        <f>F368+F369+F370</f>
        <v>1053</v>
      </c>
      <c r="G295" s="4"/>
    </row>
    <row r="296" spans="1:7" ht="15.75">
      <c r="A296" s="55" t="s">
        <v>10</v>
      </c>
      <c r="B296" s="31">
        <f>SUM(B371:B373)</f>
        <v>6771</v>
      </c>
      <c r="C296" s="31">
        <f>SUM(C371:C373)</f>
        <v>69</v>
      </c>
      <c r="D296" s="31">
        <f>SUM(D371:D373)</f>
        <v>6042</v>
      </c>
      <c r="E296" s="31">
        <f>SUM(E371:E373)</f>
        <v>0</v>
      </c>
      <c r="F296" s="31">
        <f>SUM(F371:F373)</f>
        <v>745</v>
      </c>
      <c r="G296" s="4"/>
    </row>
    <row r="297" spans="1:7" ht="15.75">
      <c r="A297" s="55" t="s">
        <v>11</v>
      </c>
      <c r="B297" s="31">
        <f>B374+B375+B376</f>
        <v>8431</v>
      </c>
      <c r="C297" s="31">
        <f>C374+C375+C376</f>
        <v>213</v>
      </c>
      <c r="D297" s="31">
        <f>D374+D375+D376</f>
        <v>5576</v>
      </c>
      <c r="E297" s="31">
        <f>E374+E375+E376</f>
        <v>0</v>
      </c>
      <c r="F297" s="31">
        <f>F374+F375+F376</f>
        <v>867</v>
      </c>
      <c r="G297" s="4"/>
    </row>
    <row r="298" spans="1:7" ht="15.75">
      <c r="A298" s="55" t="s">
        <v>12</v>
      </c>
      <c r="B298" s="31">
        <f>B377+B378+B379</f>
        <v>9755</v>
      </c>
      <c r="C298" s="31">
        <f>C377+C378+C379</f>
        <v>169</v>
      </c>
      <c r="D298" s="31">
        <f>D377+D378+D379</f>
        <v>4956</v>
      </c>
      <c r="E298" s="31">
        <f>E377+E378+E379</f>
        <v>0</v>
      </c>
      <c r="F298" s="31">
        <f>F377+F378+F379</f>
        <v>535</v>
      </c>
      <c r="G298" s="4"/>
    </row>
    <row r="299" spans="1:7" ht="15.75">
      <c r="A299" s="27"/>
      <c r="B299" s="31"/>
      <c r="C299" s="31"/>
      <c r="D299" s="31"/>
      <c r="E299" s="31"/>
      <c r="F299" s="31"/>
      <c r="G299" s="4"/>
    </row>
    <row r="300" spans="1:7" ht="15.75">
      <c r="A300" s="33">
        <v>2016</v>
      </c>
      <c r="B300" s="31"/>
      <c r="C300" s="31"/>
      <c r="D300" s="31"/>
      <c r="E300" s="31"/>
      <c r="F300" s="31"/>
      <c r="G300" s="4"/>
    </row>
    <row r="301" spans="1:7" ht="15.75">
      <c r="A301" s="55" t="s">
        <v>9</v>
      </c>
      <c r="B301" s="31">
        <f>B382+B383+B384</f>
        <v>6271</v>
      </c>
      <c r="C301" s="31">
        <f>C382+C383+C384</f>
        <v>0</v>
      </c>
      <c r="D301" s="31">
        <f>D382+D383+D384</f>
        <v>5440</v>
      </c>
      <c r="E301" s="31">
        <f>E382+E383+E384</f>
        <v>0</v>
      </c>
      <c r="F301" s="31">
        <f>F382+F383+F384</f>
        <v>366</v>
      </c>
      <c r="G301" s="4"/>
    </row>
    <row r="302" spans="1:7" ht="15.75">
      <c r="A302" s="55" t="s">
        <v>10</v>
      </c>
      <c r="B302" s="31">
        <f>B385+B386+B387</f>
        <v>1655</v>
      </c>
      <c r="C302" s="31">
        <f>C385+C386+C387</f>
        <v>105</v>
      </c>
      <c r="D302" s="31">
        <f>D385+D386+D387</f>
        <v>1942</v>
      </c>
      <c r="E302" s="31">
        <f>E385+E386+E387</f>
        <v>0</v>
      </c>
      <c r="F302" s="31">
        <f>F385+F386+F387</f>
        <v>498</v>
      </c>
      <c r="G302" s="4"/>
    </row>
    <row r="303" spans="1:7" ht="15.75">
      <c r="A303" s="55" t="s">
        <v>11</v>
      </c>
      <c r="B303" s="31">
        <f>B388+B389+B390</f>
        <v>7828</v>
      </c>
      <c r="C303" s="31">
        <f>C388+C389+C390</f>
        <v>44</v>
      </c>
      <c r="D303" s="31">
        <f>D388+D389+D390</f>
        <v>6245</v>
      </c>
      <c r="E303" s="31">
        <f>E388+E389+E390</f>
        <v>0</v>
      </c>
      <c r="F303" s="31">
        <f>F388+F389+F390</f>
        <v>511</v>
      </c>
      <c r="G303" s="4"/>
    </row>
    <row r="304" spans="1:7" ht="15.75">
      <c r="A304" s="55" t="s">
        <v>12</v>
      </c>
      <c r="B304" s="31">
        <f>B391+B392+B393</f>
        <v>6507</v>
      </c>
      <c r="C304" s="31">
        <f>C391+C392+C393</f>
        <v>159</v>
      </c>
      <c r="D304" s="31">
        <f>D391+D392+D393</f>
        <v>6970</v>
      </c>
      <c r="E304" s="31">
        <f>E391+E392+E393</f>
        <v>0</v>
      </c>
      <c r="F304" s="31">
        <f>F391+F392+F393</f>
        <v>265</v>
      </c>
      <c r="G304" s="4"/>
    </row>
    <row r="305" spans="1:7" ht="15.75">
      <c r="A305" s="55"/>
      <c r="B305" s="31"/>
      <c r="C305" s="31"/>
      <c r="D305" s="31"/>
      <c r="E305" s="31"/>
      <c r="F305" s="31"/>
      <c r="G305" s="4"/>
    </row>
    <row r="306" spans="1:7" ht="15.75">
      <c r="A306" s="33">
        <v>2017</v>
      </c>
      <c r="B306" s="31"/>
      <c r="C306" s="31"/>
      <c r="D306" s="31"/>
      <c r="E306" s="31"/>
      <c r="F306" s="31"/>
      <c r="G306" s="4"/>
    </row>
    <row r="307" spans="1:7" ht="15.75">
      <c r="A307" s="55" t="s">
        <v>9</v>
      </c>
      <c r="B307" s="31">
        <f>B396+B397+B398</f>
        <v>7620</v>
      </c>
      <c r="C307" s="31">
        <f>C396+C397+C398</f>
        <v>316</v>
      </c>
      <c r="D307" s="31">
        <f>D396+D397+D398</f>
        <v>5720</v>
      </c>
      <c r="E307" s="31">
        <f>E396+E397+E398</f>
        <v>0</v>
      </c>
      <c r="F307" s="31">
        <f>F396+F397+F398</f>
        <v>349</v>
      </c>
      <c r="G307" s="4"/>
    </row>
    <row r="308" spans="1:7" ht="15.75">
      <c r="A308" s="55" t="s">
        <v>10</v>
      </c>
      <c r="B308" s="31">
        <f>B399+B400+B401</f>
        <v>9285</v>
      </c>
      <c r="C308" s="31">
        <f>C399+C400+C401</f>
        <v>0</v>
      </c>
      <c r="D308" s="31">
        <f>D399+D400+D401</f>
        <v>9477</v>
      </c>
      <c r="E308" s="31">
        <f>E399+E400+E401</f>
        <v>0</v>
      </c>
      <c r="F308" s="31">
        <f>F399+F400+F401</f>
        <v>611</v>
      </c>
      <c r="G308" s="4"/>
    </row>
    <row r="309" spans="1:7" ht="15.75">
      <c r="A309" s="55" t="s">
        <v>11</v>
      </c>
      <c r="B309" s="31">
        <f>B402+B403+B404</f>
        <v>8677</v>
      </c>
      <c r="C309" s="31">
        <f>C402+C403+C404</f>
        <v>0</v>
      </c>
      <c r="D309" s="31">
        <f>D402+D403+D404</f>
        <v>13159</v>
      </c>
      <c r="E309" s="31">
        <f>E402+E403+E404</f>
        <v>0</v>
      </c>
      <c r="F309" s="31">
        <f>F402+F403+F404</f>
        <v>1977</v>
      </c>
      <c r="G309" s="4"/>
    </row>
    <row r="310" spans="1:7" ht="15.75">
      <c r="A310" s="27"/>
      <c r="B310" s="31"/>
      <c r="C310" s="31"/>
      <c r="D310" s="31"/>
      <c r="E310" s="31"/>
      <c r="F310" s="31"/>
      <c r="G310" s="4"/>
    </row>
    <row r="311" spans="1:6" ht="15.75" hidden="1">
      <c r="A311" s="33">
        <v>2011</v>
      </c>
      <c r="B311" s="31"/>
      <c r="C311" s="31"/>
      <c r="D311" s="31"/>
      <c r="E311" s="31"/>
      <c r="F311" s="31"/>
    </row>
    <row r="312" spans="1:6" ht="15.75" hidden="1">
      <c r="A312" s="27" t="s">
        <v>22</v>
      </c>
      <c r="B312" s="31">
        <f>2660+5</f>
        <v>2665</v>
      </c>
      <c r="C312" s="31">
        <f>179+9</f>
        <v>188</v>
      </c>
      <c r="D312" s="31">
        <f>3935+19</f>
        <v>3954</v>
      </c>
      <c r="E312" s="31"/>
      <c r="F312" s="31">
        <v>961</v>
      </c>
    </row>
    <row r="313" spans="1:6" ht="15.75" hidden="1">
      <c r="A313" s="27" t="s">
        <v>23</v>
      </c>
      <c r="B313" s="31">
        <v>4079</v>
      </c>
      <c r="C313" s="31">
        <v>151</v>
      </c>
      <c r="D313" s="31">
        <v>2549</v>
      </c>
      <c r="E313" s="31"/>
      <c r="F313" s="31">
        <v>347</v>
      </c>
    </row>
    <row r="314" spans="1:6" ht="15.75" hidden="1">
      <c r="A314" s="27" t="s">
        <v>24</v>
      </c>
      <c r="B314" s="31">
        <f>2417+6</f>
        <v>2423</v>
      </c>
      <c r="C314" s="31">
        <v>37</v>
      </c>
      <c r="D314" s="31">
        <f>3907+183</f>
        <v>4090</v>
      </c>
      <c r="E314" s="31"/>
      <c r="F314" s="31">
        <f>591+2</f>
        <v>593</v>
      </c>
    </row>
    <row r="315" spans="1:6" ht="15.75" hidden="1">
      <c r="A315" s="27" t="s">
        <v>13</v>
      </c>
      <c r="B315" s="31">
        <v>752</v>
      </c>
      <c r="C315" s="31">
        <v>209</v>
      </c>
      <c r="D315" s="31">
        <f>1008+60</f>
        <v>1068</v>
      </c>
      <c r="E315" s="31"/>
      <c r="F315" s="31">
        <v>105</v>
      </c>
    </row>
    <row r="316" spans="1:6" ht="15.75" hidden="1">
      <c r="A316" s="27" t="s">
        <v>14</v>
      </c>
      <c r="B316" s="31">
        <f>2766+118</f>
        <v>2884</v>
      </c>
      <c r="C316" s="31">
        <v>491</v>
      </c>
      <c r="D316" s="31">
        <v>2008</v>
      </c>
      <c r="E316" s="31"/>
      <c r="F316" s="31">
        <v>937</v>
      </c>
    </row>
    <row r="317" spans="1:6" ht="15.75" hidden="1">
      <c r="A317" s="27" t="s">
        <v>15</v>
      </c>
      <c r="B317" s="31">
        <v>3049</v>
      </c>
      <c r="C317" s="31">
        <v>420</v>
      </c>
      <c r="D317" s="31">
        <v>2605</v>
      </c>
      <c r="E317" s="31"/>
      <c r="F317" s="31" t="s">
        <v>6</v>
      </c>
    </row>
    <row r="318" spans="1:6" ht="15.75" hidden="1">
      <c r="A318" s="27" t="s">
        <v>16</v>
      </c>
      <c r="B318" s="31">
        <v>3250</v>
      </c>
      <c r="C318" s="31">
        <v>82</v>
      </c>
      <c r="D318" s="31">
        <v>2834</v>
      </c>
      <c r="E318" s="31"/>
      <c r="F318" s="31">
        <v>167</v>
      </c>
    </row>
    <row r="319" spans="1:6" ht="15.75" hidden="1">
      <c r="A319" s="27" t="s">
        <v>17</v>
      </c>
      <c r="B319" s="31">
        <v>2365</v>
      </c>
      <c r="C319" s="31">
        <v>330</v>
      </c>
      <c r="D319" s="31">
        <v>3926</v>
      </c>
      <c r="E319" s="31"/>
      <c r="F319" s="31">
        <v>1189</v>
      </c>
    </row>
    <row r="320" spans="1:6" ht="15.75" hidden="1">
      <c r="A320" s="27" t="s">
        <v>53</v>
      </c>
      <c r="B320" s="31">
        <v>3874</v>
      </c>
      <c r="C320" s="31">
        <v>285</v>
      </c>
      <c r="D320" s="31">
        <v>4448</v>
      </c>
      <c r="E320" s="31"/>
      <c r="F320" s="31">
        <v>953</v>
      </c>
    </row>
    <row r="321" spans="1:6" ht="15.75" hidden="1">
      <c r="A321" s="27" t="s">
        <v>51</v>
      </c>
      <c r="B321" s="31">
        <v>4274</v>
      </c>
      <c r="C321" s="31">
        <v>281</v>
      </c>
      <c r="D321" s="31">
        <v>2496</v>
      </c>
      <c r="E321" s="31"/>
      <c r="F321" s="31">
        <v>0</v>
      </c>
    </row>
    <row r="322" spans="1:6" ht="15.75" hidden="1">
      <c r="A322" s="27" t="s">
        <v>52</v>
      </c>
      <c r="B322" s="31">
        <v>3299</v>
      </c>
      <c r="C322" s="31">
        <v>478</v>
      </c>
      <c r="D322" s="31">
        <v>2472</v>
      </c>
      <c r="E322" s="31"/>
      <c r="F322" s="31">
        <v>281</v>
      </c>
    </row>
    <row r="323" spans="1:6" ht="15.75" hidden="1">
      <c r="A323" s="27" t="s">
        <v>54</v>
      </c>
      <c r="B323" s="31">
        <v>3114</v>
      </c>
      <c r="C323" s="31">
        <v>308</v>
      </c>
      <c r="D323" s="31">
        <v>3674</v>
      </c>
      <c r="E323" s="31"/>
      <c r="F323" s="31">
        <v>562</v>
      </c>
    </row>
    <row r="324" spans="1:6" ht="15.75" hidden="1">
      <c r="A324" s="27"/>
      <c r="B324" s="31"/>
      <c r="C324" s="31"/>
      <c r="D324" s="31"/>
      <c r="E324" s="31"/>
      <c r="F324" s="31"/>
    </row>
    <row r="325" spans="1:6" ht="15.75" hidden="1">
      <c r="A325" s="33">
        <v>2012</v>
      </c>
      <c r="B325" s="31"/>
      <c r="C325" s="31"/>
      <c r="D325" s="31"/>
      <c r="E325" s="31"/>
      <c r="F325" s="31"/>
    </row>
    <row r="326" spans="1:6" ht="15.75" hidden="1">
      <c r="A326" s="27" t="s">
        <v>22</v>
      </c>
      <c r="B326" s="31">
        <v>3772</v>
      </c>
      <c r="C326" s="31">
        <f>67+55</f>
        <v>122</v>
      </c>
      <c r="D326" s="31">
        <v>3759</v>
      </c>
      <c r="E326" s="31"/>
      <c r="F326" s="31" t="s">
        <v>6</v>
      </c>
    </row>
    <row r="327" spans="1:6" ht="15.75" hidden="1">
      <c r="A327" s="27" t="s">
        <v>23</v>
      </c>
      <c r="B327" s="31">
        <v>2109</v>
      </c>
      <c r="C327" s="31" t="s">
        <v>6</v>
      </c>
      <c r="D327" s="31">
        <v>3777</v>
      </c>
      <c r="E327" s="31"/>
      <c r="F327" s="31" t="s">
        <v>6</v>
      </c>
    </row>
    <row r="328" spans="1:6" ht="15.75" hidden="1">
      <c r="A328" s="27" t="s">
        <v>24</v>
      </c>
      <c r="B328" s="31">
        <v>3174</v>
      </c>
      <c r="C328" s="31">
        <v>35</v>
      </c>
      <c r="D328" s="31">
        <v>2999</v>
      </c>
      <c r="E328" s="31"/>
      <c r="F328" s="31">
        <v>245</v>
      </c>
    </row>
    <row r="329" spans="1:6" ht="15.75" hidden="1">
      <c r="A329" s="27" t="s">
        <v>13</v>
      </c>
      <c r="B329" s="31">
        <v>4828</v>
      </c>
      <c r="C329" s="31">
        <v>211</v>
      </c>
      <c r="D329" s="31">
        <v>925</v>
      </c>
      <c r="E329" s="31"/>
      <c r="F329" s="31">
        <v>520</v>
      </c>
    </row>
    <row r="330" spans="1:6" ht="15.75" hidden="1">
      <c r="A330" s="27" t="s">
        <v>14</v>
      </c>
      <c r="B330" s="31">
        <v>4125</v>
      </c>
      <c r="C330" s="31">
        <v>66</v>
      </c>
      <c r="D330" s="31">
        <v>2524</v>
      </c>
      <c r="E330" s="31"/>
      <c r="F330" s="31" t="s">
        <v>6</v>
      </c>
    </row>
    <row r="331" spans="1:6" ht="15.75" hidden="1">
      <c r="A331" s="27" t="s">
        <v>15</v>
      </c>
      <c r="B331" s="31">
        <v>4614</v>
      </c>
      <c r="C331" s="31">
        <v>532</v>
      </c>
      <c r="D331" s="31">
        <v>3515</v>
      </c>
      <c r="E331" s="31"/>
      <c r="F331" s="31">
        <v>388</v>
      </c>
    </row>
    <row r="332" spans="1:6" ht="15.75" hidden="1">
      <c r="A332" s="27" t="s">
        <v>16</v>
      </c>
      <c r="B332" s="31">
        <v>2883</v>
      </c>
      <c r="C332" s="31">
        <v>445</v>
      </c>
      <c r="D332" s="31">
        <v>4162</v>
      </c>
      <c r="E332" s="31"/>
      <c r="F332" s="31">
        <v>721</v>
      </c>
    </row>
    <row r="333" spans="1:6" ht="15.75" hidden="1">
      <c r="A333" s="27" t="s">
        <v>17</v>
      </c>
      <c r="B333" s="31">
        <v>4365</v>
      </c>
      <c r="C333" s="31">
        <v>135</v>
      </c>
      <c r="D333" s="31">
        <v>4953</v>
      </c>
      <c r="E333" s="31"/>
      <c r="F333" s="31">
        <v>507</v>
      </c>
    </row>
    <row r="334" spans="1:6" ht="15.75" hidden="1">
      <c r="A334" s="27" t="s">
        <v>53</v>
      </c>
      <c r="B334" s="31">
        <v>3591</v>
      </c>
      <c r="C334" s="31">
        <v>636</v>
      </c>
      <c r="D334" s="31">
        <v>856</v>
      </c>
      <c r="E334" s="31"/>
      <c r="F334" s="31">
        <v>1150</v>
      </c>
    </row>
    <row r="335" spans="1:6" ht="15.75" hidden="1">
      <c r="A335" s="27" t="s">
        <v>51</v>
      </c>
      <c r="B335" s="31">
        <v>2697</v>
      </c>
      <c r="C335" s="31">
        <v>133</v>
      </c>
      <c r="D335" s="31">
        <v>2170</v>
      </c>
      <c r="E335" s="31"/>
      <c r="F335" s="31" t="s">
        <v>6</v>
      </c>
    </row>
    <row r="336" spans="1:6" ht="15.75" hidden="1">
      <c r="A336" s="27" t="s">
        <v>52</v>
      </c>
      <c r="B336" s="31">
        <v>4181</v>
      </c>
      <c r="C336" s="31">
        <v>515</v>
      </c>
      <c r="D336" s="31">
        <v>3793</v>
      </c>
      <c r="E336" s="31"/>
      <c r="F336" s="31">
        <v>519</v>
      </c>
    </row>
    <row r="337" spans="1:6" ht="15.75" hidden="1">
      <c r="A337" s="27" t="s">
        <v>54</v>
      </c>
      <c r="B337" s="31">
        <v>1339</v>
      </c>
      <c r="C337" s="31">
        <v>249</v>
      </c>
      <c r="D337" s="31">
        <v>1288</v>
      </c>
      <c r="E337" s="31"/>
      <c r="F337" s="31">
        <v>596</v>
      </c>
    </row>
    <row r="338" spans="1:6" ht="15.75" hidden="1">
      <c r="A338" s="27"/>
      <c r="B338" s="31"/>
      <c r="C338" s="31"/>
      <c r="D338" s="31"/>
      <c r="E338" s="31"/>
      <c r="F338" s="31"/>
    </row>
    <row r="339" spans="1:6" ht="15.75" hidden="1">
      <c r="A339" s="33">
        <v>2013</v>
      </c>
      <c r="B339" s="31"/>
      <c r="C339" s="31"/>
      <c r="D339" s="31"/>
      <c r="E339" s="31"/>
      <c r="F339" s="31"/>
    </row>
    <row r="340" spans="1:6" ht="15.75" hidden="1">
      <c r="A340" s="27" t="s">
        <v>22</v>
      </c>
      <c r="B340" s="31">
        <v>2728</v>
      </c>
      <c r="C340" s="31">
        <v>213</v>
      </c>
      <c r="D340" s="31">
        <v>3247</v>
      </c>
      <c r="E340" s="31"/>
      <c r="F340" s="31">
        <v>1053</v>
      </c>
    </row>
    <row r="341" spans="1:6" ht="15.75" hidden="1">
      <c r="A341" s="27" t="s">
        <v>23</v>
      </c>
      <c r="B341" s="31">
        <v>3395</v>
      </c>
      <c r="C341" s="31" t="s">
        <v>6</v>
      </c>
      <c r="D341" s="31">
        <v>2647</v>
      </c>
      <c r="E341" s="31"/>
      <c r="F341" s="31" t="s">
        <v>6</v>
      </c>
    </row>
    <row r="342" spans="1:6" ht="15.75" hidden="1">
      <c r="A342" s="27" t="s">
        <v>24</v>
      </c>
      <c r="B342" s="31">
        <v>1306</v>
      </c>
      <c r="C342" s="31">
        <v>654</v>
      </c>
      <c r="D342" s="31">
        <v>3189</v>
      </c>
      <c r="E342" s="31"/>
      <c r="F342" s="31">
        <v>763</v>
      </c>
    </row>
    <row r="343" spans="1:6" ht="15.75" hidden="1">
      <c r="A343" s="27" t="s">
        <v>13</v>
      </c>
      <c r="B343" s="31">
        <v>4447</v>
      </c>
      <c r="C343" s="31">
        <v>222</v>
      </c>
      <c r="D343" s="31">
        <v>2502</v>
      </c>
      <c r="E343" s="31"/>
      <c r="F343" s="31" t="s">
        <v>6</v>
      </c>
    </row>
    <row r="344" spans="1:6" ht="15.75" hidden="1">
      <c r="A344" s="27" t="s">
        <v>14</v>
      </c>
      <c r="B344" s="31">
        <f>3496+20</f>
        <v>3516</v>
      </c>
      <c r="C344" s="31">
        <f>299+2</f>
        <v>301</v>
      </c>
      <c r="D344" s="31">
        <v>1507</v>
      </c>
      <c r="E344" s="31"/>
      <c r="F344" s="31" t="s">
        <v>6</v>
      </c>
    </row>
    <row r="345" spans="1:6" ht="15.75" hidden="1">
      <c r="A345" s="27" t="s">
        <v>15</v>
      </c>
      <c r="B345" s="32">
        <v>3058</v>
      </c>
      <c r="C345" s="37">
        <v>70</v>
      </c>
      <c r="D345" s="37">
        <v>1807</v>
      </c>
      <c r="E345" s="32"/>
      <c r="F345" s="31" t="s">
        <v>6</v>
      </c>
    </row>
    <row r="346" spans="1:6" ht="15.75" hidden="1">
      <c r="A346" s="27" t="s">
        <v>16</v>
      </c>
      <c r="B346" s="32">
        <v>4115</v>
      </c>
      <c r="C346" s="37">
        <v>233</v>
      </c>
      <c r="D346" s="37">
        <v>3676</v>
      </c>
      <c r="E346" s="32"/>
      <c r="F346" s="31">
        <v>836</v>
      </c>
    </row>
    <row r="347" spans="1:6" ht="15.75" hidden="1">
      <c r="A347" s="27" t="s">
        <v>17</v>
      </c>
      <c r="B347" s="32">
        <v>4813</v>
      </c>
      <c r="C347" s="37">
        <v>324</v>
      </c>
      <c r="D347" s="37">
        <v>4850</v>
      </c>
      <c r="E347" s="32"/>
      <c r="F347" s="31">
        <v>382</v>
      </c>
    </row>
    <row r="348" spans="1:6" ht="15.75" hidden="1">
      <c r="A348" s="27" t="s">
        <v>53</v>
      </c>
      <c r="B348" s="32">
        <v>3524</v>
      </c>
      <c r="C348" s="37">
        <v>361</v>
      </c>
      <c r="D348" s="37">
        <v>2367</v>
      </c>
      <c r="E348" s="32"/>
      <c r="F348" s="31">
        <v>489</v>
      </c>
    </row>
    <row r="349" spans="1:6" ht="15.75" hidden="1">
      <c r="A349" s="27" t="s">
        <v>51</v>
      </c>
      <c r="B349" s="32">
        <v>3428</v>
      </c>
      <c r="C349" s="51">
        <v>420</v>
      </c>
      <c r="D349" s="37">
        <v>2300</v>
      </c>
      <c r="E349" s="32"/>
      <c r="F349" s="31">
        <v>556</v>
      </c>
    </row>
    <row r="350" spans="1:6" ht="15.75" hidden="1">
      <c r="A350" s="27" t="s">
        <v>52</v>
      </c>
      <c r="B350" s="32">
        <v>3372</v>
      </c>
      <c r="C350" s="51">
        <f>191+98</f>
        <v>289</v>
      </c>
      <c r="D350" s="37">
        <v>2104</v>
      </c>
      <c r="E350" s="32"/>
      <c r="F350" s="31">
        <v>278</v>
      </c>
    </row>
    <row r="351" spans="1:6" ht="15.75" hidden="1">
      <c r="A351" s="27" t="s">
        <v>54</v>
      </c>
      <c r="B351" s="32">
        <v>2985</v>
      </c>
      <c r="C351" s="51">
        <v>265</v>
      </c>
      <c r="D351" s="37">
        <v>2824</v>
      </c>
      <c r="E351" s="32"/>
      <c r="F351" s="31">
        <v>807</v>
      </c>
    </row>
    <row r="352" spans="1:6" ht="15.75" hidden="1">
      <c r="A352" s="27"/>
      <c r="B352" s="32"/>
      <c r="C352" s="51"/>
      <c r="D352" s="37"/>
      <c r="E352" s="32"/>
      <c r="F352" s="31"/>
    </row>
    <row r="353" spans="1:6" ht="15.75" hidden="1">
      <c r="A353" s="33">
        <v>2014</v>
      </c>
      <c r="B353" s="32"/>
      <c r="C353" s="51"/>
      <c r="D353" s="37"/>
      <c r="E353" s="32"/>
      <c r="F353" s="31"/>
    </row>
    <row r="354" spans="1:6" ht="15.75" hidden="1">
      <c r="A354" s="27" t="s">
        <v>22</v>
      </c>
      <c r="B354" s="32">
        <v>3728</v>
      </c>
      <c r="C354" s="51">
        <f>208+29</f>
        <v>237</v>
      </c>
      <c r="D354" s="37">
        <v>2506</v>
      </c>
      <c r="E354" s="32"/>
      <c r="F354" s="31">
        <v>173</v>
      </c>
    </row>
    <row r="355" spans="1:6" ht="15.75" hidden="1">
      <c r="A355" s="27" t="s">
        <v>23</v>
      </c>
      <c r="B355" s="32">
        <v>1849</v>
      </c>
      <c r="C355" s="51">
        <v>321</v>
      </c>
      <c r="D355" s="37">
        <v>3280</v>
      </c>
      <c r="E355" s="32"/>
      <c r="F355" s="31">
        <v>1041</v>
      </c>
    </row>
    <row r="356" spans="1:6" ht="15.75" hidden="1">
      <c r="A356" s="27" t="s">
        <v>24</v>
      </c>
      <c r="B356" s="32">
        <v>3760</v>
      </c>
      <c r="C356" s="51">
        <v>245</v>
      </c>
      <c r="D356" s="37">
        <f>2521+135</f>
        <v>2656</v>
      </c>
      <c r="E356" s="32"/>
      <c r="F356" s="31">
        <v>452</v>
      </c>
    </row>
    <row r="357" spans="1:6" ht="15.75" hidden="1">
      <c r="A357" s="27" t="s">
        <v>13</v>
      </c>
      <c r="B357" s="32">
        <v>2377</v>
      </c>
      <c r="C357" s="51">
        <v>138</v>
      </c>
      <c r="D357" s="37">
        <f>2510+240</f>
        <v>2750</v>
      </c>
      <c r="E357" s="32"/>
      <c r="F357" s="31">
        <v>102</v>
      </c>
    </row>
    <row r="358" spans="1:6" ht="15.75" hidden="1">
      <c r="A358" s="27" t="s">
        <v>14</v>
      </c>
      <c r="B358" s="32">
        <v>2943</v>
      </c>
      <c r="C358" s="51">
        <v>202</v>
      </c>
      <c r="D358" s="37">
        <v>2249</v>
      </c>
      <c r="E358" s="32"/>
      <c r="F358" s="31">
        <v>452</v>
      </c>
    </row>
    <row r="359" spans="1:6" ht="15.75" hidden="1">
      <c r="A359" s="55" t="s">
        <v>15</v>
      </c>
      <c r="B359" s="32">
        <v>2427</v>
      </c>
      <c r="C359" s="31" t="s">
        <v>6</v>
      </c>
      <c r="D359" s="37">
        <v>1560</v>
      </c>
      <c r="E359" s="32"/>
      <c r="F359" s="31">
        <v>0</v>
      </c>
    </row>
    <row r="360" spans="1:6" ht="15.75" hidden="1">
      <c r="A360" s="55" t="s">
        <v>16</v>
      </c>
      <c r="B360" s="32">
        <f>2724+146</f>
        <v>2870</v>
      </c>
      <c r="C360" s="31" t="s">
        <v>6</v>
      </c>
      <c r="D360" s="37">
        <f>2755+19</f>
        <v>2774</v>
      </c>
      <c r="E360" s="32"/>
      <c r="F360" s="31">
        <v>339</v>
      </c>
    </row>
    <row r="361" spans="1:6" ht="15.75" hidden="1">
      <c r="A361" s="55" t="s">
        <v>17</v>
      </c>
      <c r="B361" s="32">
        <v>2873</v>
      </c>
      <c r="C361" s="51">
        <v>74</v>
      </c>
      <c r="D361" s="37">
        <v>2725</v>
      </c>
      <c r="E361" s="32"/>
      <c r="F361" s="31">
        <v>974</v>
      </c>
    </row>
    <row r="362" spans="1:6" ht="15.75" hidden="1">
      <c r="A362" s="55" t="s">
        <v>53</v>
      </c>
      <c r="B362" s="32">
        <v>4259</v>
      </c>
      <c r="C362" s="51">
        <v>71</v>
      </c>
      <c r="D362" s="37">
        <v>2770</v>
      </c>
      <c r="E362" s="32"/>
      <c r="F362" s="31">
        <v>748</v>
      </c>
    </row>
    <row r="363" spans="1:6" ht="15.75" hidden="1">
      <c r="A363" s="55" t="s">
        <v>51</v>
      </c>
      <c r="B363" s="32">
        <v>3456</v>
      </c>
      <c r="C363" s="51">
        <v>0</v>
      </c>
      <c r="D363" s="37">
        <v>2656</v>
      </c>
      <c r="E363" s="32"/>
      <c r="F363" s="31">
        <v>248</v>
      </c>
    </row>
    <row r="364" spans="1:6" ht="15.75" hidden="1">
      <c r="A364" s="55" t="s">
        <v>52</v>
      </c>
      <c r="B364" s="32">
        <v>1887</v>
      </c>
      <c r="C364" s="51">
        <v>0</v>
      </c>
      <c r="D364" s="37">
        <v>2083</v>
      </c>
      <c r="E364" s="32"/>
      <c r="F364" s="31">
        <v>726</v>
      </c>
    </row>
    <row r="365" spans="1:6" ht="15.75" hidden="1">
      <c r="A365" s="55" t="s">
        <v>54</v>
      </c>
      <c r="B365" s="32">
        <v>3481</v>
      </c>
      <c r="C365" s="51">
        <v>0</v>
      </c>
      <c r="D365" s="37">
        <v>3001</v>
      </c>
      <c r="E365" s="32"/>
      <c r="F365" s="31">
        <v>0</v>
      </c>
    </row>
    <row r="366" spans="1:6" ht="15.75" hidden="1">
      <c r="A366" s="27"/>
      <c r="B366" s="32"/>
      <c r="C366" s="51"/>
      <c r="D366" s="37"/>
      <c r="E366" s="32"/>
      <c r="F366" s="31"/>
    </row>
    <row r="367" spans="1:6" ht="15.75">
      <c r="A367" s="33">
        <v>2015</v>
      </c>
      <c r="B367" s="32"/>
      <c r="C367" s="51"/>
      <c r="D367" s="37"/>
      <c r="E367" s="32"/>
      <c r="F367" s="31"/>
    </row>
    <row r="368" spans="1:6" ht="15.75" hidden="1">
      <c r="A368" s="55" t="s">
        <v>22</v>
      </c>
      <c r="B368" s="32">
        <v>2905</v>
      </c>
      <c r="C368" s="51">
        <v>0</v>
      </c>
      <c r="D368" s="37">
        <v>1922</v>
      </c>
      <c r="E368" s="32"/>
      <c r="F368" s="31">
        <v>0</v>
      </c>
    </row>
    <row r="369" spans="1:6" ht="15.75" hidden="1">
      <c r="A369" s="55" t="s">
        <v>23</v>
      </c>
      <c r="B369" s="32">
        <v>2316</v>
      </c>
      <c r="C369" s="51">
        <v>33</v>
      </c>
      <c r="D369" s="37">
        <v>1498</v>
      </c>
      <c r="E369" s="32"/>
      <c r="F369" s="31">
        <v>710</v>
      </c>
    </row>
    <row r="370" spans="1:6" ht="15.75" hidden="1">
      <c r="A370" s="55" t="s">
        <v>24</v>
      </c>
      <c r="B370" s="32">
        <f>2282+196</f>
        <v>2478</v>
      </c>
      <c r="C370" s="51">
        <v>103</v>
      </c>
      <c r="D370" s="37">
        <v>1717</v>
      </c>
      <c r="E370" s="32"/>
      <c r="F370" s="31">
        <v>343</v>
      </c>
    </row>
    <row r="371" spans="1:6" ht="15.75" hidden="1">
      <c r="A371" s="55" t="s">
        <v>13</v>
      </c>
      <c r="B371" s="32">
        <v>2006</v>
      </c>
      <c r="C371" s="51">
        <v>33</v>
      </c>
      <c r="D371" s="37">
        <v>1826</v>
      </c>
      <c r="E371" s="32"/>
      <c r="F371" s="31">
        <v>355</v>
      </c>
    </row>
    <row r="372" spans="1:6" ht="15.75" hidden="1">
      <c r="A372" s="55" t="s">
        <v>14</v>
      </c>
      <c r="B372" s="32">
        <v>1682</v>
      </c>
      <c r="C372" s="51">
        <v>36</v>
      </c>
      <c r="D372" s="37">
        <v>1734</v>
      </c>
      <c r="E372" s="32"/>
      <c r="F372" s="31">
        <v>0</v>
      </c>
    </row>
    <row r="373" spans="1:6" ht="15.75" hidden="1">
      <c r="A373" s="55" t="s">
        <v>15</v>
      </c>
      <c r="B373" s="32">
        <v>3083</v>
      </c>
      <c r="C373" s="51">
        <v>0</v>
      </c>
      <c r="D373" s="37">
        <v>2482</v>
      </c>
      <c r="E373" s="32"/>
      <c r="F373" s="31">
        <v>390</v>
      </c>
    </row>
    <row r="374" spans="1:6" ht="15.75" hidden="1">
      <c r="A374" s="55" t="s">
        <v>16</v>
      </c>
      <c r="B374" s="32">
        <f>2184+10</f>
        <v>2194</v>
      </c>
      <c r="C374" s="51">
        <v>139</v>
      </c>
      <c r="D374" s="37">
        <f>1153</f>
        <v>1153</v>
      </c>
      <c r="E374" s="32"/>
      <c r="F374" s="31">
        <f>545+4</f>
        <v>549</v>
      </c>
    </row>
    <row r="375" spans="1:9" ht="15.75" hidden="1">
      <c r="A375" s="55" t="s">
        <v>17</v>
      </c>
      <c r="B375" s="32">
        <v>2654</v>
      </c>
      <c r="C375" s="51">
        <v>74</v>
      </c>
      <c r="D375" s="37">
        <v>1928</v>
      </c>
      <c r="E375" s="32"/>
      <c r="F375" s="31">
        <v>318</v>
      </c>
      <c r="H375" s="52"/>
      <c r="I375" s="52"/>
    </row>
    <row r="376" spans="1:9" ht="15.75">
      <c r="A376" s="55" t="s">
        <v>53</v>
      </c>
      <c r="B376" s="32">
        <v>3583</v>
      </c>
      <c r="C376" s="51">
        <v>0</v>
      </c>
      <c r="D376" s="37">
        <v>2495</v>
      </c>
      <c r="E376" s="32"/>
      <c r="F376" s="31">
        <v>0</v>
      </c>
      <c r="H376" s="52"/>
      <c r="I376" s="52"/>
    </row>
    <row r="377" spans="1:9" ht="15.75">
      <c r="A377" s="55" t="s">
        <v>51</v>
      </c>
      <c r="B377" s="32">
        <v>3304</v>
      </c>
      <c r="C377" s="51">
        <v>70</v>
      </c>
      <c r="D377" s="37">
        <v>1760</v>
      </c>
      <c r="E377" s="32"/>
      <c r="F377" s="31">
        <v>219</v>
      </c>
      <c r="H377" s="52"/>
      <c r="I377" s="52"/>
    </row>
    <row r="378" spans="1:6" ht="15.75">
      <c r="A378" s="55" t="s">
        <v>52</v>
      </c>
      <c r="B378" s="32">
        <v>2447</v>
      </c>
      <c r="C378" s="51">
        <v>66</v>
      </c>
      <c r="D378" s="37">
        <v>1742</v>
      </c>
      <c r="E378" s="32"/>
      <c r="F378" s="31">
        <v>103</v>
      </c>
    </row>
    <row r="379" spans="1:6" ht="15.75">
      <c r="A379" s="55" t="s">
        <v>54</v>
      </c>
      <c r="B379" s="32">
        <v>4004</v>
      </c>
      <c r="C379" s="51">
        <v>33</v>
      </c>
      <c r="D379" s="37">
        <v>1454</v>
      </c>
      <c r="E379" s="32"/>
      <c r="F379" s="31">
        <v>213</v>
      </c>
    </row>
    <row r="380" spans="1:6" ht="15.75">
      <c r="A380" s="27"/>
      <c r="B380" s="32"/>
      <c r="C380" s="51"/>
      <c r="D380" s="37"/>
      <c r="E380" s="32"/>
      <c r="F380" s="31"/>
    </row>
    <row r="381" spans="1:6" ht="15.75">
      <c r="A381" s="33">
        <v>2016</v>
      </c>
      <c r="B381" s="32"/>
      <c r="C381" s="51"/>
      <c r="D381" s="37"/>
      <c r="E381" s="32"/>
      <c r="F381" s="31"/>
    </row>
    <row r="382" spans="1:6" ht="15.75">
      <c r="A382" s="55" t="s">
        <v>22</v>
      </c>
      <c r="B382" s="32">
        <f>1513+144</f>
        <v>1657</v>
      </c>
      <c r="C382" s="51">
        <v>0</v>
      </c>
      <c r="D382" s="51">
        <f>1765+2</f>
        <v>1767</v>
      </c>
      <c r="E382" s="32"/>
      <c r="F382" s="31">
        <v>0</v>
      </c>
    </row>
    <row r="383" spans="1:6" ht="15.75">
      <c r="A383" s="55" t="s">
        <v>23</v>
      </c>
      <c r="B383" s="32">
        <v>1612</v>
      </c>
      <c r="C383" s="51">
        <v>0</v>
      </c>
      <c r="D383" s="51">
        <f>1275+5</f>
        <v>1280</v>
      </c>
      <c r="E383" s="32"/>
      <c r="F383" s="31">
        <v>0</v>
      </c>
    </row>
    <row r="384" spans="1:6" ht="15.75">
      <c r="A384" s="55" t="s">
        <v>24</v>
      </c>
      <c r="B384" s="32">
        <v>3002</v>
      </c>
      <c r="C384" s="51">
        <v>0</v>
      </c>
      <c r="D384" s="51">
        <f>2388+5</f>
        <v>2393</v>
      </c>
      <c r="E384" s="32"/>
      <c r="F384" s="31">
        <f>337+29</f>
        <v>366</v>
      </c>
    </row>
    <row r="385" spans="1:6" ht="15.75">
      <c r="A385" s="55" t="s">
        <v>13</v>
      </c>
      <c r="B385" s="32">
        <v>486</v>
      </c>
      <c r="C385" s="51">
        <v>40</v>
      </c>
      <c r="D385" s="51">
        <f>711+4</f>
        <v>715</v>
      </c>
      <c r="E385" s="32"/>
      <c r="F385" s="31">
        <v>0</v>
      </c>
    </row>
    <row r="386" spans="1:6" ht="15.75">
      <c r="A386" s="55" t="s">
        <v>14</v>
      </c>
      <c r="B386" s="32">
        <v>464</v>
      </c>
      <c r="C386" s="51">
        <v>65</v>
      </c>
      <c r="D386" s="51">
        <f>519+3</f>
        <v>522</v>
      </c>
      <c r="E386" s="32"/>
      <c r="F386" s="31">
        <v>236</v>
      </c>
    </row>
    <row r="387" spans="1:6" ht="15.75">
      <c r="A387" s="55" t="s">
        <v>15</v>
      </c>
      <c r="B387" s="52">
        <v>705</v>
      </c>
      <c r="C387" s="53">
        <v>0</v>
      </c>
      <c r="D387" s="53">
        <v>705</v>
      </c>
      <c r="E387" s="52"/>
      <c r="F387" s="54">
        <v>262</v>
      </c>
    </row>
    <row r="388" spans="1:6" ht="15.75">
      <c r="A388" s="55" t="s">
        <v>16</v>
      </c>
      <c r="B388" s="52">
        <v>1636</v>
      </c>
      <c r="C388" s="51">
        <v>5</v>
      </c>
      <c r="D388" s="53">
        <v>1301</v>
      </c>
      <c r="E388" s="52"/>
      <c r="F388" s="54">
        <v>0</v>
      </c>
    </row>
    <row r="389" spans="1:6" ht="15.75">
      <c r="A389" s="55" t="s">
        <v>17</v>
      </c>
      <c r="B389" s="52">
        <v>2676</v>
      </c>
      <c r="C389" s="51">
        <v>39</v>
      </c>
      <c r="D389" s="53">
        <v>1992</v>
      </c>
      <c r="E389" s="52"/>
      <c r="F389" s="54">
        <v>255</v>
      </c>
    </row>
    <row r="390" spans="1:6" ht="15.75">
      <c r="A390" s="55" t="s">
        <v>53</v>
      </c>
      <c r="B390" s="52">
        <v>3516</v>
      </c>
      <c r="C390" s="51">
        <v>0</v>
      </c>
      <c r="D390" s="53">
        <v>2952</v>
      </c>
      <c r="E390" s="52"/>
      <c r="F390" s="54">
        <v>256</v>
      </c>
    </row>
    <row r="391" spans="1:6" ht="15.75">
      <c r="A391" s="55" t="s">
        <v>51</v>
      </c>
      <c r="B391" s="52">
        <v>1602</v>
      </c>
      <c r="C391" s="51">
        <v>40</v>
      </c>
      <c r="D391" s="53">
        <v>2246</v>
      </c>
      <c r="E391" s="52"/>
      <c r="F391" s="54">
        <v>118</v>
      </c>
    </row>
    <row r="392" spans="1:6" ht="15.75">
      <c r="A392" s="55" t="s">
        <v>52</v>
      </c>
      <c r="B392" s="52">
        <v>2552</v>
      </c>
      <c r="C392" s="51">
        <v>79</v>
      </c>
      <c r="D392" s="53">
        <v>2292</v>
      </c>
      <c r="E392" s="52"/>
      <c r="F392" s="54">
        <v>147</v>
      </c>
    </row>
    <row r="393" spans="1:6" ht="15.75">
      <c r="A393" s="55" t="s">
        <v>54</v>
      </c>
      <c r="B393" s="52">
        <v>2353</v>
      </c>
      <c r="C393" s="51">
        <v>40</v>
      </c>
      <c r="D393" s="53">
        <v>2432</v>
      </c>
      <c r="E393" s="52"/>
      <c r="F393" s="54">
        <v>0</v>
      </c>
    </row>
    <row r="394" spans="1:6" ht="15.75">
      <c r="A394" s="55"/>
      <c r="B394" s="52"/>
      <c r="C394" s="51"/>
      <c r="D394" s="53"/>
      <c r="E394" s="52"/>
      <c r="F394" s="54"/>
    </row>
    <row r="395" spans="1:6" ht="15.75">
      <c r="A395" s="33">
        <v>2017</v>
      </c>
      <c r="B395" s="52"/>
      <c r="C395" s="51"/>
      <c r="D395" s="53"/>
      <c r="E395" s="52"/>
      <c r="F395" s="54"/>
    </row>
    <row r="396" spans="1:6" ht="15.75">
      <c r="A396" s="55" t="s">
        <v>22</v>
      </c>
      <c r="B396" s="52">
        <v>2518</v>
      </c>
      <c r="C396" s="51">
        <v>316</v>
      </c>
      <c r="D396" s="53">
        <v>1693</v>
      </c>
      <c r="E396" s="52"/>
      <c r="F396" s="54">
        <v>0</v>
      </c>
    </row>
    <row r="397" spans="1:6" ht="15.75">
      <c r="A397" s="55" t="s">
        <v>23</v>
      </c>
      <c r="B397" s="52">
        <v>1873</v>
      </c>
      <c r="C397" s="51">
        <v>0</v>
      </c>
      <c r="D397" s="53">
        <v>922</v>
      </c>
      <c r="E397" s="52"/>
      <c r="F397" s="54">
        <v>156</v>
      </c>
    </row>
    <row r="398" spans="1:6" ht="15.75">
      <c r="A398" s="55" t="s">
        <v>24</v>
      </c>
      <c r="B398" s="52">
        <v>3229</v>
      </c>
      <c r="C398" s="51">
        <v>0</v>
      </c>
      <c r="D398" s="53">
        <v>3105</v>
      </c>
      <c r="E398" s="52"/>
      <c r="F398" s="54">
        <v>193</v>
      </c>
    </row>
    <row r="399" spans="1:6" ht="15.75">
      <c r="A399" s="55" t="s">
        <v>13</v>
      </c>
      <c r="B399" s="52">
        <v>2910</v>
      </c>
      <c r="C399" s="51">
        <v>0</v>
      </c>
      <c r="D399" s="53">
        <v>3174</v>
      </c>
      <c r="E399" s="52"/>
      <c r="F399" s="54">
        <v>190</v>
      </c>
    </row>
    <row r="400" spans="1:6" ht="15.75">
      <c r="A400" s="55" t="s">
        <v>14</v>
      </c>
      <c r="B400" s="52">
        <v>3474</v>
      </c>
      <c r="C400" s="51">
        <v>0</v>
      </c>
      <c r="D400" s="53">
        <v>2703</v>
      </c>
      <c r="E400" s="52"/>
      <c r="F400" s="54">
        <v>345</v>
      </c>
    </row>
    <row r="401" spans="1:6" ht="15.75">
      <c r="A401" s="55" t="s">
        <v>15</v>
      </c>
      <c r="B401" s="52">
        <v>2901</v>
      </c>
      <c r="C401" s="51">
        <v>0</v>
      </c>
      <c r="D401" s="53">
        <v>3600</v>
      </c>
      <c r="E401" s="52"/>
      <c r="F401" s="54">
        <v>76</v>
      </c>
    </row>
    <row r="402" spans="1:6" ht="15.75">
      <c r="A402" s="55" t="s">
        <v>16</v>
      </c>
      <c r="B402" s="52">
        <v>3004</v>
      </c>
      <c r="C402" s="51">
        <v>0</v>
      </c>
      <c r="D402" s="53">
        <v>3984</v>
      </c>
      <c r="E402" s="52"/>
      <c r="F402" s="54">
        <v>699</v>
      </c>
    </row>
    <row r="403" spans="1:6" ht="15.75">
      <c r="A403" s="55" t="s">
        <v>17</v>
      </c>
      <c r="B403" s="52">
        <v>3558</v>
      </c>
      <c r="C403" s="51">
        <v>0</v>
      </c>
      <c r="D403" s="53">
        <v>4695</v>
      </c>
      <c r="E403" s="52"/>
      <c r="F403" s="54">
        <v>620</v>
      </c>
    </row>
    <row r="404" spans="1:6" ht="15.75">
      <c r="A404" s="55" t="s">
        <v>53</v>
      </c>
      <c r="B404" s="52">
        <v>2115</v>
      </c>
      <c r="C404" s="51">
        <v>0</v>
      </c>
      <c r="D404" s="53">
        <v>4480</v>
      </c>
      <c r="E404" s="52"/>
      <c r="F404" s="54">
        <v>658</v>
      </c>
    </row>
    <row r="405" spans="1:7" ht="15.75">
      <c r="A405" s="27"/>
      <c r="B405" s="45"/>
      <c r="C405" s="51"/>
      <c r="D405" s="37"/>
      <c r="E405" s="45"/>
      <c r="F405" s="31"/>
      <c r="G405" s="4"/>
    </row>
    <row r="406" spans="1:6" ht="15.75">
      <c r="A406" s="5"/>
      <c r="B406" s="6"/>
      <c r="C406" s="6"/>
      <c r="D406" s="6"/>
      <c r="E406" s="6"/>
      <c r="F406" s="7"/>
    </row>
    <row r="407" spans="1:6" ht="15.75">
      <c r="A407" s="62" t="s">
        <v>55</v>
      </c>
      <c r="B407" s="64"/>
      <c r="C407" s="64"/>
      <c r="D407" s="9"/>
      <c r="E407" s="9"/>
      <c r="F407" s="46"/>
    </row>
    <row r="408" spans="1:6" ht="15.75" hidden="1">
      <c r="A408" s="62" t="s">
        <v>123</v>
      </c>
      <c r="B408" s="63"/>
      <c r="C408" s="63"/>
      <c r="D408" s="63"/>
      <c r="E408" s="9"/>
      <c r="F408" s="46"/>
    </row>
    <row r="409" spans="1:6" ht="15.75" hidden="1">
      <c r="A409" s="62" t="s">
        <v>127</v>
      </c>
      <c r="B409" s="63"/>
      <c r="C409" s="63"/>
      <c r="D409" s="63"/>
      <c r="E409" s="9"/>
      <c r="F409" s="46"/>
    </row>
    <row r="410" spans="1:6" ht="15.75">
      <c r="A410" s="8"/>
      <c r="B410" s="9"/>
      <c r="C410" s="9"/>
      <c r="D410" s="9"/>
      <c r="E410" s="9"/>
      <c r="F410" s="46"/>
    </row>
    <row r="411" spans="1:6" ht="15.75">
      <c r="A411" s="56" t="s">
        <v>28</v>
      </c>
      <c r="B411" s="47"/>
      <c r="C411" s="47"/>
      <c r="D411" s="47"/>
      <c r="E411" s="9"/>
      <c r="F411" s="48"/>
    </row>
    <row r="412" spans="1:6" ht="15.75">
      <c r="A412" s="12"/>
      <c r="B412" s="49"/>
      <c r="C412" s="49"/>
      <c r="D412" s="49"/>
      <c r="E412" s="13"/>
      <c r="F412" s="50"/>
    </row>
    <row r="414" spans="2:6" ht="15.75">
      <c r="B414" s="2"/>
      <c r="C414" s="2"/>
      <c r="D414" s="2"/>
      <c r="F414" s="1"/>
    </row>
  </sheetData>
  <sheetProtection/>
  <mergeCells count="5">
    <mergeCell ref="A4:F4"/>
    <mergeCell ref="A5:F5"/>
    <mergeCell ref="A409:D409"/>
    <mergeCell ref="A408:D408"/>
    <mergeCell ref="A407:C407"/>
  </mergeCells>
  <printOptions/>
  <pageMargins left="1.23" right="0.5118110236220472" top="1.15" bottom="0.43" header="0.5118110236220472" footer="0.5118110236220472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2017-12-12T07:02:07Z</cp:lastPrinted>
  <dcterms:created xsi:type="dcterms:W3CDTF">2000-08-21T12:17:43Z</dcterms:created>
  <dcterms:modified xsi:type="dcterms:W3CDTF">2017-12-12T07:02:13Z</dcterms:modified>
  <cp:category/>
  <cp:version/>
  <cp:contentType/>
  <cp:contentStatus/>
</cp:coreProperties>
</file>