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V6 Français" sheetId="1" r:id="rId1"/>
  </sheets>
  <definedNames>
    <definedName name="_xlnm.Print_Area" localSheetId="0">'V6 Français'!$A$1:$F$447</definedName>
    <definedName name="Zone_impres_MI">'V6 Français'!$A$1:$G$448</definedName>
  </definedNames>
  <calcPr fullCalcOnLoad="1"/>
</workbook>
</file>

<file path=xl/sharedStrings.xml><?xml version="1.0" encoding="utf-8"?>
<sst xmlns="http://schemas.openxmlformats.org/spreadsheetml/2006/main" count="384" uniqueCount="76">
  <si>
    <t xml:space="preserve"> </t>
  </si>
  <si>
    <t xml:space="preserve"> Essence </t>
  </si>
  <si>
    <t xml:space="preserve"> Pétrole</t>
  </si>
  <si>
    <t xml:space="preserve"> Gas oil</t>
  </si>
  <si>
    <t xml:space="preserve"> Fuel oil</t>
  </si>
  <si>
    <t xml:space="preserve">  J.P.1</t>
  </si>
  <si>
    <t>1995</t>
  </si>
  <si>
    <t>1996</t>
  </si>
  <si>
    <t>1997</t>
  </si>
  <si>
    <t>-</t>
  </si>
  <si>
    <t>1998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</si>
  <si>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</si>
  <si>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</si>
  <si>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</si>
  <si>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</si>
  <si>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</si>
  <si>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</si>
  <si>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</si>
  <si>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</si>
  <si>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</si>
  <si>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</si>
  <si>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</si>
  <si>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</si>
  <si>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</si>
  <si>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</si>
  <si>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</si>
  <si>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</si>
  <si>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</si>
  <si>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Novembre</t>
  </si>
  <si>
    <t>Période</t>
  </si>
  <si>
    <t>1999(2)</t>
  </si>
  <si>
    <t>Source: S.E.P.</t>
  </si>
  <si>
    <t xml:space="preserve">  Janvier*</t>
  </si>
  <si>
    <t xml:space="preserve">  Février*</t>
  </si>
  <si>
    <t xml:space="preserve">  Mars*</t>
  </si>
  <si>
    <t xml:space="preserve">  Avril*</t>
  </si>
  <si>
    <t xml:space="preserve">(1): Quantité réceptionnée par la S.E.P. Bujumbura </t>
  </si>
  <si>
    <t xml:space="preserve">  Mai*</t>
  </si>
  <si>
    <t xml:space="preserve">  Juin*</t>
  </si>
  <si>
    <t xml:space="preserve">  Août*</t>
  </si>
  <si>
    <t xml:space="preserve">  Octobre*  </t>
  </si>
  <si>
    <t xml:space="preserve">  Décembre*</t>
  </si>
  <si>
    <t>2003*</t>
  </si>
  <si>
    <t xml:space="preserve">                  Produit</t>
  </si>
  <si>
    <t xml:space="preserve">            super</t>
  </si>
  <si>
    <t xml:space="preserve">                                   STOCKS DES PRINCIPAUX PRODUITS PETROLIERS (1)</t>
  </si>
  <si>
    <t xml:space="preserve">                                                                                                                             (en milliers de litres)</t>
  </si>
  <si>
    <t xml:space="preserve">  Septembre</t>
  </si>
  <si>
    <t xml:space="preserve">  Octobre </t>
  </si>
  <si>
    <t xml:space="preserve"> (*): Non compris les données de la S.E.P. Gitega à partir de l'année 2003</t>
  </si>
  <si>
    <t>V.6</t>
  </si>
  <si>
    <t xml:space="preserve"> (2): Y compris les données de la S.E.P. Gitega </t>
  </si>
  <si>
    <t>2004</t>
  </si>
  <si>
    <t>2006</t>
  </si>
  <si>
    <t>2003</t>
  </si>
  <si>
    <t>2002</t>
  </si>
  <si>
    <t xml:space="preserve">  Novembre  </t>
  </si>
  <si>
    <t xml:space="preserve">  Septembre *</t>
  </si>
  <si>
    <t xml:space="preserve">  Novembre*  </t>
  </si>
  <si>
    <t>2007</t>
  </si>
  <si>
    <t>2008</t>
  </si>
  <si>
    <t>2009</t>
  </si>
  <si>
    <t>2005</t>
  </si>
  <si>
    <t xml:space="preserve">  Octobre</t>
  </si>
  <si>
    <t>2010</t>
  </si>
  <si>
    <t>2011</t>
  </si>
  <si>
    <t>2012</t>
  </si>
  <si>
    <t>2013</t>
  </si>
  <si>
    <r>
      <t>2000</t>
    </r>
    <r>
      <rPr>
        <vertAlign val="superscript"/>
        <sz val="12"/>
        <rFont val="Calibri"/>
        <family val="2"/>
      </rPr>
      <t>(2)</t>
    </r>
  </si>
  <si>
    <r>
      <t>2001</t>
    </r>
    <r>
      <rPr>
        <vertAlign val="superscript"/>
        <sz val="12"/>
        <rFont val="Calibri"/>
        <family val="2"/>
      </rPr>
      <t>(2)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</si>
  <si>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</si>
  <si>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</si>
  <si>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</si>
  <si>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</si>
  <si>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</si>
  <si>
    <t>2018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</si>
</sst>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00\ _F_-;\-* #,##0.000\ _F_-;_-* &quot;-&quot;??\ _F_-;_-@_-"/>
    <numFmt numFmtId="190" formatCode="0.00_)"/>
    <numFmt numFmtId="191" formatCode="0_)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2">
    <xf numFmtId="37" fontId="0" fillId="0" borderId="0" xfId="0" applyAlignment="1">
      <alignment/>
    </xf>
    <xf numFmtId="188" fontId="0" fillId="0" borderId="0" xfId="0" applyNumberFormat="1" applyAlignment="1" applyProtection="1">
      <alignment/>
      <protection/>
    </xf>
    <xf numFmtId="37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Border="1" applyAlignment="1">
      <alignment/>
    </xf>
    <xf numFmtId="3" fontId="0" fillId="0" borderId="0" xfId="47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87" fontId="0" fillId="0" borderId="0" xfId="47" applyFont="1" applyAlignment="1">
      <alignment/>
    </xf>
    <xf numFmtId="189" fontId="0" fillId="0" borderId="0" xfId="47" applyNumberFormat="1" applyFont="1" applyAlignment="1">
      <alignment/>
    </xf>
    <xf numFmtId="37" fontId="0" fillId="0" borderId="11" xfId="0" applyBorder="1" applyAlignment="1">
      <alignment/>
    </xf>
    <xf numFmtId="37" fontId="44" fillId="0" borderId="0" xfId="0" applyFont="1" applyAlignment="1">
      <alignment/>
    </xf>
    <xf numFmtId="37" fontId="25" fillId="0" borderId="12" xfId="0" applyFont="1" applyBorder="1" applyAlignment="1">
      <alignment/>
    </xf>
    <xf numFmtId="37" fontId="25" fillId="0" borderId="13" xfId="0" applyFont="1" applyBorder="1" applyAlignment="1">
      <alignment/>
    </xf>
    <xf numFmtId="37" fontId="25" fillId="0" borderId="14" xfId="0" applyFont="1" applyBorder="1" applyAlignment="1">
      <alignment/>
    </xf>
    <xf numFmtId="37" fontId="25" fillId="0" borderId="11" xfId="0" applyFont="1" applyBorder="1" applyAlignment="1">
      <alignment/>
    </xf>
    <xf numFmtId="37" fontId="25" fillId="0" borderId="0" xfId="0" applyFont="1" applyBorder="1" applyAlignment="1">
      <alignment/>
    </xf>
    <xf numFmtId="37" fontId="26" fillId="0" borderId="10" xfId="0" applyFont="1" applyBorder="1" applyAlignment="1">
      <alignment horizontal="right"/>
    </xf>
    <xf numFmtId="37" fontId="26" fillId="0" borderId="11" xfId="0" applyFont="1" applyBorder="1" applyAlignment="1">
      <alignment/>
    </xf>
    <xf numFmtId="37" fontId="25" fillId="0" borderId="10" xfId="0" applyFont="1" applyBorder="1" applyAlignment="1">
      <alignment/>
    </xf>
    <xf numFmtId="37" fontId="26" fillId="0" borderId="11" xfId="0" applyFont="1" applyBorder="1" applyAlignment="1">
      <alignment horizontal="center"/>
    </xf>
    <xf numFmtId="37" fontId="25" fillId="0" borderId="0" xfId="0" applyFont="1" applyBorder="1" applyAlignment="1">
      <alignment horizontal="center"/>
    </xf>
    <xf numFmtId="37" fontId="25" fillId="0" borderId="15" xfId="0" applyFont="1" applyBorder="1" applyAlignment="1">
      <alignment/>
    </xf>
    <xf numFmtId="37" fontId="25" fillId="0" borderId="16" xfId="0" applyFont="1" applyBorder="1" applyAlignment="1">
      <alignment/>
    </xf>
    <xf numFmtId="37" fontId="25" fillId="0" borderId="17" xfId="0" applyFont="1" applyBorder="1" applyAlignment="1">
      <alignment/>
    </xf>
    <xf numFmtId="37" fontId="25" fillId="0" borderId="18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20" xfId="0" applyFont="1" applyBorder="1" applyAlignment="1">
      <alignment/>
    </xf>
    <xf numFmtId="37" fontId="25" fillId="0" borderId="18" xfId="0" applyFont="1" applyBorder="1" applyAlignment="1">
      <alignment horizontal="left"/>
    </xf>
    <xf numFmtId="37" fontId="25" fillId="0" borderId="19" xfId="0" applyFont="1" applyBorder="1" applyAlignment="1">
      <alignment horizontal="left"/>
    </xf>
    <xf numFmtId="37" fontId="25" fillId="0" borderId="0" xfId="0" applyNumberFormat="1" applyFont="1" applyBorder="1" applyAlignment="1" applyProtection="1">
      <alignment/>
      <protection/>
    </xf>
    <xf numFmtId="37" fontId="25" fillId="0" borderId="19" xfId="0" applyNumberFormat="1" applyFont="1" applyBorder="1" applyAlignment="1" applyProtection="1">
      <alignment/>
      <protection/>
    </xf>
    <xf numFmtId="37" fontId="25" fillId="0" borderId="10" xfId="0" applyNumberFormat="1" applyFont="1" applyBorder="1" applyAlignment="1" applyProtection="1">
      <alignment/>
      <protection/>
    </xf>
    <xf numFmtId="3" fontId="25" fillId="0" borderId="0" xfId="0" applyNumberFormat="1" applyFont="1" applyBorder="1" applyAlignment="1">
      <alignment/>
    </xf>
    <xf numFmtId="3" fontId="25" fillId="0" borderId="19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1" fontId="25" fillId="0" borderId="19" xfId="0" applyNumberFormat="1" applyFont="1" applyBorder="1" applyAlignment="1">
      <alignment horizontal="left"/>
    </xf>
    <xf numFmtId="37" fontId="25" fillId="0" borderId="19" xfId="0" applyFont="1" applyBorder="1" applyAlignment="1" quotePrefix="1">
      <alignment horizontal="left"/>
    </xf>
    <xf numFmtId="3" fontId="26" fillId="0" borderId="0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7" fontId="25" fillId="0" borderId="19" xfId="0" applyFont="1" applyBorder="1" applyAlignment="1" quotePrefix="1">
      <alignment/>
    </xf>
    <xf numFmtId="3" fontId="26" fillId="0" borderId="0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7" fontId="25" fillId="0" borderId="0" xfId="0" applyFont="1" applyAlignment="1">
      <alignment/>
    </xf>
    <xf numFmtId="37" fontId="25" fillId="0" borderId="19" xfId="0" applyFont="1" applyBorder="1" applyAlignment="1">
      <alignment horizontal="left" indent="1"/>
    </xf>
    <xf numFmtId="37" fontId="25" fillId="0" borderId="11" xfId="0" applyFont="1" applyFill="1" applyBorder="1" applyAlignment="1">
      <alignment/>
    </xf>
    <xf numFmtId="37" fontId="25" fillId="0" borderId="13" xfId="0" applyFont="1" applyBorder="1" applyAlignment="1">
      <alignment horizontal="center"/>
    </xf>
    <xf numFmtId="37" fontId="25" fillId="0" borderId="18" xfId="0" applyFont="1" applyBorder="1" applyAlignment="1">
      <alignment horizontal="center"/>
    </xf>
    <xf numFmtId="37" fontId="25" fillId="0" borderId="14" xfId="0" applyFont="1" applyBorder="1" applyAlignment="1">
      <alignment horizontal="center"/>
    </xf>
    <xf numFmtId="37" fontId="25" fillId="0" borderId="0" xfId="0" applyFont="1" applyBorder="1" applyAlignment="1">
      <alignment horizontal="left"/>
    </xf>
    <xf numFmtId="3" fontId="25" fillId="0" borderId="19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3" fontId="25" fillId="0" borderId="10" xfId="0" applyNumberFormat="1" applyFont="1" applyFill="1" applyBorder="1" applyAlignment="1">
      <alignment horizontal="right"/>
    </xf>
    <xf numFmtId="37" fontId="25" fillId="33" borderId="19" xfId="0" applyFont="1" applyFill="1" applyBorder="1" applyAlignment="1">
      <alignment horizontal="right"/>
    </xf>
    <xf numFmtId="37" fontId="25" fillId="33" borderId="0" xfId="0" applyFont="1" applyFill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7" fontId="25" fillId="0" borderId="10" xfId="0" applyFont="1" applyBorder="1" applyAlignment="1">
      <alignment horizontal="right"/>
    </xf>
    <xf numFmtId="3" fontId="25" fillId="0" borderId="11" xfId="0" applyNumberFormat="1" applyFont="1" applyFill="1" applyBorder="1" applyAlignment="1">
      <alignment horizontal="right"/>
    </xf>
    <xf numFmtId="37" fontId="25" fillId="33" borderId="11" xfId="0" applyFont="1" applyFill="1" applyBorder="1" applyAlignment="1">
      <alignment horizontal="right"/>
    </xf>
    <xf numFmtId="37" fontId="25" fillId="33" borderId="10" xfId="0" applyFont="1" applyFill="1" applyBorder="1" applyAlignment="1">
      <alignment horizontal="right"/>
    </xf>
    <xf numFmtId="3" fontId="25" fillId="33" borderId="0" xfId="0" applyNumberFormat="1" applyFont="1" applyFill="1" applyBorder="1" applyAlignment="1">
      <alignment horizontal="right"/>
    </xf>
    <xf numFmtId="37" fontId="26" fillId="0" borderId="20" xfId="0" applyFont="1" applyBorder="1" applyAlignment="1">
      <alignment/>
    </xf>
    <xf numFmtId="37" fontId="26" fillId="0" borderId="18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19050</xdr:rowOff>
    </xdr:from>
    <xdr:to>
      <xdr:col>1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1019175"/>
          <a:ext cx="1333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06"/>
  <sheetViews>
    <sheetView showGridLines="0" tabSelected="1" zoomScale="105" zoomScaleNormal="10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446" sqref="H446"/>
    </sheetView>
  </sheetViews>
  <sheetFormatPr defaultColWidth="12.6640625" defaultRowHeight="15.75"/>
  <cols>
    <col min="1" max="1" width="15.77734375" style="0" customWidth="1"/>
    <col min="2" max="4" width="17.77734375" style="0" customWidth="1"/>
    <col min="5" max="5" width="17.3359375" style="0" hidden="1" customWidth="1"/>
    <col min="6" max="6" width="17.77734375" style="0" customWidth="1"/>
  </cols>
  <sheetData>
    <row r="1" spans="1:6" ht="15.75">
      <c r="A1" s="16"/>
      <c r="B1" s="17"/>
      <c r="C1" s="17"/>
      <c r="D1" s="17"/>
      <c r="E1" s="17"/>
      <c r="F1" s="18"/>
    </row>
    <row r="2" spans="1:6" ht="15.75">
      <c r="A2" s="19" t="s">
        <v>0</v>
      </c>
      <c r="B2" s="20"/>
      <c r="C2" s="20"/>
      <c r="D2" s="20"/>
      <c r="E2" s="20"/>
      <c r="F2" s="21" t="s">
        <v>50</v>
      </c>
    </row>
    <row r="3" spans="1:6" ht="15.75">
      <c r="A3" s="22" t="s">
        <v>45</v>
      </c>
      <c r="B3" s="20"/>
      <c r="C3" s="20"/>
      <c r="D3" s="20"/>
      <c r="E3" s="20"/>
      <c r="F3" s="23"/>
    </row>
    <row r="4" spans="1:6" ht="15.75">
      <c r="A4" s="24" t="s">
        <v>46</v>
      </c>
      <c r="B4" s="25"/>
      <c r="C4" s="20"/>
      <c r="D4" s="20"/>
      <c r="E4" s="20"/>
      <c r="F4" s="23"/>
    </row>
    <row r="5" spans="1:6" ht="15.75">
      <c r="A5" s="26"/>
      <c r="B5" s="27"/>
      <c r="C5" s="27"/>
      <c r="D5" s="27"/>
      <c r="E5" s="27"/>
      <c r="F5" s="28"/>
    </row>
    <row r="6" spans="1:6" ht="15.75">
      <c r="A6" s="71" t="s">
        <v>43</v>
      </c>
      <c r="B6" s="53" t="s">
        <v>1</v>
      </c>
      <c r="C6" s="54" t="s">
        <v>2</v>
      </c>
      <c r="D6" s="54" t="s">
        <v>3</v>
      </c>
      <c r="E6" s="17" t="s">
        <v>4</v>
      </c>
      <c r="F6" s="55" t="s">
        <v>5</v>
      </c>
    </row>
    <row r="7" spans="1:6" ht="15.75">
      <c r="A7" s="30"/>
      <c r="B7" s="56" t="s">
        <v>44</v>
      </c>
      <c r="C7" s="30"/>
      <c r="D7" s="30"/>
      <c r="E7" s="20"/>
      <c r="F7" s="23"/>
    </row>
    <row r="8" spans="1:6" ht="15.75">
      <c r="A8" s="70" t="s">
        <v>29</v>
      </c>
      <c r="B8" s="27"/>
      <c r="C8" s="31"/>
      <c r="D8" s="31"/>
      <c r="E8" s="27"/>
      <c r="F8" s="28"/>
    </row>
    <row r="9" spans="1:6" ht="15.75">
      <c r="A9" s="32"/>
      <c r="B9" s="17" t="s">
        <v>0</v>
      </c>
      <c r="C9" s="29"/>
      <c r="D9" s="29"/>
      <c r="E9" s="17"/>
      <c r="F9" s="18"/>
    </row>
    <row r="10" spans="1:6" ht="15.75" hidden="1">
      <c r="A10" s="33" t="s">
        <v>6</v>
      </c>
      <c r="B10" s="34">
        <v>3053</v>
      </c>
      <c r="C10" s="35">
        <v>462</v>
      </c>
      <c r="D10" s="35">
        <v>2059</v>
      </c>
      <c r="E10" s="34">
        <v>15</v>
      </c>
      <c r="F10" s="36">
        <v>211</v>
      </c>
    </row>
    <row r="11" spans="1:6" ht="15.75" hidden="1">
      <c r="A11" s="33" t="s">
        <v>7</v>
      </c>
      <c r="B11" s="34">
        <v>911</v>
      </c>
      <c r="C11" s="35">
        <v>22</v>
      </c>
      <c r="D11" s="35">
        <v>2248</v>
      </c>
      <c r="E11" s="34">
        <v>15</v>
      </c>
      <c r="F11" s="36">
        <v>192</v>
      </c>
    </row>
    <row r="12" spans="1:6" ht="15.75" hidden="1">
      <c r="A12" s="33" t="s">
        <v>8</v>
      </c>
      <c r="B12" s="37">
        <v>5122</v>
      </c>
      <c r="C12" s="38">
        <v>449</v>
      </c>
      <c r="D12" s="38">
        <v>5012</v>
      </c>
      <c r="E12" s="37" t="s">
        <v>9</v>
      </c>
      <c r="F12" s="39">
        <v>1568</v>
      </c>
    </row>
    <row r="13" spans="1:6" ht="15.75" hidden="1">
      <c r="A13" s="33" t="s">
        <v>10</v>
      </c>
      <c r="B13" s="37">
        <v>4452</v>
      </c>
      <c r="C13" s="38">
        <v>562</v>
      </c>
      <c r="D13" s="38">
        <v>4782</v>
      </c>
      <c r="E13" s="37" t="s">
        <v>9</v>
      </c>
      <c r="F13" s="39">
        <v>424</v>
      </c>
    </row>
    <row r="14" spans="1:6" ht="15.75" hidden="1">
      <c r="A14" s="33" t="s">
        <v>30</v>
      </c>
      <c r="B14" s="37">
        <v>2782</v>
      </c>
      <c r="C14" s="38">
        <v>178</v>
      </c>
      <c r="D14" s="38">
        <v>1336</v>
      </c>
      <c r="E14" s="37" t="s">
        <v>9</v>
      </c>
      <c r="F14" s="39">
        <v>390</v>
      </c>
    </row>
    <row r="15" spans="1:6" ht="18" hidden="1">
      <c r="A15" s="33" t="s">
        <v>68</v>
      </c>
      <c r="B15" s="37">
        <v>7804</v>
      </c>
      <c r="C15" s="38">
        <v>394</v>
      </c>
      <c r="D15" s="38">
        <v>4936</v>
      </c>
      <c r="E15" s="37" t="s">
        <v>9</v>
      </c>
      <c r="F15" s="39">
        <v>372</v>
      </c>
    </row>
    <row r="16" spans="1:6" ht="18" hidden="1">
      <c r="A16" s="33" t="s">
        <v>69</v>
      </c>
      <c r="B16" s="40">
        <v>3919</v>
      </c>
      <c r="C16" s="38">
        <v>186</v>
      </c>
      <c r="D16" s="38">
        <v>3729</v>
      </c>
      <c r="E16" s="37"/>
      <c r="F16" s="39">
        <v>902</v>
      </c>
    </row>
    <row r="17" spans="1:6" ht="18" hidden="1">
      <c r="A17" s="41" t="s">
        <v>70</v>
      </c>
      <c r="B17" s="40">
        <v>2020</v>
      </c>
      <c r="C17" s="38">
        <v>66</v>
      </c>
      <c r="D17" s="38">
        <v>4001</v>
      </c>
      <c r="E17" s="37"/>
      <c r="F17" s="39">
        <v>324</v>
      </c>
    </row>
    <row r="18" spans="1:6" ht="15.75" hidden="1">
      <c r="A18" s="33"/>
      <c r="B18" s="38"/>
      <c r="C18" s="38"/>
      <c r="D18" s="38"/>
      <c r="E18" s="37"/>
      <c r="F18" s="39"/>
    </row>
    <row r="19" spans="1:6" ht="15.75" hidden="1">
      <c r="A19" s="33"/>
      <c r="B19" s="37"/>
      <c r="C19" s="38"/>
      <c r="D19" s="38"/>
      <c r="E19" s="37"/>
      <c r="F19" s="39"/>
    </row>
    <row r="20" spans="1:6" ht="15.75" hidden="1">
      <c r="A20" s="33" t="s">
        <v>11</v>
      </c>
      <c r="B20" s="37"/>
      <c r="C20" s="38"/>
      <c r="D20" s="38"/>
      <c r="E20" s="37"/>
      <c r="F20" s="39"/>
    </row>
    <row r="21" spans="1:6" ht="15.75" hidden="1">
      <c r="A21" s="33" t="s">
        <v>12</v>
      </c>
      <c r="B21" s="37">
        <v>4409</v>
      </c>
      <c r="C21" s="38">
        <v>298</v>
      </c>
      <c r="D21" s="38">
        <v>4901</v>
      </c>
      <c r="E21" s="37" t="s">
        <v>9</v>
      </c>
      <c r="F21" s="39">
        <v>1507</v>
      </c>
    </row>
    <row r="22" spans="1:6" ht="15.75" hidden="1">
      <c r="A22" s="33" t="s">
        <v>13</v>
      </c>
      <c r="B22" s="37">
        <v>3660</v>
      </c>
      <c r="C22" s="38">
        <v>591</v>
      </c>
      <c r="D22" s="38">
        <v>3940</v>
      </c>
      <c r="E22" s="37" t="s">
        <v>9</v>
      </c>
      <c r="F22" s="39">
        <v>1016</v>
      </c>
    </row>
    <row r="23" spans="1:6" ht="15.75" hidden="1">
      <c r="A23" s="33" t="s">
        <v>14</v>
      </c>
      <c r="B23" s="37">
        <v>1825</v>
      </c>
      <c r="C23" s="38">
        <v>107</v>
      </c>
      <c r="D23" s="38">
        <v>1131</v>
      </c>
      <c r="E23" s="37" t="s">
        <v>9</v>
      </c>
      <c r="F23" s="39">
        <v>292</v>
      </c>
    </row>
    <row r="24" spans="1:6" ht="15.75" hidden="1">
      <c r="A24" s="33" t="s">
        <v>15</v>
      </c>
      <c r="B24" s="37">
        <v>4452</v>
      </c>
      <c r="C24" s="38">
        <v>562</v>
      </c>
      <c r="D24" s="38">
        <v>4782</v>
      </c>
      <c r="E24" s="37" t="s">
        <v>9</v>
      </c>
      <c r="F24" s="39">
        <v>424</v>
      </c>
    </row>
    <row r="25" spans="1:6" ht="15.75" hidden="1">
      <c r="A25" s="33"/>
      <c r="B25" s="37"/>
      <c r="C25" s="38"/>
      <c r="D25" s="38"/>
      <c r="E25" s="37"/>
      <c r="F25" s="39"/>
    </row>
    <row r="26" spans="1:6" ht="15.75" hidden="1">
      <c r="A26" s="33" t="s">
        <v>16</v>
      </c>
      <c r="B26" s="37"/>
      <c r="C26" s="38"/>
      <c r="D26" s="38"/>
      <c r="E26" s="37"/>
      <c r="F26" s="39"/>
    </row>
    <row r="27" spans="1:6" ht="15.75" hidden="1">
      <c r="A27" s="33" t="s">
        <v>12</v>
      </c>
      <c r="B27" s="37">
        <v>3982</v>
      </c>
      <c r="C27" s="38">
        <v>419</v>
      </c>
      <c r="D27" s="38">
        <v>3378</v>
      </c>
      <c r="E27" s="37" t="s">
        <v>9</v>
      </c>
      <c r="F27" s="39">
        <v>181</v>
      </c>
    </row>
    <row r="28" spans="1:6" ht="15.75" hidden="1">
      <c r="A28" s="33" t="s">
        <v>13</v>
      </c>
      <c r="B28" s="37">
        <v>3100</v>
      </c>
      <c r="C28" s="38">
        <v>148</v>
      </c>
      <c r="D28" s="38">
        <v>4181</v>
      </c>
      <c r="E28" s="37" t="s">
        <v>9</v>
      </c>
      <c r="F28" s="39">
        <v>941</v>
      </c>
    </row>
    <row r="29" spans="1:6" ht="15.75" hidden="1">
      <c r="A29" s="33" t="s">
        <v>14</v>
      </c>
      <c r="B29" s="37">
        <v>3365</v>
      </c>
      <c r="C29" s="38">
        <v>47</v>
      </c>
      <c r="D29" s="38">
        <v>3938</v>
      </c>
      <c r="E29" s="37" t="s">
        <v>9</v>
      </c>
      <c r="F29" s="39">
        <v>614</v>
      </c>
    </row>
    <row r="30" spans="1:6" ht="15.75" hidden="1">
      <c r="A30" s="33" t="s">
        <v>15</v>
      </c>
      <c r="B30" s="37">
        <v>2782</v>
      </c>
      <c r="C30" s="38">
        <v>178</v>
      </c>
      <c r="D30" s="38">
        <v>1336</v>
      </c>
      <c r="E30" s="37" t="s">
        <v>9</v>
      </c>
      <c r="F30" s="39">
        <v>390</v>
      </c>
    </row>
    <row r="31" spans="1:6" ht="15.75" hidden="1">
      <c r="A31" s="33" t="s">
        <v>42</v>
      </c>
      <c r="B31" s="37">
        <v>1988</v>
      </c>
      <c r="C31" s="38">
        <v>263</v>
      </c>
      <c r="D31" s="38">
        <v>901</v>
      </c>
      <c r="E31" s="37"/>
      <c r="F31" s="39">
        <v>830</v>
      </c>
    </row>
    <row r="32" spans="1:6" ht="15.75" hidden="1">
      <c r="A32" s="33" t="s">
        <v>42</v>
      </c>
      <c r="B32" s="37"/>
      <c r="C32" s="38"/>
      <c r="D32" s="38"/>
      <c r="E32" s="37"/>
      <c r="F32" s="39"/>
    </row>
    <row r="33" spans="1:6" ht="15.75" hidden="1">
      <c r="A33" s="33" t="s">
        <v>42</v>
      </c>
      <c r="B33" s="37">
        <v>2284</v>
      </c>
      <c r="C33" s="38">
        <v>53</v>
      </c>
      <c r="D33" s="38">
        <v>3399</v>
      </c>
      <c r="E33" s="37" t="s">
        <v>9</v>
      </c>
      <c r="F33" s="39">
        <v>94</v>
      </c>
    </row>
    <row r="34" spans="1:7" ht="15.75" hidden="1">
      <c r="A34" s="33" t="s">
        <v>42</v>
      </c>
      <c r="B34" s="37">
        <v>8682</v>
      </c>
      <c r="C34" s="38">
        <v>481</v>
      </c>
      <c r="D34" s="38">
        <v>8145</v>
      </c>
      <c r="E34" s="37" t="s">
        <v>9</v>
      </c>
      <c r="F34" s="39">
        <v>1204</v>
      </c>
      <c r="G34" s="2"/>
    </row>
    <row r="35" spans="1:7" ht="15.75" hidden="1">
      <c r="A35" s="33" t="s">
        <v>42</v>
      </c>
      <c r="B35" s="37">
        <v>8345</v>
      </c>
      <c r="C35" s="38">
        <v>50</v>
      </c>
      <c r="D35" s="38">
        <v>4633</v>
      </c>
      <c r="E35" s="37" t="s">
        <v>9</v>
      </c>
      <c r="F35" s="39">
        <v>709</v>
      </c>
      <c r="G35" s="2"/>
    </row>
    <row r="36" spans="1:7" ht="15.75" hidden="1">
      <c r="A36" s="33" t="s">
        <v>42</v>
      </c>
      <c r="B36" s="37">
        <v>7804</v>
      </c>
      <c r="C36" s="38">
        <v>394</v>
      </c>
      <c r="D36" s="38">
        <v>4936</v>
      </c>
      <c r="E36" s="37" t="s">
        <v>9</v>
      </c>
      <c r="F36" s="39">
        <v>372</v>
      </c>
      <c r="G36" s="2"/>
    </row>
    <row r="37" spans="1:7" ht="15.75" hidden="1">
      <c r="A37" s="33" t="s">
        <v>42</v>
      </c>
      <c r="B37" s="37"/>
      <c r="C37" s="38"/>
      <c r="D37" s="38"/>
      <c r="E37" s="37"/>
      <c r="F37" s="39"/>
      <c r="G37" s="2"/>
    </row>
    <row r="38" spans="1:6" ht="15.75" hidden="1">
      <c r="A38" s="33" t="s">
        <v>42</v>
      </c>
      <c r="B38" s="37"/>
      <c r="C38" s="38"/>
      <c r="D38" s="38"/>
      <c r="E38" s="37"/>
      <c r="F38" s="39"/>
    </row>
    <row r="39" spans="1:6" ht="15.75" hidden="1">
      <c r="A39" s="33" t="s">
        <v>42</v>
      </c>
      <c r="B39" s="37"/>
      <c r="C39" s="38"/>
      <c r="D39" s="38"/>
      <c r="E39" s="37"/>
      <c r="F39" s="39"/>
    </row>
    <row r="40" spans="1:6" ht="15.75" hidden="1">
      <c r="A40" s="33" t="s">
        <v>42</v>
      </c>
      <c r="B40" s="37">
        <v>4913</v>
      </c>
      <c r="C40" s="38">
        <v>519</v>
      </c>
      <c r="D40" s="38">
        <v>3053</v>
      </c>
      <c r="E40" s="37"/>
      <c r="F40" s="39">
        <v>230</v>
      </c>
    </row>
    <row r="41" spans="1:6" ht="15.75" hidden="1">
      <c r="A41" s="33" t="s">
        <v>42</v>
      </c>
      <c r="B41" s="37"/>
      <c r="C41" s="38"/>
      <c r="D41" s="38"/>
      <c r="E41" s="37"/>
      <c r="F41" s="39"/>
    </row>
    <row r="42" spans="1:7" ht="15.75" hidden="1">
      <c r="A42" s="33" t="s">
        <v>42</v>
      </c>
      <c r="B42" s="37">
        <v>5055</v>
      </c>
      <c r="C42" s="38">
        <v>479</v>
      </c>
      <c r="D42" s="38">
        <v>4435</v>
      </c>
      <c r="E42" s="37" t="s">
        <v>9</v>
      </c>
      <c r="F42" s="39">
        <v>220</v>
      </c>
      <c r="G42" s="2"/>
    </row>
    <row r="43" spans="1:7" ht="15.75" hidden="1">
      <c r="A43" s="33" t="s">
        <v>42</v>
      </c>
      <c r="B43" s="37">
        <v>4012</v>
      </c>
      <c r="C43" s="38">
        <v>298</v>
      </c>
      <c r="D43" s="38">
        <v>4374</v>
      </c>
      <c r="E43" s="37" t="s">
        <v>9</v>
      </c>
      <c r="F43" s="39">
        <v>904</v>
      </c>
      <c r="G43" s="2"/>
    </row>
    <row r="44" spans="1:7" ht="15.75" hidden="1">
      <c r="A44" s="33" t="s">
        <v>42</v>
      </c>
      <c r="B44" s="37">
        <v>3100</v>
      </c>
      <c r="C44" s="38">
        <v>148</v>
      </c>
      <c r="D44" s="38">
        <v>4181</v>
      </c>
      <c r="E44" s="37" t="s">
        <v>9</v>
      </c>
      <c r="F44" s="39">
        <v>941</v>
      </c>
      <c r="G44" s="2"/>
    </row>
    <row r="45" spans="1:7" ht="15.75" hidden="1">
      <c r="A45" s="33" t="s">
        <v>42</v>
      </c>
      <c r="B45" s="37">
        <v>1772</v>
      </c>
      <c r="C45" s="38">
        <v>64</v>
      </c>
      <c r="D45" s="38">
        <v>2865</v>
      </c>
      <c r="E45" s="37" t="s">
        <v>9</v>
      </c>
      <c r="F45" s="39">
        <v>704</v>
      </c>
      <c r="G45" s="2"/>
    </row>
    <row r="46" spans="1:6" ht="15.75" hidden="1">
      <c r="A46" s="33" t="s">
        <v>42</v>
      </c>
      <c r="B46" s="37">
        <v>2406</v>
      </c>
      <c r="C46" s="38">
        <v>39</v>
      </c>
      <c r="D46" s="38">
        <v>2834</v>
      </c>
      <c r="E46" s="37" t="s">
        <v>9</v>
      </c>
      <c r="F46" s="39">
        <v>581</v>
      </c>
    </row>
    <row r="47" spans="1:6" ht="15.75" hidden="1">
      <c r="A47" s="33" t="s">
        <v>42</v>
      </c>
      <c r="B47" s="37">
        <f>1512+1853</f>
        <v>3365</v>
      </c>
      <c r="C47" s="38">
        <v>47</v>
      </c>
      <c r="D47" s="38">
        <f>2371+1567</f>
        <v>3938</v>
      </c>
      <c r="E47" s="37" t="s">
        <v>9</v>
      </c>
      <c r="F47" s="39">
        <v>614</v>
      </c>
    </row>
    <row r="48" spans="1:6" ht="15.75" hidden="1">
      <c r="A48" s="33" t="s">
        <v>42</v>
      </c>
      <c r="B48" s="37">
        <f>391+1271</f>
        <v>1662</v>
      </c>
      <c r="C48" s="38">
        <v>19</v>
      </c>
      <c r="D48" s="38">
        <f>2356+927</f>
        <v>3283</v>
      </c>
      <c r="E48" s="37" t="s">
        <v>9</v>
      </c>
      <c r="F48" s="39">
        <v>328</v>
      </c>
    </row>
    <row r="49" spans="1:6" ht="15.75" hidden="1">
      <c r="A49" s="33" t="s">
        <v>42</v>
      </c>
      <c r="B49" s="37">
        <f>1559+975</f>
        <v>2534</v>
      </c>
      <c r="C49" s="38">
        <v>81</v>
      </c>
      <c r="D49" s="38">
        <f>2158+635</f>
        <v>2793</v>
      </c>
      <c r="E49" s="37" t="s">
        <v>9</v>
      </c>
      <c r="F49" s="39">
        <v>126</v>
      </c>
    </row>
    <row r="50" spans="1:6" ht="15.75" hidden="1">
      <c r="A50" s="33" t="s">
        <v>42</v>
      </c>
      <c r="B50" s="37">
        <f>2782+912</f>
        <v>3694</v>
      </c>
      <c r="C50" s="38">
        <v>178</v>
      </c>
      <c r="D50" s="38">
        <f>1336+553</f>
        <v>1889</v>
      </c>
      <c r="E50" s="37" t="s">
        <v>9</v>
      </c>
      <c r="F50" s="39">
        <v>390</v>
      </c>
    </row>
    <row r="51" spans="1:6" ht="15.75" hidden="1">
      <c r="A51" s="33" t="s">
        <v>42</v>
      </c>
      <c r="B51" s="37"/>
      <c r="C51" s="38"/>
      <c r="D51" s="38"/>
      <c r="E51" s="37"/>
      <c r="F51" s="39"/>
    </row>
    <row r="52" spans="1:6" ht="15.75" hidden="1">
      <c r="A52" s="33" t="s">
        <v>42</v>
      </c>
      <c r="B52" s="37"/>
      <c r="C52" s="38"/>
      <c r="D52" s="38"/>
      <c r="E52" s="37"/>
      <c r="F52" s="39"/>
    </row>
    <row r="53" spans="1:6" ht="15.75" hidden="1">
      <c r="A53" s="33" t="s">
        <v>42</v>
      </c>
      <c r="B53" s="37">
        <v>6964</v>
      </c>
      <c r="C53" s="38">
        <v>519</v>
      </c>
      <c r="D53" s="38">
        <v>4189</v>
      </c>
      <c r="E53" s="37"/>
      <c r="F53" s="39">
        <v>230</v>
      </c>
    </row>
    <row r="54" spans="1:7" ht="15.75" hidden="1">
      <c r="A54" s="33" t="s">
        <v>42</v>
      </c>
      <c r="B54" s="40">
        <v>5777</v>
      </c>
      <c r="C54" s="38">
        <v>203</v>
      </c>
      <c r="D54" s="38">
        <v>2800</v>
      </c>
      <c r="E54" s="37"/>
      <c r="F54" s="39">
        <v>852</v>
      </c>
      <c r="G54" s="2"/>
    </row>
    <row r="55" spans="1:8" ht="15.75" hidden="1">
      <c r="A55" s="33" t="s">
        <v>42</v>
      </c>
      <c r="B55" s="40">
        <v>4028</v>
      </c>
      <c r="C55" s="38">
        <v>477</v>
      </c>
      <c r="D55" s="38">
        <v>4212</v>
      </c>
      <c r="E55" s="37"/>
      <c r="F55" s="39">
        <v>217</v>
      </c>
      <c r="G55" s="2"/>
      <c r="H55" s="2"/>
    </row>
    <row r="56" spans="1:8" ht="15.75" hidden="1">
      <c r="A56" s="33" t="s">
        <v>42</v>
      </c>
      <c r="B56" s="40">
        <v>3919</v>
      </c>
      <c r="C56" s="38">
        <v>186</v>
      </c>
      <c r="D56" s="38">
        <v>3729</v>
      </c>
      <c r="E56" s="37"/>
      <c r="F56" s="39">
        <v>902</v>
      </c>
      <c r="G56" s="2"/>
      <c r="H56" s="2"/>
    </row>
    <row r="57" spans="1:8" ht="15.75" hidden="1">
      <c r="A57" s="42" t="s">
        <v>52</v>
      </c>
      <c r="B57" s="40">
        <v>1704</v>
      </c>
      <c r="C57" s="38">
        <v>394</v>
      </c>
      <c r="D57" s="38">
        <v>1325</v>
      </c>
      <c r="E57" s="37"/>
      <c r="F57" s="39">
        <v>1575</v>
      </c>
      <c r="G57" s="2"/>
      <c r="H57" s="2"/>
    </row>
    <row r="58" spans="1:8" ht="15.75" hidden="1">
      <c r="A58" s="30"/>
      <c r="B58" s="40"/>
      <c r="C58" s="38"/>
      <c r="D58" s="38"/>
      <c r="E58" s="37"/>
      <c r="F58" s="39"/>
      <c r="G58" s="2"/>
      <c r="H58" s="2"/>
    </row>
    <row r="59" spans="1:6" ht="15.75" hidden="1">
      <c r="A59" s="33">
        <v>2002</v>
      </c>
      <c r="B59" s="37"/>
      <c r="C59" s="38"/>
      <c r="D59" s="38"/>
      <c r="E59" s="37"/>
      <c r="F59" s="39"/>
    </row>
    <row r="60" spans="1:6" ht="15.75" hidden="1">
      <c r="A60" s="23">
        <v>2000</v>
      </c>
      <c r="B60" s="37"/>
      <c r="C60" s="38"/>
      <c r="D60" s="38"/>
      <c r="E60" s="37"/>
      <c r="F60" s="39"/>
    </row>
    <row r="61" spans="1:6" ht="15.75" hidden="1">
      <c r="A61" s="30" t="s">
        <v>25</v>
      </c>
      <c r="B61" s="37">
        <f>2308+745</f>
        <v>3053</v>
      </c>
      <c r="C61" s="38">
        <v>118</v>
      </c>
      <c r="D61" s="38">
        <f>1023+411</f>
        <v>1434</v>
      </c>
      <c r="E61" s="37" t="s">
        <v>9</v>
      </c>
      <c r="F61" s="39">
        <v>220</v>
      </c>
    </row>
    <row r="62" spans="1:6" ht="15.75" hidden="1">
      <c r="A62" s="30" t="s">
        <v>26</v>
      </c>
      <c r="B62" s="37">
        <f>635+710</f>
        <v>1345</v>
      </c>
      <c r="C62" s="38">
        <v>19</v>
      </c>
      <c r="D62" s="38">
        <f>2020+306</f>
        <v>2326</v>
      </c>
      <c r="E62" s="37" t="s">
        <v>9</v>
      </c>
      <c r="F62" s="39">
        <v>105</v>
      </c>
    </row>
    <row r="63" spans="1:6" ht="15.75" hidden="1">
      <c r="A63" s="30" t="s">
        <v>27</v>
      </c>
      <c r="B63" s="37">
        <f>1655+629</f>
        <v>2284</v>
      </c>
      <c r="C63" s="38">
        <v>53</v>
      </c>
      <c r="D63" s="38">
        <f>3239+160</f>
        <v>3399</v>
      </c>
      <c r="E63" s="37" t="s">
        <v>9</v>
      </c>
      <c r="F63" s="39">
        <v>94</v>
      </c>
    </row>
    <row r="64" spans="1:6" ht="15.75" hidden="1">
      <c r="A64" s="30" t="s">
        <v>17</v>
      </c>
      <c r="B64" s="37">
        <f>4414+902</f>
        <v>5316</v>
      </c>
      <c r="C64" s="38">
        <v>454</v>
      </c>
      <c r="D64" s="38">
        <f>4713+332</f>
        <v>5045</v>
      </c>
      <c r="E64" s="37" t="s">
        <v>9</v>
      </c>
      <c r="F64" s="39">
        <v>166</v>
      </c>
    </row>
    <row r="65" spans="1:6" ht="15.75" hidden="1">
      <c r="A65" s="30" t="s">
        <v>18</v>
      </c>
      <c r="B65" s="37">
        <f>3691+5470</f>
        <v>9161</v>
      </c>
      <c r="C65" s="38">
        <v>513</v>
      </c>
      <c r="D65" s="38">
        <f>2091+4511</f>
        <v>6602</v>
      </c>
      <c r="E65" s="37" t="s">
        <v>9</v>
      </c>
      <c r="F65" s="39">
        <v>1402</v>
      </c>
    </row>
    <row r="66" spans="1:6" ht="15.75" hidden="1">
      <c r="A66" s="30" t="s">
        <v>19</v>
      </c>
      <c r="B66" s="37">
        <f>3204+5478</f>
        <v>8682</v>
      </c>
      <c r="C66" s="38">
        <v>481</v>
      </c>
      <c r="D66" s="38">
        <f>4807+3338</f>
        <v>8145</v>
      </c>
      <c r="E66" s="37" t="s">
        <v>9</v>
      </c>
      <c r="F66" s="39">
        <v>1204</v>
      </c>
    </row>
    <row r="67" spans="1:6" ht="15.75" hidden="1">
      <c r="A67" s="30" t="s">
        <v>20</v>
      </c>
      <c r="B67" s="37">
        <f>3989+4420</f>
        <v>8409</v>
      </c>
      <c r="C67" s="38">
        <v>432</v>
      </c>
      <c r="D67" s="38">
        <f>3467+2972</f>
        <v>6439</v>
      </c>
      <c r="E67" s="37" t="s">
        <v>9</v>
      </c>
      <c r="F67" s="39">
        <v>1108</v>
      </c>
    </row>
    <row r="68" spans="1:6" ht="15.75" hidden="1">
      <c r="A68" s="30" t="s">
        <v>21</v>
      </c>
      <c r="B68" s="37">
        <f>4562+3700</f>
        <v>8262</v>
      </c>
      <c r="C68" s="38">
        <v>261</v>
      </c>
      <c r="D68" s="38">
        <f>3982+2366</f>
        <v>6348</v>
      </c>
      <c r="E68" s="37" t="s">
        <v>9</v>
      </c>
      <c r="F68" s="39">
        <v>831</v>
      </c>
    </row>
    <row r="69" spans="1:6" ht="15.75" hidden="1">
      <c r="A69" s="30" t="s">
        <v>22</v>
      </c>
      <c r="B69" s="37">
        <f>4950+3395</f>
        <v>8345</v>
      </c>
      <c r="C69" s="38">
        <v>50</v>
      </c>
      <c r="D69" s="38">
        <f>2789+1844</f>
        <v>4633</v>
      </c>
      <c r="E69" s="37" t="s">
        <v>9</v>
      </c>
      <c r="F69" s="39">
        <v>709</v>
      </c>
    </row>
    <row r="70" spans="1:6" ht="15.75" hidden="1">
      <c r="A70" s="30" t="s">
        <v>23</v>
      </c>
      <c r="B70" s="37">
        <f>5048+3466</f>
        <v>8514</v>
      </c>
      <c r="C70" s="38">
        <v>201</v>
      </c>
      <c r="D70" s="38">
        <f>2692+1323</f>
        <v>4015</v>
      </c>
      <c r="E70" s="37" t="s">
        <v>9</v>
      </c>
      <c r="F70" s="39">
        <v>547</v>
      </c>
    </row>
    <row r="71" spans="1:6" ht="15.75" hidden="1">
      <c r="A71" s="30" t="s">
        <v>28</v>
      </c>
      <c r="B71" s="37">
        <f>5069+3060</f>
        <v>8129</v>
      </c>
      <c r="C71" s="38">
        <v>103</v>
      </c>
      <c r="D71" s="38">
        <f>2778+1608</f>
        <v>4386</v>
      </c>
      <c r="E71" s="37" t="s">
        <v>9</v>
      </c>
      <c r="F71" s="39">
        <v>533</v>
      </c>
    </row>
    <row r="72" spans="1:6" ht="15.75" hidden="1">
      <c r="A72" s="30" t="s">
        <v>24</v>
      </c>
      <c r="B72" s="37">
        <f>5391+2413</f>
        <v>7804</v>
      </c>
      <c r="C72" s="38">
        <v>394</v>
      </c>
      <c r="D72" s="38">
        <f>3445+1491</f>
        <v>4936</v>
      </c>
      <c r="E72" s="37" t="s">
        <v>9</v>
      </c>
      <c r="F72" s="39">
        <v>372</v>
      </c>
    </row>
    <row r="73" spans="1:6" ht="15.75" hidden="1">
      <c r="A73" s="30" t="s">
        <v>12</v>
      </c>
      <c r="B73" s="37">
        <v>5058</v>
      </c>
      <c r="C73" s="38">
        <v>362</v>
      </c>
      <c r="D73" s="38">
        <v>2603</v>
      </c>
      <c r="E73" s="37"/>
      <c r="F73" s="39">
        <v>311</v>
      </c>
    </row>
    <row r="74" spans="1:6" ht="15.75" hidden="1">
      <c r="A74" s="30" t="s">
        <v>13</v>
      </c>
      <c r="B74" s="37">
        <v>3131</v>
      </c>
      <c r="C74" s="38">
        <v>254</v>
      </c>
      <c r="D74" s="38">
        <v>2047</v>
      </c>
      <c r="E74" s="37"/>
      <c r="F74" s="39">
        <v>624</v>
      </c>
    </row>
    <row r="75" spans="1:6" ht="15.75" hidden="1">
      <c r="A75" s="30" t="s">
        <v>14</v>
      </c>
      <c r="B75" s="37">
        <v>2647</v>
      </c>
      <c r="C75" s="38">
        <v>271</v>
      </c>
      <c r="D75" s="38">
        <v>1766</v>
      </c>
      <c r="E75" s="37"/>
      <c r="F75" s="39">
        <v>814</v>
      </c>
    </row>
    <row r="76" spans="1:6" ht="15.75" hidden="1">
      <c r="A76" s="30" t="s">
        <v>15</v>
      </c>
      <c r="B76" s="37">
        <v>2020</v>
      </c>
      <c r="C76" s="38">
        <v>66</v>
      </c>
      <c r="D76" s="38">
        <v>4001</v>
      </c>
      <c r="E76" s="37"/>
      <c r="F76" s="39">
        <v>324</v>
      </c>
    </row>
    <row r="77" spans="1:6" ht="15.75" hidden="1">
      <c r="A77" s="30"/>
      <c r="B77" s="37"/>
      <c r="C77" s="38"/>
      <c r="D77" s="38"/>
      <c r="E77" s="37"/>
      <c r="F77" s="39"/>
    </row>
    <row r="78" spans="1:6" ht="15.75" hidden="1">
      <c r="A78" s="33">
        <v>2005</v>
      </c>
      <c r="B78" s="37">
        <v>948</v>
      </c>
      <c r="C78" s="38">
        <v>268</v>
      </c>
      <c r="D78" s="38">
        <v>1517</v>
      </c>
      <c r="E78" s="37"/>
      <c r="F78" s="39">
        <v>1423</v>
      </c>
    </row>
    <row r="79" spans="1:6" ht="15.75" hidden="1">
      <c r="A79" s="42" t="s">
        <v>62</v>
      </c>
      <c r="B79" s="37">
        <v>948</v>
      </c>
      <c r="C79" s="38">
        <v>268</v>
      </c>
      <c r="D79" s="38">
        <v>1517</v>
      </c>
      <c r="E79" s="37"/>
      <c r="F79" s="39">
        <v>1423</v>
      </c>
    </row>
    <row r="80" spans="1:6" ht="15.75" hidden="1">
      <c r="A80" s="33">
        <v>2005</v>
      </c>
      <c r="B80" s="37"/>
      <c r="C80" s="38"/>
      <c r="D80" s="38"/>
      <c r="E80" s="37"/>
      <c r="F80" s="39"/>
    </row>
    <row r="81" spans="1:6" ht="15.75" hidden="1">
      <c r="A81" s="33">
        <v>2005</v>
      </c>
      <c r="B81" s="37"/>
      <c r="C81" s="38"/>
      <c r="D81" s="38"/>
      <c r="E81" s="37"/>
      <c r="F81" s="39"/>
    </row>
    <row r="82" spans="1:6" ht="15.75" hidden="1">
      <c r="A82" s="33">
        <v>2005</v>
      </c>
      <c r="B82" s="37">
        <v>1123</v>
      </c>
      <c r="C82" s="38">
        <v>181</v>
      </c>
      <c r="D82" s="38">
        <v>911</v>
      </c>
      <c r="E82" s="37"/>
      <c r="F82" s="39">
        <v>719</v>
      </c>
    </row>
    <row r="83" spans="1:6" ht="15.75" hidden="1">
      <c r="A83" s="33">
        <v>2005</v>
      </c>
      <c r="B83" s="37">
        <v>2116</v>
      </c>
      <c r="C83" s="38">
        <v>265</v>
      </c>
      <c r="D83" s="38">
        <v>1421</v>
      </c>
      <c r="E83" s="37"/>
      <c r="F83" s="39">
        <v>174</v>
      </c>
    </row>
    <row r="84" spans="1:6" ht="15.75" hidden="1">
      <c r="A84" s="33">
        <v>2005</v>
      </c>
      <c r="B84" s="37">
        <v>1797</v>
      </c>
      <c r="C84" s="38">
        <v>262</v>
      </c>
      <c r="D84" s="38">
        <v>1283</v>
      </c>
      <c r="E84" s="37"/>
      <c r="F84" s="39">
        <v>354</v>
      </c>
    </row>
    <row r="85" spans="1:6" ht="15.75" hidden="1">
      <c r="A85" s="33">
        <v>2005</v>
      </c>
      <c r="B85" s="37">
        <v>1988</v>
      </c>
      <c r="C85" s="38">
        <v>263</v>
      </c>
      <c r="D85" s="38">
        <v>901</v>
      </c>
      <c r="E85" s="37"/>
      <c r="F85" s="39">
        <v>830</v>
      </c>
    </row>
    <row r="86" spans="1:6" ht="15.75" hidden="1">
      <c r="A86" s="33">
        <v>2005</v>
      </c>
      <c r="B86" s="43">
        <f>SUM(B82:B85)</f>
        <v>7024</v>
      </c>
      <c r="C86" s="44">
        <f>SUM(C82:C85)</f>
        <v>971</v>
      </c>
      <c r="D86" s="44">
        <f>SUM(D82:D85)</f>
        <v>4516</v>
      </c>
      <c r="E86" s="43"/>
      <c r="F86" s="45">
        <f>SUM(F82:F85)</f>
        <v>2077</v>
      </c>
    </row>
    <row r="87" spans="1:6" ht="15.75" hidden="1">
      <c r="A87" s="33">
        <v>2005</v>
      </c>
      <c r="B87" s="37"/>
      <c r="C87" s="38"/>
      <c r="D87" s="38"/>
      <c r="E87" s="37"/>
      <c r="F87" s="39"/>
    </row>
    <row r="88" spans="1:6" ht="15.75" hidden="1">
      <c r="A88" s="33">
        <v>2005</v>
      </c>
      <c r="B88" s="37">
        <f>5056+2185</f>
        <v>7241</v>
      </c>
      <c r="C88" s="38">
        <v>481</v>
      </c>
      <c r="D88" s="38">
        <f>3389+1509</f>
        <v>4898</v>
      </c>
      <c r="E88" s="37" t="s">
        <v>9</v>
      </c>
      <c r="F88" s="39">
        <v>323</v>
      </c>
    </row>
    <row r="89" spans="1:6" ht="15.75" hidden="1">
      <c r="A89" s="33">
        <v>2005</v>
      </c>
      <c r="B89" s="37">
        <f>4862+2172</f>
        <v>7034</v>
      </c>
      <c r="C89" s="38">
        <v>647</v>
      </c>
      <c r="D89" s="38">
        <f>3542+1591</f>
        <v>5133</v>
      </c>
      <c r="E89" s="37" t="s">
        <v>9</v>
      </c>
      <c r="F89" s="39">
        <v>467</v>
      </c>
    </row>
    <row r="90" spans="1:6" ht="15.75" hidden="1">
      <c r="A90" s="33">
        <v>2005</v>
      </c>
      <c r="B90" s="37">
        <f>4913+2051</f>
        <v>6964</v>
      </c>
      <c r="C90" s="38">
        <v>519</v>
      </c>
      <c r="D90" s="38">
        <f>3053+1136</f>
        <v>4189</v>
      </c>
      <c r="E90" s="37"/>
      <c r="F90" s="39">
        <v>230</v>
      </c>
    </row>
    <row r="91" spans="1:6" ht="15.75" hidden="1">
      <c r="A91" s="33">
        <v>2005</v>
      </c>
      <c r="B91" s="40">
        <f>4056+1825</f>
        <v>5881</v>
      </c>
      <c r="C91" s="38">
        <v>484</v>
      </c>
      <c r="D91" s="38">
        <f>2194+694</f>
        <v>2888</v>
      </c>
      <c r="E91" s="37"/>
      <c r="F91" s="39">
        <v>352</v>
      </c>
    </row>
    <row r="92" spans="1:6" ht="15.75" hidden="1">
      <c r="A92" s="33">
        <v>2005</v>
      </c>
      <c r="B92" s="40">
        <f>4483+1716</f>
        <v>6199</v>
      </c>
      <c r="C92" s="38">
        <v>329</v>
      </c>
      <c r="D92" s="38">
        <f>2768+847</f>
        <v>3615</v>
      </c>
      <c r="E92" s="37"/>
      <c r="F92" s="39">
        <v>894</v>
      </c>
    </row>
    <row r="93" spans="1:6" ht="15.75" hidden="1">
      <c r="A93" s="33">
        <v>2005</v>
      </c>
      <c r="B93" s="40">
        <f>4176+1601</f>
        <v>5777</v>
      </c>
      <c r="C93" s="38">
        <v>203</v>
      </c>
      <c r="D93" s="38">
        <f>1802+998</f>
        <v>2800</v>
      </c>
      <c r="E93" s="37"/>
      <c r="F93" s="39">
        <v>852</v>
      </c>
    </row>
    <row r="94" spans="1:6" ht="15.75" hidden="1">
      <c r="A94" s="33">
        <v>2005</v>
      </c>
      <c r="B94" s="40">
        <f>3343+1901</f>
        <v>5244</v>
      </c>
      <c r="C94" s="38">
        <v>558</v>
      </c>
      <c r="D94" s="38">
        <f>1323+1216</f>
        <v>2539</v>
      </c>
      <c r="E94" s="37"/>
      <c r="F94" s="39">
        <v>309</v>
      </c>
    </row>
    <row r="95" spans="1:6" ht="15.75" hidden="1">
      <c r="A95" s="33">
        <v>2005</v>
      </c>
      <c r="B95" s="40">
        <f>2628+1523</f>
        <v>4151</v>
      </c>
      <c r="C95" s="38">
        <v>411</v>
      </c>
      <c r="D95" s="38">
        <f>1515+1524</f>
        <v>3039</v>
      </c>
      <c r="E95" s="37"/>
      <c r="F95" s="39">
        <v>147</v>
      </c>
    </row>
    <row r="96" spans="1:6" ht="15.75" hidden="1">
      <c r="A96" s="33">
        <v>2005</v>
      </c>
      <c r="B96" s="40">
        <f>2224+1804</f>
        <v>4028</v>
      </c>
      <c r="C96" s="38">
        <v>477</v>
      </c>
      <c r="D96" s="38">
        <f>2302+1910</f>
        <v>4212</v>
      </c>
      <c r="E96" s="37"/>
      <c r="F96" s="39">
        <v>217</v>
      </c>
    </row>
    <row r="97" spans="1:6" ht="15.75" hidden="1">
      <c r="A97" s="33">
        <v>2005</v>
      </c>
      <c r="B97" s="40">
        <f>2736+1939</f>
        <v>4675</v>
      </c>
      <c r="C97" s="38">
        <v>346</v>
      </c>
      <c r="D97" s="38">
        <f>2893+1667</f>
        <v>4560</v>
      </c>
      <c r="E97" s="37"/>
      <c r="F97" s="39">
        <v>58</v>
      </c>
    </row>
    <row r="98" spans="1:6" ht="15.75" hidden="1">
      <c r="A98" s="33">
        <v>2005</v>
      </c>
      <c r="B98" s="40">
        <f>2224+1939</f>
        <v>4163</v>
      </c>
      <c r="C98" s="38">
        <v>259</v>
      </c>
      <c r="D98" s="38">
        <f>2222+1717</f>
        <v>3939</v>
      </c>
      <c r="E98" s="37"/>
      <c r="F98" s="39">
        <v>416</v>
      </c>
    </row>
    <row r="99" spans="1:6" ht="15.75" hidden="1">
      <c r="A99" s="33">
        <v>2005</v>
      </c>
      <c r="B99" s="40">
        <f>1706+2213</f>
        <v>3919</v>
      </c>
      <c r="C99" s="38">
        <v>186</v>
      </c>
      <c r="D99" s="38">
        <f>2181+1548</f>
        <v>3729</v>
      </c>
      <c r="E99" s="37"/>
      <c r="F99" s="39">
        <v>902</v>
      </c>
    </row>
    <row r="100" spans="1:6" ht="15.75" hidden="1">
      <c r="A100" s="33">
        <v>2005</v>
      </c>
      <c r="B100" s="40"/>
      <c r="C100" s="38"/>
      <c r="D100" s="38"/>
      <c r="E100" s="37"/>
      <c r="F100" s="39"/>
    </row>
    <row r="101" spans="1:6" ht="15.75" hidden="1">
      <c r="A101" s="33">
        <v>2005</v>
      </c>
      <c r="B101" s="40"/>
      <c r="C101" s="38"/>
      <c r="D101" s="38"/>
      <c r="E101" s="37"/>
      <c r="F101" s="39"/>
    </row>
    <row r="102" spans="1:6" ht="15.75" hidden="1">
      <c r="A102" s="46" t="s">
        <v>53</v>
      </c>
      <c r="B102" s="40">
        <v>5619</v>
      </c>
      <c r="C102" s="38">
        <v>358</v>
      </c>
      <c r="D102" s="38">
        <v>3097</v>
      </c>
      <c r="E102" s="37"/>
      <c r="F102" s="39">
        <v>1058</v>
      </c>
    </row>
    <row r="103" spans="1:6" ht="15.75" hidden="1">
      <c r="A103" s="30"/>
      <c r="B103" s="40"/>
      <c r="C103" s="38"/>
      <c r="D103" s="38"/>
      <c r="E103" s="37"/>
      <c r="F103" s="39"/>
    </row>
    <row r="104" spans="1:6" ht="15.75" hidden="1">
      <c r="A104" s="46" t="s">
        <v>54</v>
      </c>
      <c r="B104" s="40"/>
      <c r="C104" s="38"/>
      <c r="D104" s="38"/>
      <c r="E104" s="37"/>
      <c r="F104" s="39"/>
    </row>
    <row r="105" spans="1:6" ht="15.75" hidden="1">
      <c r="A105" s="30" t="s">
        <v>12</v>
      </c>
      <c r="B105" s="40"/>
      <c r="C105" s="38"/>
      <c r="D105" s="38"/>
      <c r="E105" s="37"/>
      <c r="F105" s="39"/>
    </row>
    <row r="106" spans="1:6" ht="15.75" hidden="1">
      <c r="A106" s="30" t="s">
        <v>13</v>
      </c>
      <c r="B106" s="40">
        <v>2280</v>
      </c>
      <c r="C106" s="38">
        <v>175</v>
      </c>
      <c r="D106" s="38">
        <v>718</v>
      </c>
      <c r="E106" s="37"/>
      <c r="F106" s="39">
        <v>1876</v>
      </c>
    </row>
    <row r="107" spans="1:6" ht="15.75" hidden="1">
      <c r="A107" s="30" t="s">
        <v>14</v>
      </c>
      <c r="B107" s="40">
        <v>2878</v>
      </c>
      <c r="C107" s="38">
        <v>27</v>
      </c>
      <c r="D107" s="38">
        <v>837</v>
      </c>
      <c r="E107" s="37"/>
      <c r="F107" s="39">
        <v>1340</v>
      </c>
    </row>
    <row r="108" spans="1:6" ht="15.75" hidden="1">
      <c r="A108" s="30" t="s">
        <v>15</v>
      </c>
      <c r="B108" s="40">
        <v>1189</v>
      </c>
      <c r="C108" s="38">
        <v>89</v>
      </c>
      <c r="D108" s="38">
        <v>996</v>
      </c>
      <c r="E108" s="37"/>
      <c r="F108" s="39">
        <v>933</v>
      </c>
    </row>
    <row r="109" spans="1:6" ht="15.75" hidden="1">
      <c r="A109" s="30"/>
      <c r="B109" s="40">
        <v>1704</v>
      </c>
      <c r="C109" s="38">
        <v>394</v>
      </c>
      <c r="D109" s="38">
        <v>1325</v>
      </c>
      <c r="E109" s="37"/>
      <c r="F109" s="39">
        <v>1575</v>
      </c>
    </row>
    <row r="110" spans="1:6" ht="15.75" hidden="1">
      <c r="A110" s="30"/>
      <c r="B110" s="40"/>
      <c r="C110" s="38"/>
      <c r="D110" s="38"/>
      <c r="E110" s="37"/>
      <c r="F110" s="39"/>
    </row>
    <row r="111" spans="1:6" ht="15.75" hidden="1">
      <c r="A111" s="46"/>
      <c r="B111" s="40"/>
      <c r="C111" s="38"/>
      <c r="D111" s="38"/>
      <c r="E111" s="37"/>
      <c r="F111" s="39"/>
    </row>
    <row r="112" spans="1:6" ht="15.75" hidden="1">
      <c r="A112" s="46" t="s">
        <v>52</v>
      </c>
      <c r="B112" s="40">
        <f>2295+2190</f>
        <v>4485</v>
      </c>
      <c r="C112" s="38">
        <v>148</v>
      </c>
      <c r="D112" s="38">
        <f>1848+1688</f>
        <v>3536</v>
      </c>
      <c r="E112" s="37"/>
      <c r="F112" s="39">
        <v>692</v>
      </c>
    </row>
    <row r="113" spans="1:6" ht="15.75" hidden="1">
      <c r="A113" s="30" t="s">
        <v>12</v>
      </c>
      <c r="B113" s="40">
        <f>2395+2394</f>
        <v>4789</v>
      </c>
      <c r="C113" s="38">
        <v>489</v>
      </c>
      <c r="D113" s="38">
        <f>2219+1371</f>
        <v>3590</v>
      </c>
      <c r="E113" s="37"/>
      <c r="F113" s="39">
        <v>314</v>
      </c>
    </row>
    <row r="114" spans="1:6" ht="15.75" hidden="1">
      <c r="A114" s="30" t="s">
        <v>13</v>
      </c>
      <c r="B114" s="40">
        <f>2836+2222</f>
        <v>5058</v>
      </c>
      <c r="C114" s="38">
        <v>362</v>
      </c>
      <c r="D114" s="38">
        <f>2057+546</f>
        <v>2603</v>
      </c>
      <c r="E114" s="37"/>
      <c r="F114" s="39">
        <v>311</v>
      </c>
    </row>
    <row r="115" spans="1:6" ht="15.75" hidden="1">
      <c r="A115" s="30" t="s">
        <v>14</v>
      </c>
      <c r="B115" s="40">
        <f>3153+2429</f>
        <v>5582</v>
      </c>
      <c r="C115" s="38">
        <v>506</v>
      </c>
      <c r="D115" s="38">
        <f>3683+392</f>
        <v>4075</v>
      </c>
      <c r="E115" s="37"/>
      <c r="F115" s="39">
        <v>738</v>
      </c>
    </row>
    <row r="116" spans="1:6" ht="15.75" hidden="1">
      <c r="A116" s="30" t="s">
        <v>15</v>
      </c>
      <c r="B116" s="40">
        <f>2696+1613</f>
        <v>4309</v>
      </c>
      <c r="C116" s="38">
        <v>457</v>
      </c>
      <c r="D116" s="38">
        <f>3153+370</f>
        <v>3523</v>
      </c>
      <c r="E116" s="37"/>
      <c r="F116" s="39">
        <v>772</v>
      </c>
    </row>
    <row r="117" spans="1:6" ht="15.75" hidden="1">
      <c r="A117" s="30"/>
      <c r="B117" s="40">
        <v>3131</v>
      </c>
      <c r="C117" s="38">
        <v>254</v>
      </c>
      <c r="D117" s="38">
        <v>2047</v>
      </c>
      <c r="E117" s="37"/>
      <c r="F117" s="39">
        <v>624</v>
      </c>
    </row>
    <row r="118" spans="1:6" ht="15.75" hidden="1">
      <c r="A118" s="46" t="s">
        <v>55</v>
      </c>
      <c r="B118" s="40">
        <f>1802+1088</f>
        <v>2890</v>
      </c>
      <c r="C118" s="38">
        <v>147</v>
      </c>
      <c r="D118" s="38">
        <f>3145+626</f>
        <v>3771</v>
      </c>
      <c r="E118" s="37"/>
      <c r="F118" s="39">
        <v>506</v>
      </c>
    </row>
    <row r="119" spans="1:11" ht="15.75" hidden="1">
      <c r="A119" s="30" t="s">
        <v>25</v>
      </c>
      <c r="B119" s="40">
        <f>3025+837</f>
        <v>3862</v>
      </c>
      <c r="C119" s="38">
        <f>180</f>
        <v>180</v>
      </c>
      <c r="D119" s="38">
        <f>2321+279</f>
        <v>2600</v>
      </c>
      <c r="E119" s="37"/>
      <c r="F119" s="39">
        <v>597</v>
      </c>
      <c r="G119" s="5"/>
      <c r="H119" s="3"/>
      <c r="I119" s="3"/>
      <c r="J119" s="3"/>
      <c r="K119" s="4">
        <v>324</v>
      </c>
    </row>
    <row r="120" spans="1:6" ht="15.75" hidden="1">
      <c r="A120" s="30" t="s">
        <v>26</v>
      </c>
      <c r="B120" s="40">
        <f>1824+823</f>
        <v>2647</v>
      </c>
      <c r="C120" s="38">
        <v>271</v>
      </c>
      <c r="D120" s="38">
        <f>1514+252</f>
        <v>1766</v>
      </c>
      <c r="E120" s="37"/>
      <c r="F120" s="39">
        <v>814</v>
      </c>
    </row>
    <row r="121" spans="1:6" ht="15.75" hidden="1">
      <c r="A121" s="30" t="s">
        <v>27</v>
      </c>
      <c r="B121" s="40">
        <f>1689+738</f>
        <v>2427</v>
      </c>
      <c r="C121" s="38">
        <v>62</v>
      </c>
      <c r="D121" s="38">
        <f>2382+251</f>
        <v>2633</v>
      </c>
      <c r="E121" s="37"/>
      <c r="F121" s="39">
        <v>511</v>
      </c>
    </row>
    <row r="122" spans="1:6" ht="15.75" hidden="1">
      <c r="A122" s="30" t="s">
        <v>17</v>
      </c>
      <c r="B122" s="40">
        <f>1546+715</f>
        <v>2261</v>
      </c>
      <c r="C122" s="38">
        <v>142</v>
      </c>
      <c r="D122" s="38">
        <f>3084+245</f>
        <v>3329</v>
      </c>
      <c r="E122" s="37"/>
      <c r="F122" s="39">
        <v>478</v>
      </c>
    </row>
    <row r="123" spans="1:6" ht="15.75" hidden="1">
      <c r="A123" s="30" t="s">
        <v>18</v>
      </c>
      <c r="B123" s="40">
        <f>1317+703</f>
        <v>2020</v>
      </c>
      <c r="C123" s="38">
        <v>66</v>
      </c>
      <c r="D123" s="38">
        <f>3757+244</f>
        <v>4001</v>
      </c>
      <c r="E123" s="37"/>
      <c r="F123" s="39">
        <v>324</v>
      </c>
    </row>
    <row r="124" spans="1:6" ht="15.75" hidden="1">
      <c r="A124" s="30" t="s">
        <v>19</v>
      </c>
      <c r="B124" s="40"/>
      <c r="C124" s="38"/>
      <c r="D124" s="38"/>
      <c r="E124" s="37"/>
      <c r="F124" s="39"/>
    </row>
    <row r="125" spans="1:6" ht="15.75" hidden="1">
      <c r="A125" s="30" t="s">
        <v>20</v>
      </c>
      <c r="B125" s="40"/>
      <c r="C125" s="38"/>
      <c r="D125" s="38"/>
      <c r="E125" s="37"/>
      <c r="F125" s="39"/>
    </row>
    <row r="126" spans="1:6" ht="15.75" hidden="1">
      <c r="A126" s="30" t="s">
        <v>21</v>
      </c>
      <c r="B126" s="40">
        <v>761</v>
      </c>
      <c r="C126" s="38">
        <v>194</v>
      </c>
      <c r="D126" s="38">
        <v>2821</v>
      </c>
      <c r="E126" s="37"/>
      <c r="F126" s="39">
        <v>500</v>
      </c>
    </row>
    <row r="127" spans="1:6" ht="15.75" hidden="1">
      <c r="A127" s="30" t="s">
        <v>22</v>
      </c>
      <c r="B127" s="40">
        <v>1225</v>
      </c>
      <c r="C127" s="38">
        <v>127</v>
      </c>
      <c r="D127" s="38">
        <v>1186</v>
      </c>
      <c r="E127" s="37"/>
      <c r="F127" s="39">
        <v>458</v>
      </c>
    </row>
    <row r="128" spans="1:6" ht="15.75" hidden="1">
      <c r="A128" s="30" t="s">
        <v>23</v>
      </c>
      <c r="B128" s="40">
        <v>1123</v>
      </c>
      <c r="C128" s="38">
        <v>181</v>
      </c>
      <c r="D128" s="38">
        <v>911</v>
      </c>
      <c r="E128" s="37"/>
      <c r="F128" s="39">
        <v>719</v>
      </c>
    </row>
    <row r="129" spans="1:6" ht="15.75" hidden="1">
      <c r="A129" s="30" t="s">
        <v>56</v>
      </c>
      <c r="B129" s="40">
        <v>321</v>
      </c>
      <c r="C129" s="38">
        <v>228</v>
      </c>
      <c r="D129" s="38">
        <v>926</v>
      </c>
      <c r="E129" s="37"/>
      <c r="F129" s="39">
        <v>773</v>
      </c>
    </row>
    <row r="130" spans="1:6" ht="15.75" hidden="1">
      <c r="A130" s="30" t="s">
        <v>24</v>
      </c>
      <c r="B130" s="40">
        <v>1339</v>
      </c>
      <c r="C130" s="38">
        <v>194</v>
      </c>
      <c r="D130" s="38">
        <v>776</v>
      </c>
      <c r="E130" s="37"/>
      <c r="F130" s="39">
        <v>574</v>
      </c>
    </row>
    <row r="131" spans="1:6" ht="15.75" hidden="1">
      <c r="A131" s="30"/>
      <c r="B131" s="40">
        <v>2116</v>
      </c>
      <c r="C131" s="38">
        <v>265</v>
      </c>
      <c r="D131" s="38">
        <v>1421</v>
      </c>
      <c r="E131" s="37"/>
      <c r="F131" s="39">
        <v>174</v>
      </c>
    </row>
    <row r="132" spans="1:6" ht="15.75" hidden="1">
      <c r="A132" s="46" t="s">
        <v>54</v>
      </c>
      <c r="B132" s="40">
        <v>1740</v>
      </c>
      <c r="C132" s="38">
        <v>188</v>
      </c>
      <c r="D132" s="38">
        <v>1801</v>
      </c>
      <c r="E132" s="37"/>
      <c r="F132" s="39">
        <v>181</v>
      </c>
    </row>
    <row r="133" spans="1:6" ht="15.75" hidden="1">
      <c r="A133" s="30" t="s">
        <v>32</v>
      </c>
      <c r="B133" s="40">
        <v>1600</v>
      </c>
      <c r="C133" s="38">
        <v>198</v>
      </c>
      <c r="D133" s="38">
        <v>1603</v>
      </c>
      <c r="E133" s="37"/>
      <c r="F133" s="39">
        <v>430</v>
      </c>
    </row>
    <row r="134" spans="1:6" ht="15.75" hidden="1">
      <c r="A134" s="30" t="s">
        <v>33</v>
      </c>
      <c r="B134" s="40">
        <v>1797</v>
      </c>
      <c r="C134" s="38">
        <v>262</v>
      </c>
      <c r="D134" s="38">
        <v>1283</v>
      </c>
      <c r="E134" s="37"/>
      <c r="F134" s="39">
        <v>354</v>
      </c>
    </row>
    <row r="135" spans="1:6" ht="15.75" hidden="1">
      <c r="A135" s="30" t="s">
        <v>34</v>
      </c>
      <c r="B135" s="40">
        <v>1313</v>
      </c>
      <c r="C135" s="38">
        <v>307</v>
      </c>
      <c r="D135" s="38">
        <v>1113</v>
      </c>
      <c r="E135" s="37"/>
      <c r="F135" s="39">
        <v>424</v>
      </c>
    </row>
    <row r="136" spans="1:6" ht="15.75" hidden="1">
      <c r="A136" s="30" t="s">
        <v>35</v>
      </c>
      <c r="B136" s="40">
        <v>1304</v>
      </c>
      <c r="C136" s="38">
        <v>310</v>
      </c>
      <c r="D136" s="38">
        <v>1469</v>
      </c>
      <c r="E136" s="37"/>
      <c r="F136" s="39">
        <v>302</v>
      </c>
    </row>
    <row r="137" spans="1:6" ht="15.75" hidden="1">
      <c r="A137" s="30" t="s">
        <v>37</v>
      </c>
      <c r="B137" s="40">
        <v>1988</v>
      </c>
      <c r="C137" s="38">
        <v>263</v>
      </c>
      <c r="D137" s="38">
        <v>901</v>
      </c>
      <c r="E137" s="37"/>
      <c r="F137" s="39">
        <v>830</v>
      </c>
    </row>
    <row r="138" spans="1:6" ht="15.75" hidden="1">
      <c r="A138" s="30" t="s">
        <v>38</v>
      </c>
      <c r="B138" s="47"/>
      <c r="C138" s="44"/>
      <c r="D138" s="44"/>
      <c r="E138" s="43"/>
      <c r="F138" s="45"/>
    </row>
    <row r="139" spans="1:6" ht="15.75" hidden="1">
      <c r="A139" s="46" t="s">
        <v>59</v>
      </c>
      <c r="B139" s="40">
        <v>3213</v>
      </c>
      <c r="C139" s="38">
        <v>166</v>
      </c>
      <c r="D139" s="38">
        <v>2315</v>
      </c>
      <c r="E139" s="37"/>
      <c r="F139" s="39">
        <v>620</v>
      </c>
    </row>
    <row r="140" spans="1:6" ht="15.75" hidden="1">
      <c r="A140" s="30" t="s">
        <v>39</v>
      </c>
      <c r="B140" s="47"/>
      <c r="C140" s="44"/>
      <c r="D140" s="44"/>
      <c r="E140" s="43"/>
      <c r="F140" s="45"/>
    </row>
    <row r="141" spans="1:6" ht="15.75" hidden="1">
      <c r="A141" s="30" t="s">
        <v>57</v>
      </c>
      <c r="B141" s="47"/>
      <c r="C141" s="44"/>
      <c r="D141" s="44"/>
      <c r="E141" s="43"/>
      <c r="F141" s="45"/>
    </row>
    <row r="142" spans="1:6" ht="15.75" hidden="1">
      <c r="A142" s="30" t="s">
        <v>40</v>
      </c>
      <c r="B142" s="47"/>
      <c r="C142" s="44"/>
      <c r="D142" s="44"/>
      <c r="E142" s="43"/>
      <c r="F142" s="45"/>
    </row>
    <row r="143" spans="1:6" ht="15.75" hidden="1">
      <c r="A143" s="30" t="s">
        <v>58</v>
      </c>
      <c r="B143" s="40">
        <v>1371</v>
      </c>
      <c r="C143" s="38">
        <v>339</v>
      </c>
      <c r="D143" s="38">
        <v>1892</v>
      </c>
      <c r="E143" s="37"/>
      <c r="F143" s="39">
        <v>1171</v>
      </c>
    </row>
    <row r="144" spans="1:6" ht="15.75" hidden="1">
      <c r="A144" s="30" t="s">
        <v>41</v>
      </c>
      <c r="B144" s="40">
        <v>2565</v>
      </c>
      <c r="C144" s="38">
        <v>98</v>
      </c>
      <c r="D144" s="38">
        <v>2428</v>
      </c>
      <c r="E144" s="37"/>
      <c r="F144" s="39">
        <v>1314</v>
      </c>
    </row>
    <row r="145" spans="1:6" ht="15.75" hidden="1">
      <c r="A145" s="30"/>
      <c r="B145" s="40">
        <v>967</v>
      </c>
      <c r="C145" s="38">
        <v>164</v>
      </c>
      <c r="D145" s="38">
        <v>1014</v>
      </c>
      <c r="E145" s="37"/>
      <c r="F145" s="39">
        <v>1012</v>
      </c>
    </row>
    <row r="146" spans="1:8" ht="15.75" hidden="1">
      <c r="A146" s="46" t="s">
        <v>59</v>
      </c>
      <c r="B146" s="40">
        <v>948</v>
      </c>
      <c r="C146" s="38">
        <v>268</v>
      </c>
      <c r="D146" s="38">
        <v>1517</v>
      </c>
      <c r="E146" s="37"/>
      <c r="F146" s="39">
        <v>1423</v>
      </c>
      <c r="H146" s="13"/>
    </row>
    <row r="147" spans="1:8" ht="15.75" hidden="1">
      <c r="A147" s="46" t="s">
        <v>60</v>
      </c>
      <c r="B147" s="40">
        <v>1055</v>
      </c>
      <c r="C147" s="38">
        <v>349</v>
      </c>
      <c r="D147" s="38">
        <v>2052</v>
      </c>
      <c r="E147" s="37"/>
      <c r="F147" s="39">
        <v>366</v>
      </c>
      <c r="H147" s="13"/>
    </row>
    <row r="148" spans="1:8" ht="15.75" hidden="1">
      <c r="A148" s="30"/>
      <c r="B148" s="40"/>
      <c r="C148" s="38"/>
      <c r="D148" s="38"/>
      <c r="E148" s="37"/>
      <c r="F148" s="39"/>
      <c r="H148" s="12"/>
    </row>
    <row r="149" spans="1:8" ht="15.75" hidden="1">
      <c r="A149" s="41">
        <v>2009</v>
      </c>
      <c r="B149" s="40">
        <v>1581</v>
      </c>
      <c r="C149" s="38">
        <v>406</v>
      </c>
      <c r="D149" s="38">
        <v>1265</v>
      </c>
      <c r="E149" s="37"/>
      <c r="F149" s="39">
        <v>498</v>
      </c>
      <c r="H149" s="12"/>
    </row>
    <row r="150" spans="1:6" ht="15.75" hidden="1">
      <c r="A150" s="41">
        <v>2009</v>
      </c>
      <c r="B150" s="40"/>
      <c r="C150" s="38"/>
      <c r="D150" s="38"/>
      <c r="E150" s="37"/>
      <c r="F150" s="39"/>
    </row>
    <row r="151" spans="1:6" ht="15.75" hidden="1">
      <c r="A151" s="41">
        <v>2009</v>
      </c>
      <c r="B151" s="40"/>
      <c r="C151" s="38"/>
      <c r="D151" s="38"/>
      <c r="E151" s="37"/>
      <c r="F151" s="39"/>
    </row>
    <row r="152" spans="1:6" ht="15.75" hidden="1">
      <c r="A152" s="41">
        <v>2009</v>
      </c>
      <c r="B152" s="40">
        <v>3144</v>
      </c>
      <c r="C152" s="38">
        <v>271</v>
      </c>
      <c r="D152" s="38">
        <v>2913</v>
      </c>
      <c r="E152" s="37"/>
      <c r="F152" s="39">
        <v>1242</v>
      </c>
    </row>
    <row r="153" spans="1:6" ht="15.75" hidden="1">
      <c r="A153" s="41">
        <v>2009</v>
      </c>
      <c r="B153" s="40">
        <v>1653</v>
      </c>
      <c r="C153" s="38">
        <v>462</v>
      </c>
      <c r="D153" s="38">
        <v>785</v>
      </c>
      <c r="E153" s="37"/>
      <c r="F153" s="39">
        <v>1278</v>
      </c>
    </row>
    <row r="154" spans="1:6" ht="15.75" hidden="1">
      <c r="A154" s="41">
        <v>2009</v>
      </c>
      <c r="B154" s="40">
        <v>3535</v>
      </c>
      <c r="C154" s="38">
        <v>504</v>
      </c>
      <c r="D154" s="38">
        <v>2965</v>
      </c>
      <c r="E154" s="37"/>
      <c r="F154" s="39">
        <v>1731</v>
      </c>
    </row>
    <row r="155" spans="1:6" ht="15.75" hidden="1">
      <c r="A155" s="41">
        <v>2009</v>
      </c>
      <c r="B155" s="40">
        <v>5619</v>
      </c>
      <c r="C155" s="38">
        <v>358</v>
      </c>
      <c r="D155" s="38">
        <v>3097</v>
      </c>
      <c r="E155" s="37"/>
      <c r="F155" s="39">
        <v>1058</v>
      </c>
    </row>
    <row r="156" spans="1:6" ht="15.75" hidden="1">
      <c r="A156" s="41">
        <v>2009</v>
      </c>
      <c r="B156" s="40"/>
      <c r="C156" s="38"/>
      <c r="D156" s="38"/>
      <c r="E156" s="37"/>
      <c r="F156" s="39"/>
    </row>
    <row r="157" spans="1:6" ht="15.75" hidden="1">
      <c r="A157" s="41">
        <v>2009</v>
      </c>
      <c r="B157" s="40"/>
      <c r="C157" s="38"/>
      <c r="D157" s="38"/>
      <c r="E157" s="37"/>
      <c r="F157" s="39"/>
    </row>
    <row r="158" spans="1:6" ht="15.75" hidden="1">
      <c r="A158" s="41">
        <v>2009</v>
      </c>
      <c r="B158" s="40">
        <v>1623</v>
      </c>
      <c r="C158" s="38">
        <v>229</v>
      </c>
      <c r="D158" s="38">
        <v>1766</v>
      </c>
      <c r="E158" s="37"/>
      <c r="F158" s="39">
        <v>750</v>
      </c>
    </row>
    <row r="159" spans="1:6" ht="15.75" hidden="1">
      <c r="A159" s="41">
        <v>2009</v>
      </c>
      <c r="B159" s="40">
        <v>491</v>
      </c>
      <c r="C159" s="38">
        <v>172</v>
      </c>
      <c r="D159" s="38">
        <v>1202</v>
      </c>
      <c r="E159" s="37"/>
      <c r="F159" s="39">
        <v>1877</v>
      </c>
    </row>
    <row r="160" spans="1:6" ht="15.75" hidden="1">
      <c r="A160" s="41">
        <v>2009</v>
      </c>
      <c r="B160" s="40">
        <v>2280</v>
      </c>
      <c r="C160" s="38">
        <v>175</v>
      </c>
      <c r="D160" s="38">
        <v>718</v>
      </c>
      <c r="E160" s="37"/>
      <c r="F160" s="39">
        <v>1876</v>
      </c>
    </row>
    <row r="161" spans="1:6" ht="15.75" hidden="1">
      <c r="A161" s="41">
        <v>2009</v>
      </c>
      <c r="B161" s="40">
        <v>1491</v>
      </c>
      <c r="C161" s="38">
        <v>107</v>
      </c>
      <c r="D161" s="38">
        <v>1198</v>
      </c>
      <c r="E161" s="37"/>
      <c r="F161" s="39">
        <v>1444</v>
      </c>
    </row>
    <row r="162" spans="1:6" ht="15.75" hidden="1">
      <c r="A162" s="41">
        <v>2009</v>
      </c>
      <c r="B162" s="40"/>
      <c r="C162" s="38"/>
      <c r="D162" s="38"/>
      <c r="E162" s="37"/>
      <c r="F162" s="39"/>
    </row>
    <row r="163" spans="1:6" ht="15.75" hidden="1">
      <c r="A163" s="41">
        <v>2009</v>
      </c>
      <c r="B163" s="40">
        <v>827</v>
      </c>
      <c r="C163" s="38">
        <v>29</v>
      </c>
      <c r="D163" s="38">
        <v>1594</v>
      </c>
      <c r="E163" s="37"/>
      <c r="F163" s="39">
        <v>715</v>
      </c>
    </row>
    <row r="164" spans="1:6" ht="15.75" hidden="1">
      <c r="A164" s="41">
        <v>2009</v>
      </c>
      <c r="B164" s="40">
        <v>2878</v>
      </c>
      <c r="C164" s="38">
        <v>27</v>
      </c>
      <c r="D164" s="38">
        <v>837</v>
      </c>
      <c r="E164" s="37"/>
      <c r="F164" s="39">
        <v>1340</v>
      </c>
    </row>
    <row r="165" spans="1:6" ht="15.75" hidden="1">
      <c r="A165" s="41">
        <v>2009</v>
      </c>
      <c r="B165" s="40">
        <v>2321</v>
      </c>
      <c r="C165" s="38">
        <v>123</v>
      </c>
      <c r="D165" s="38">
        <v>805</v>
      </c>
      <c r="E165" s="37"/>
      <c r="F165" s="39">
        <v>660</v>
      </c>
    </row>
    <row r="166" spans="1:6" ht="15.75" hidden="1">
      <c r="A166" s="41">
        <v>2009</v>
      </c>
      <c r="B166" s="40">
        <v>1608</v>
      </c>
      <c r="C166" s="38">
        <v>117</v>
      </c>
      <c r="D166" s="38">
        <v>882</v>
      </c>
      <c r="E166" s="37"/>
      <c r="F166" s="39">
        <v>665</v>
      </c>
    </row>
    <row r="167" spans="1:6" ht="15.75" hidden="1">
      <c r="A167" s="41">
        <v>2009</v>
      </c>
      <c r="B167" s="40">
        <v>1189</v>
      </c>
      <c r="C167" s="38">
        <v>89</v>
      </c>
      <c r="D167" s="38">
        <v>996</v>
      </c>
      <c r="E167" s="37"/>
      <c r="F167" s="39">
        <v>933</v>
      </c>
    </row>
    <row r="168" spans="1:6" ht="15.75" hidden="1">
      <c r="A168" s="41">
        <v>2009</v>
      </c>
      <c r="B168" s="40">
        <v>1568</v>
      </c>
      <c r="C168" s="38">
        <v>55</v>
      </c>
      <c r="D168" s="38">
        <v>840</v>
      </c>
      <c r="E168" s="37"/>
      <c r="F168" s="39">
        <v>982</v>
      </c>
    </row>
    <row r="169" spans="1:6" ht="15.75" hidden="1">
      <c r="A169" s="41">
        <v>2009</v>
      </c>
      <c r="B169" s="40">
        <v>1725</v>
      </c>
      <c r="C169" s="38">
        <v>459</v>
      </c>
      <c r="D169" s="38">
        <v>1065</v>
      </c>
      <c r="E169" s="37"/>
      <c r="F169" s="39">
        <v>1058</v>
      </c>
    </row>
    <row r="170" spans="1:6" ht="15.75" hidden="1">
      <c r="A170" s="41">
        <v>2009</v>
      </c>
      <c r="B170" s="40">
        <v>1704</v>
      </c>
      <c r="C170" s="38">
        <v>394</v>
      </c>
      <c r="D170" s="38">
        <v>1325</v>
      </c>
      <c r="E170" s="37"/>
      <c r="F170" s="39">
        <v>1575</v>
      </c>
    </row>
    <row r="171" spans="1:6" ht="15.75" hidden="1">
      <c r="A171" s="41">
        <v>2010</v>
      </c>
      <c r="B171" s="40">
        <v>1521</v>
      </c>
      <c r="C171" s="38">
        <v>440</v>
      </c>
      <c r="D171" s="38">
        <v>1550</v>
      </c>
      <c r="E171" s="37"/>
      <c r="F171" s="39">
        <v>626</v>
      </c>
    </row>
    <row r="172" spans="1:6" ht="15.75" hidden="1">
      <c r="A172" s="41">
        <v>2011</v>
      </c>
      <c r="B172" s="48">
        <f>B346</f>
        <v>1076</v>
      </c>
      <c r="C172" s="48">
        <f>C346</f>
        <v>358</v>
      </c>
      <c r="D172" s="48">
        <f>D346</f>
        <v>2382</v>
      </c>
      <c r="E172" s="40">
        <f>E346</f>
        <v>0</v>
      </c>
      <c r="F172" s="49">
        <f>F346</f>
        <v>1313</v>
      </c>
    </row>
    <row r="173" spans="1:6" ht="15.75" hidden="1">
      <c r="A173" s="41">
        <v>2012</v>
      </c>
      <c r="B173" s="48">
        <f>B360</f>
        <v>138</v>
      </c>
      <c r="C173" s="49">
        <f>C360</f>
        <v>474</v>
      </c>
      <c r="D173" s="48">
        <f>D360</f>
        <v>1103</v>
      </c>
      <c r="E173" s="40">
        <f>E360</f>
        <v>0</v>
      </c>
      <c r="F173" s="49">
        <f>F360</f>
        <v>1099</v>
      </c>
    </row>
    <row r="174" spans="1:6" ht="15.75">
      <c r="A174" s="41">
        <v>2013</v>
      </c>
      <c r="B174" s="48">
        <f>B374</f>
        <v>1863</v>
      </c>
      <c r="C174" s="48">
        <f>C374</f>
        <v>355</v>
      </c>
      <c r="D174" s="48">
        <f>D374</f>
        <v>2329</v>
      </c>
      <c r="E174" s="48">
        <f>E374</f>
        <v>0</v>
      </c>
      <c r="F174" s="48">
        <f>F374</f>
        <v>867</v>
      </c>
    </row>
    <row r="175" spans="1:6" ht="15.75">
      <c r="A175" s="41">
        <v>2014</v>
      </c>
      <c r="B175" s="48">
        <f>B388</f>
        <v>472</v>
      </c>
      <c r="C175" s="48">
        <f>C388</f>
        <v>17</v>
      </c>
      <c r="D175" s="48">
        <f>D388</f>
        <v>2094</v>
      </c>
      <c r="E175" s="48">
        <f>E388</f>
        <v>0</v>
      </c>
      <c r="F175" s="48">
        <f>F388</f>
        <v>880</v>
      </c>
    </row>
    <row r="176" spans="1:6" ht="15.75">
      <c r="A176" s="41">
        <v>2015</v>
      </c>
      <c r="B176" s="48">
        <f>B402</f>
        <v>1739</v>
      </c>
      <c r="C176" s="48">
        <f>C402</f>
        <v>94</v>
      </c>
      <c r="D176" s="48">
        <f>D402</f>
        <v>741</v>
      </c>
      <c r="E176" s="48">
        <f>E402</f>
        <v>0</v>
      </c>
      <c r="F176" s="48">
        <f>F402</f>
        <v>586</v>
      </c>
    </row>
    <row r="177" spans="1:6" ht="15.75">
      <c r="A177" s="41">
        <v>2016</v>
      </c>
      <c r="B177" s="48">
        <f>B416</f>
        <v>658</v>
      </c>
      <c r="C177" s="48">
        <f>C416</f>
        <v>98</v>
      </c>
      <c r="D177" s="48">
        <f>D416</f>
        <v>1855</v>
      </c>
      <c r="E177" s="48">
        <f>E416</f>
        <v>0</v>
      </c>
      <c r="F177" s="48">
        <f>F416</f>
        <v>258</v>
      </c>
    </row>
    <row r="178" spans="1:6" ht="15.75">
      <c r="A178" s="41">
        <v>2017</v>
      </c>
      <c r="B178" s="48">
        <f>B430</f>
        <v>578</v>
      </c>
      <c r="C178" s="48">
        <f>C430</f>
        <v>180</v>
      </c>
      <c r="D178" s="48">
        <f>D430</f>
        <v>2689</v>
      </c>
      <c r="E178" s="48">
        <f>E430</f>
        <v>0</v>
      </c>
      <c r="F178" s="48">
        <f>F430</f>
        <v>1126</v>
      </c>
    </row>
    <row r="179" spans="1:6" ht="15.75">
      <c r="A179" s="33"/>
      <c r="B179" s="40"/>
      <c r="C179" s="38"/>
      <c r="D179" s="38"/>
      <c r="E179" s="37"/>
      <c r="F179" s="39"/>
    </row>
    <row r="180" spans="1:6" ht="15.75" hidden="1">
      <c r="A180" s="46" t="s">
        <v>59</v>
      </c>
      <c r="B180" s="40"/>
      <c r="C180" s="38"/>
      <c r="D180" s="38"/>
      <c r="E180" s="37"/>
      <c r="F180" s="39"/>
    </row>
    <row r="181" spans="1:6" ht="15.75" hidden="1">
      <c r="A181" s="30" t="s">
        <v>12</v>
      </c>
      <c r="B181" s="40">
        <v>5053</v>
      </c>
      <c r="C181" s="38">
        <v>201</v>
      </c>
      <c r="D181" s="38">
        <v>2270</v>
      </c>
      <c r="E181" s="37"/>
      <c r="F181" s="39">
        <v>377</v>
      </c>
    </row>
    <row r="182" spans="1:10" ht="15.75" hidden="1">
      <c r="A182" s="30" t="s">
        <v>13</v>
      </c>
      <c r="B182" s="40">
        <v>565</v>
      </c>
      <c r="C182" s="38">
        <v>175</v>
      </c>
      <c r="D182" s="38">
        <v>894</v>
      </c>
      <c r="E182" s="37"/>
      <c r="F182" s="39">
        <v>1740</v>
      </c>
      <c r="J182" s="12"/>
    </row>
    <row r="183" spans="1:10" ht="15.75" hidden="1">
      <c r="A183" s="30" t="s">
        <v>14</v>
      </c>
      <c r="B183" s="40">
        <v>2934</v>
      </c>
      <c r="C183" s="38">
        <v>413</v>
      </c>
      <c r="D183" s="38">
        <v>3020</v>
      </c>
      <c r="E183" s="37"/>
      <c r="F183" s="39">
        <v>1469</v>
      </c>
      <c r="J183" s="12"/>
    </row>
    <row r="184" spans="1:6" ht="15.75" hidden="1">
      <c r="A184" s="30" t="s">
        <v>15</v>
      </c>
      <c r="B184" s="40">
        <v>3213</v>
      </c>
      <c r="C184" s="38">
        <v>166</v>
      </c>
      <c r="D184" s="38">
        <v>2315</v>
      </c>
      <c r="E184" s="37"/>
      <c r="F184" s="39">
        <v>620</v>
      </c>
    </row>
    <row r="185" spans="1:6" ht="15.75" hidden="1">
      <c r="A185" s="30"/>
      <c r="B185" s="40"/>
      <c r="C185" s="38"/>
      <c r="D185" s="38"/>
      <c r="E185" s="37"/>
      <c r="F185" s="39"/>
    </row>
    <row r="186" spans="1:6" ht="15.75" hidden="1">
      <c r="A186" s="50"/>
      <c r="B186" s="50"/>
      <c r="C186" s="50"/>
      <c r="D186" s="50"/>
      <c r="E186" s="50"/>
      <c r="F186" s="50"/>
    </row>
    <row r="187" spans="1:6" ht="15.75" hidden="1">
      <c r="A187" s="50"/>
      <c r="B187" s="50"/>
      <c r="C187" s="50"/>
      <c r="D187" s="50"/>
      <c r="E187" s="50"/>
      <c r="F187" s="50"/>
    </row>
    <row r="188" spans="1:6" ht="15.75" hidden="1">
      <c r="A188" s="30"/>
      <c r="B188" s="47"/>
      <c r="C188" s="44"/>
      <c r="D188" s="44"/>
      <c r="E188" s="43"/>
      <c r="F188" s="45"/>
    </row>
    <row r="189" spans="1:6" ht="15.75" hidden="1">
      <c r="A189" s="33"/>
      <c r="B189" s="40"/>
      <c r="C189" s="38"/>
      <c r="D189" s="38"/>
      <c r="E189" s="37"/>
      <c r="F189" s="39"/>
    </row>
    <row r="190" spans="1:6" ht="15.75" hidden="1">
      <c r="A190" s="33">
        <v>2005</v>
      </c>
      <c r="B190" s="40"/>
      <c r="C190" s="38"/>
      <c r="D190" s="38"/>
      <c r="E190" s="37"/>
      <c r="F190" s="39"/>
    </row>
    <row r="191" spans="1:6" ht="15.75" hidden="1">
      <c r="A191" s="30" t="s">
        <v>25</v>
      </c>
      <c r="B191" s="40">
        <v>1734</v>
      </c>
      <c r="C191" s="38">
        <v>363</v>
      </c>
      <c r="D191" s="38">
        <v>1737</v>
      </c>
      <c r="E191" s="37"/>
      <c r="F191" s="39">
        <v>1186</v>
      </c>
    </row>
    <row r="192" spans="1:6" ht="15.75" hidden="1">
      <c r="A192" s="30" t="s">
        <v>26</v>
      </c>
      <c r="B192" s="40">
        <v>1155</v>
      </c>
      <c r="C192" s="38">
        <v>394</v>
      </c>
      <c r="D192" s="38">
        <v>1776</v>
      </c>
      <c r="E192" s="37"/>
      <c r="F192" s="39">
        <v>1159</v>
      </c>
    </row>
    <row r="193" spans="1:6" ht="15.75" hidden="1">
      <c r="A193" s="30" t="s">
        <v>27</v>
      </c>
      <c r="B193" s="40">
        <v>1371</v>
      </c>
      <c r="C193" s="38">
        <v>339</v>
      </c>
      <c r="D193" s="38">
        <v>1892</v>
      </c>
      <c r="E193" s="37"/>
      <c r="F193" s="39">
        <v>1171</v>
      </c>
    </row>
    <row r="194" spans="1:6" ht="15.75" hidden="1">
      <c r="A194" s="30" t="s">
        <v>17</v>
      </c>
      <c r="B194" s="40">
        <v>2495</v>
      </c>
      <c r="C194" s="38">
        <v>306</v>
      </c>
      <c r="D194" s="38">
        <v>1167</v>
      </c>
      <c r="E194" s="37"/>
      <c r="F194" s="39">
        <v>1743</v>
      </c>
    </row>
    <row r="195" spans="1:6" ht="15.75" hidden="1">
      <c r="A195" s="30" t="s">
        <v>18</v>
      </c>
      <c r="B195" s="40">
        <v>2322</v>
      </c>
      <c r="C195" s="38">
        <v>224</v>
      </c>
      <c r="D195" s="38">
        <v>2590</v>
      </c>
      <c r="E195" s="37"/>
      <c r="F195" s="39">
        <v>1526</v>
      </c>
    </row>
    <row r="196" spans="1:6" ht="15.75" hidden="1">
      <c r="A196" s="30" t="s">
        <v>19</v>
      </c>
      <c r="B196" s="40">
        <v>2565</v>
      </c>
      <c r="C196" s="38">
        <v>98</v>
      </c>
      <c r="D196" s="38">
        <v>2428</v>
      </c>
      <c r="E196" s="37"/>
      <c r="F196" s="39">
        <v>1314</v>
      </c>
    </row>
    <row r="197" spans="1:6" ht="15.75" hidden="1">
      <c r="A197" s="30" t="s">
        <v>20</v>
      </c>
      <c r="B197" s="40">
        <v>2163</v>
      </c>
      <c r="C197" s="38">
        <v>79</v>
      </c>
      <c r="D197" s="38">
        <v>2342</v>
      </c>
      <c r="E197" s="37"/>
      <c r="F197" s="39">
        <v>789</v>
      </c>
    </row>
    <row r="198" spans="1:6" ht="15.75" hidden="1">
      <c r="A198" s="30" t="s">
        <v>21</v>
      </c>
      <c r="B198" s="40">
        <v>1677</v>
      </c>
      <c r="C198" s="38">
        <v>49</v>
      </c>
      <c r="D198" s="38">
        <v>1090</v>
      </c>
      <c r="E198" s="37"/>
      <c r="F198" s="39">
        <v>595</v>
      </c>
    </row>
    <row r="199" spans="1:6" ht="15.75" hidden="1">
      <c r="A199" s="30" t="s">
        <v>47</v>
      </c>
      <c r="B199" s="40">
        <v>967</v>
      </c>
      <c r="C199" s="38">
        <v>164</v>
      </c>
      <c r="D199" s="38">
        <v>1014</v>
      </c>
      <c r="E199" s="37"/>
      <c r="F199" s="39">
        <v>1012</v>
      </c>
    </row>
    <row r="200" spans="1:6" ht="15.75" hidden="1">
      <c r="A200" s="30" t="s">
        <v>48</v>
      </c>
      <c r="B200" s="40">
        <v>1254</v>
      </c>
      <c r="C200" s="38">
        <v>182</v>
      </c>
      <c r="D200" s="38">
        <v>1398</v>
      </c>
      <c r="E200" s="37"/>
      <c r="F200" s="39">
        <v>909</v>
      </c>
    </row>
    <row r="201" spans="1:6" ht="15.75" hidden="1">
      <c r="A201" s="30" t="s">
        <v>28</v>
      </c>
      <c r="B201" s="40">
        <v>1130</v>
      </c>
      <c r="C201" s="38">
        <v>58</v>
      </c>
      <c r="D201" s="38">
        <v>563</v>
      </c>
      <c r="E201" s="37"/>
      <c r="F201" s="39">
        <v>1419</v>
      </c>
    </row>
    <row r="202" spans="1:6" ht="15.75" hidden="1">
      <c r="A202" s="30" t="s">
        <v>24</v>
      </c>
      <c r="B202" s="40">
        <v>948</v>
      </c>
      <c r="C202" s="38">
        <v>268</v>
      </c>
      <c r="D202" s="38">
        <v>1517</v>
      </c>
      <c r="E202" s="37"/>
      <c r="F202" s="39">
        <v>1423</v>
      </c>
    </row>
    <row r="203" spans="1:6" ht="15.75" hidden="1">
      <c r="A203" s="30"/>
      <c r="B203" s="40"/>
      <c r="C203" s="38"/>
      <c r="D203" s="38"/>
      <c r="E203" s="37"/>
      <c r="F203" s="39"/>
    </row>
    <row r="204" spans="1:6" ht="15.75" hidden="1">
      <c r="A204" s="46" t="s">
        <v>60</v>
      </c>
      <c r="B204" s="40"/>
      <c r="C204" s="38"/>
      <c r="D204" s="38"/>
      <c r="E204" s="37"/>
      <c r="F204" s="39"/>
    </row>
    <row r="205" spans="1:6" ht="15.75" hidden="1">
      <c r="A205" s="30" t="s">
        <v>12</v>
      </c>
      <c r="B205" s="40">
        <v>2749</v>
      </c>
      <c r="C205" s="38">
        <v>490</v>
      </c>
      <c r="D205" s="38">
        <v>3401</v>
      </c>
      <c r="E205" s="37"/>
      <c r="F205" s="39">
        <v>1961</v>
      </c>
    </row>
    <row r="206" spans="1:6" ht="15.75" hidden="1">
      <c r="A206" s="30" t="s">
        <v>13</v>
      </c>
      <c r="B206" s="40">
        <v>4850</v>
      </c>
      <c r="C206" s="38">
        <v>111</v>
      </c>
      <c r="D206" s="38">
        <v>2421</v>
      </c>
      <c r="E206" s="37"/>
      <c r="F206" s="39">
        <v>1027</v>
      </c>
    </row>
    <row r="207" spans="1:6" ht="15.75" hidden="1">
      <c r="A207" s="30" t="s">
        <v>14</v>
      </c>
      <c r="B207" s="40">
        <v>2702</v>
      </c>
      <c r="C207" s="38">
        <v>55</v>
      </c>
      <c r="D207" s="38">
        <v>4313</v>
      </c>
      <c r="E207" s="37"/>
      <c r="F207" s="39">
        <v>325</v>
      </c>
    </row>
    <row r="208" spans="1:6" ht="15.75" hidden="1">
      <c r="A208" s="30" t="s">
        <v>15</v>
      </c>
      <c r="B208" s="40">
        <v>1055</v>
      </c>
      <c r="C208" s="38">
        <v>349</v>
      </c>
      <c r="D208" s="38">
        <v>2052</v>
      </c>
      <c r="E208" s="37"/>
      <c r="F208" s="39">
        <v>366</v>
      </c>
    </row>
    <row r="209" spans="1:6" ht="15.75" hidden="1">
      <c r="A209" s="30"/>
      <c r="B209" s="40"/>
      <c r="C209" s="38"/>
      <c r="D209" s="38"/>
      <c r="E209" s="37"/>
      <c r="F209" s="39"/>
    </row>
    <row r="210" spans="1:6" ht="15.75" hidden="1">
      <c r="A210" s="33"/>
      <c r="B210" s="40"/>
      <c r="C210" s="38"/>
      <c r="D210" s="38"/>
      <c r="E210" s="37"/>
      <c r="F210" s="39"/>
    </row>
    <row r="211" spans="1:6" ht="15.75" hidden="1">
      <c r="A211" s="46" t="s">
        <v>53</v>
      </c>
      <c r="B211" s="40"/>
      <c r="C211" s="38"/>
      <c r="D211" s="38"/>
      <c r="E211" s="37"/>
      <c r="F211" s="39"/>
    </row>
    <row r="212" spans="1:6" ht="15.75" hidden="1">
      <c r="A212" s="30" t="s">
        <v>25</v>
      </c>
      <c r="B212" s="40">
        <v>1548</v>
      </c>
      <c r="C212" s="38">
        <v>315</v>
      </c>
      <c r="D212" s="38">
        <v>1757</v>
      </c>
      <c r="E212" s="37"/>
      <c r="F212" s="39">
        <v>1571</v>
      </c>
    </row>
    <row r="213" spans="1:6" ht="15.75" hidden="1">
      <c r="A213" s="30" t="s">
        <v>26</v>
      </c>
      <c r="B213" s="40">
        <v>3231</v>
      </c>
      <c r="C213" s="38">
        <v>248</v>
      </c>
      <c r="D213" s="38">
        <v>1668</v>
      </c>
      <c r="E213" s="37"/>
      <c r="F213" s="39">
        <v>1520</v>
      </c>
    </row>
    <row r="214" spans="1:6" ht="15.75" hidden="1">
      <c r="A214" s="30" t="s">
        <v>27</v>
      </c>
      <c r="B214" s="40">
        <v>3144</v>
      </c>
      <c r="C214" s="38">
        <v>271</v>
      </c>
      <c r="D214" s="38">
        <v>2913</v>
      </c>
      <c r="E214" s="37"/>
      <c r="F214" s="39">
        <v>1242</v>
      </c>
    </row>
    <row r="215" spans="1:6" ht="15.75" hidden="1">
      <c r="A215" s="30" t="s">
        <v>17</v>
      </c>
      <c r="B215" s="40">
        <v>2316</v>
      </c>
      <c r="C215" s="38">
        <v>314</v>
      </c>
      <c r="D215" s="38">
        <v>2203</v>
      </c>
      <c r="E215" s="37"/>
      <c r="F215" s="39">
        <v>1360</v>
      </c>
    </row>
    <row r="216" spans="1:6" ht="15.75" hidden="1">
      <c r="A216" s="30" t="s">
        <v>18</v>
      </c>
      <c r="B216" s="40">
        <v>1124</v>
      </c>
      <c r="C216" s="38">
        <v>409</v>
      </c>
      <c r="D216" s="38">
        <v>852</v>
      </c>
      <c r="E216" s="37"/>
      <c r="F216" s="39">
        <v>1848</v>
      </c>
    </row>
    <row r="217" spans="1:6" ht="15.75" hidden="1">
      <c r="A217" s="30" t="s">
        <v>19</v>
      </c>
      <c r="B217" s="40">
        <v>1653</v>
      </c>
      <c r="C217" s="38">
        <v>462</v>
      </c>
      <c r="D217" s="38">
        <v>785</v>
      </c>
      <c r="E217" s="37"/>
      <c r="F217" s="39">
        <v>1278</v>
      </c>
    </row>
    <row r="218" spans="1:6" ht="15.75" hidden="1">
      <c r="A218" s="30" t="s">
        <v>20</v>
      </c>
      <c r="B218" s="40">
        <v>2170</v>
      </c>
      <c r="C218" s="38">
        <v>453</v>
      </c>
      <c r="D218" s="38">
        <v>1570</v>
      </c>
      <c r="E218" s="37"/>
      <c r="F218" s="39">
        <v>969</v>
      </c>
    </row>
    <row r="219" spans="1:6" ht="15.75" hidden="1">
      <c r="A219" s="33" t="s">
        <v>21</v>
      </c>
      <c r="B219" s="40">
        <v>2822</v>
      </c>
      <c r="C219" s="38">
        <v>503</v>
      </c>
      <c r="D219" s="38">
        <v>1669</v>
      </c>
      <c r="E219" s="37"/>
      <c r="F219" s="39">
        <v>1609</v>
      </c>
    </row>
    <row r="220" spans="1:6" ht="15.75" hidden="1">
      <c r="A220" s="30" t="s">
        <v>47</v>
      </c>
      <c r="B220" s="40">
        <v>3535</v>
      </c>
      <c r="C220" s="38">
        <v>504</v>
      </c>
      <c r="D220" s="38">
        <v>2965</v>
      </c>
      <c r="E220" s="37"/>
      <c r="F220" s="39">
        <v>1731</v>
      </c>
    </row>
    <row r="221" spans="1:6" ht="15.75" hidden="1">
      <c r="A221" s="30" t="s">
        <v>48</v>
      </c>
      <c r="B221" s="40">
        <v>4476</v>
      </c>
      <c r="C221" s="38">
        <v>518</v>
      </c>
      <c r="D221" s="38">
        <v>2767</v>
      </c>
      <c r="E221" s="37"/>
      <c r="F221" s="39">
        <v>1277</v>
      </c>
    </row>
    <row r="222" spans="1:9" ht="15.75" hidden="1">
      <c r="A222" s="30" t="s">
        <v>28</v>
      </c>
      <c r="B222" s="40">
        <v>5572</v>
      </c>
      <c r="C222" s="38">
        <v>474</v>
      </c>
      <c r="D222" s="38">
        <v>3510</v>
      </c>
      <c r="E222" s="37"/>
      <c r="F222" s="39">
        <v>1282</v>
      </c>
      <c r="I222" s="12"/>
    </row>
    <row r="223" spans="1:9" ht="15.75" hidden="1">
      <c r="A223" s="30" t="s">
        <v>24</v>
      </c>
      <c r="B223" s="40">
        <v>5619</v>
      </c>
      <c r="C223" s="38">
        <v>358</v>
      </c>
      <c r="D223" s="38">
        <v>3097</v>
      </c>
      <c r="E223" s="37"/>
      <c r="F223" s="39">
        <v>1058</v>
      </c>
      <c r="I223" s="12"/>
    </row>
    <row r="224" spans="1:9" ht="15.75" hidden="1">
      <c r="A224" s="30"/>
      <c r="B224" s="40"/>
      <c r="C224" s="38"/>
      <c r="D224" s="38"/>
      <c r="E224" s="37"/>
      <c r="F224" s="39"/>
      <c r="I224" s="12"/>
    </row>
    <row r="225" spans="1:9" ht="15.75" hidden="1">
      <c r="A225" s="46" t="s">
        <v>61</v>
      </c>
      <c r="B225" s="40"/>
      <c r="C225" s="38"/>
      <c r="D225" s="38"/>
      <c r="E225" s="37"/>
      <c r="F225" s="39"/>
      <c r="I225" s="12"/>
    </row>
    <row r="226" spans="1:9" ht="15.75" hidden="1">
      <c r="A226" s="30" t="s">
        <v>12</v>
      </c>
      <c r="B226" s="40">
        <v>2095</v>
      </c>
      <c r="C226" s="38">
        <v>452</v>
      </c>
      <c r="D226" s="38">
        <v>2665</v>
      </c>
      <c r="E226" s="37"/>
      <c r="F226" s="39">
        <v>1075</v>
      </c>
      <c r="I226" s="12"/>
    </row>
    <row r="227" spans="1:9" ht="15.75" hidden="1">
      <c r="A227" s="30" t="s">
        <v>13</v>
      </c>
      <c r="B227" s="40">
        <v>4657</v>
      </c>
      <c r="C227" s="38">
        <v>279</v>
      </c>
      <c r="D227" s="38">
        <v>2775</v>
      </c>
      <c r="E227" s="37"/>
      <c r="F227" s="39">
        <v>932</v>
      </c>
      <c r="I227" s="12"/>
    </row>
    <row r="228" spans="1:9" ht="15.75" hidden="1">
      <c r="A228" s="30" t="s">
        <v>14</v>
      </c>
      <c r="B228" s="40">
        <v>1126</v>
      </c>
      <c r="C228" s="38">
        <v>206</v>
      </c>
      <c r="D228" s="38">
        <v>2101</v>
      </c>
      <c r="E228" s="37"/>
      <c r="F228" s="39">
        <v>798</v>
      </c>
      <c r="I228" s="12"/>
    </row>
    <row r="229" spans="1:9" ht="15.75" hidden="1">
      <c r="A229" s="30" t="s">
        <v>15</v>
      </c>
      <c r="B229" s="40">
        <v>1581</v>
      </c>
      <c r="C229" s="38">
        <v>406</v>
      </c>
      <c r="D229" s="38">
        <v>1265</v>
      </c>
      <c r="E229" s="37"/>
      <c r="F229" s="39">
        <v>498</v>
      </c>
      <c r="I229" s="12"/>
    </row>
    <row r="230" spans="1:9" ht="15.75" hidden="1">
      <c r="A230" s="30"/>
      <c r="B230" s="40"/>
      <c r="C230" s="38"/>
      <c r="D230" s="38"/>
      <c r="E230" s="37"/>
      <c r="F230" s="39"/>
      <c r="I230" s="12"/>
    </row>
    <row r="231" spans="1:9" ht="15.75" hidden="1">
      <c r="A231" s="46" t="s">
        <v>59</v>
      </c>
      <c r="B231" s="40"/>
      <c r="C231" s="38"/>
      <c r="D231" s="38"/>
      <c r="E231" s="37"/>
      <c r="F231" s="39"/>
      <c r="I231" s="12"/>
    </row>
    <row r="232" spans="1:9" ht="15.75" hidden="1">
      <c r="A232" s="30" t="s">
        <v>25</v>
      </c>
      <c r="B232" s="40">
        <v>4938</v>
      </c>
      <c r="C232" s="38">
        <v>241</v>
      </c>
      <c r="D232" s="38">
        <v>3092</v>
      </c>
      <c r="E232" s="37"/>
      <c r="F232" s="39">
        <v>782</v>
      </c>
      <c r="I232" s="12"/>
    </row>
    <row r="233" spans="1:9" ht="15.75" hidden="1">
      <c r="A233" s="30" t="s">
        <v>26</v>
      </c>
      <c r="B233" s="40">
        <v>5618</v>
      </c>
      <c r="C233" s="38">
        <v>262</v>
      </c>
      <c r="D233" s="38">
        <v>2060</v>
      </c>
      <c r="E233" s="37"/>
      <c r="F233" s="39">
        <v>292</v>
      </c>
      <c r="I233" s="12"/>
    </row>
    <row r="234" spans="1:6" ht="15.75" hidden="1">
      <c r="A234" s="30" t="s">
        <v>27</v>
      </c>
      <c r="B234" s="40">
        <v>5053</v>
      </c>
      <c r="C234" s="38">
        <v>201</v>
      </c>
      <c r="D234" s="38">
        <v>2270</v>
      </c>
      <c r="E234" s="37"/>
      <c r="F234" s="39">
        <v>377</v>
      </c>
    </row>
    <row r="235" spans="1:6" ht="15.75" hidden="1">
      <c r="A235" s="30" t="s">
        <v>17</v>
      </c>
      <c r="B235" s="40">
        <v>2748</v>
      </c>
      <c r="C235" s="38">
        <v>217</v>
      </c>
      <c r="D235" s="38">
        <v>2039</v>
      </c>
      <c r="E235" s="37"/>
      <c r="F235" s="39">
        <v>649</v>
      </c>
    </row>
    <row r="236" spans="1:6" ht="15.75" hidden="1">
      <c r="A236" s="30" t="s">
        <v>18</v>
      </c>
      <c r="B236" s="40">
        <v>1519</v>
      </c>
      <c r="C236" s="38">
        <v>244</v>
      </c>
      <c r="D236" s="38">
        <v>1545</v>
      </c>
      <c r="E236" s="37"/>
      <c r="F236" s="39">
        <v>1241</v>
      </c>
    </row>
    <row r="237" spans="1:6" ht="15.75" hidden="1">
      <c r="A237" s="30" t="s">
        <v>19</v>
      </c>
      <c r="B237" s="40">
        <v>565</v>
      </c>
      <c r="C237" s="38">
        <v>175</v>
      </c>
      <c r="D237" s="38">
        <v>894</v>
      </c>
      <c r="E237" s="37"/>
      <c r="F237" s="39">
        <v>1740</v>
      </c>
    </row>
    <row r="238" spans="1:6" ht="15.75" hidden="1">
      <c r="A238" s="30" t="s">
        <v>20</v>
      </c>
      <c r="B238" s="40">
        <v>359</v>
      </c>
      <c r="C238" s="38">
        <v>395</v>
      </c>
      <c r="D238" s="38">
        <v>1158</v>
      </c>
      <c r="E238" s="37"/>
      <c r="F238" s="39">
        <v>1985</v>
      </c>
    </row>
    <row r="239" spans="1:6" ht="15.75" hidden="1">
      <c r="A239" s="33" t="s">
        <v>21</v>
      </c>
      <c r="B239" s="40">
        <v>1149</v>
      </c>
      <c r="C239" s="38">
        <v>404</v>
      </c>
      <c r="D239" s="38">
        <v>2400</v>
      </c>
      <c r="E239" s="37"/>
      <c r="F239" s="39">
        <v>1867</v>
      </c>
    </row>
    <row r="240" spans="1:6" ht="15.75" hidden="1">
      <c r="A240" s="30" t="s">
        <v>47</v>
      </c>
      <c r="B240" s="40">
        <v>2934</v>
      </c>
      <c r="C240" s="38">
        <v>413</v>
      </c>
      <c r="D240" s="38">
        <v>3020</v>
      </c>
      <c r="E240" s="37"/>
      <c r="F240" s="39">
        <v>1469</v>
      </c>
    </row>
    <row r="241" spans="1:6" ht="15.75" hidden="1">
      <c r="A241" s="30" t="s">
        <v>48</v>
      </c>
      <c r="B241" s="40">
        <v>4324</v>
      </c>
      <c r="C241" s="38">
        <v>312</v>
      </c>
      <c r="D241" s="38">
        <v>3744</v>
      </c>
      <c r="E241" s="37"/>
      <c r="F241" s="39">
        <v>1479</v>
      </c>
    </row>
    <row r="242" spans="1:6" ht="15.75" hidden="1">
      <c r="A242" s="30" t="s">
        <v>28</v>
      </c>
      <c r="B242" s="40">
        <v>5120</v>
      </c>
      <c r="C242" s="38">
        <v>172</v>
      </c>
      <c r="D242" s="38">
        <v>3756</v>
      </c>
      <c r="E242" s="37"/>
      <c r="F242" s="39">
        <v>832</v>
      </c>
    </row>
    <row r="243" spans="1:6" ht="15.75" hidden="1">
      <c r="A243" s="30" t="s">
        <v>24</v>
      </c>
      <c r="B243" s="40">
        <v>3213</v>
      </c>
      <c r="C243" s="38">
        <v>166</v>
      </c>
      <c r="D243" s="38">
        <v>2315</v>
      </c>
      <c r="E243" s="37"/>
      <c r="F243" s="39">
        <v>620</v>
      </c>
    </row>
    <row r="244" spans="1:6" ht="15.75" hidden="1">
      <c r="A244" s="30"/>
      <c r="B244" s="40"/>
      <c r="C244" s="38"/>
      <c r="D244" s="38"/>
      <c r="E244" s="37"/>
      <c r="F244" s="39"/>
    </row>
    <row r="245" spans="1:6" ht="15.75" hidden="1">
      <c r="A245" s="42" t="s">
        <v>64</v>
      </c>
      <c r="B245" s="40"/>
      <c r="C245" s="38"/>
      <c r="D245" s="38"/>
      <c r="E245" s="37"/>
      <c r="F245" s="39"/>
    </row>
    <row r="246" spans="1:6" ht="15.75" hidden="1">
      <c r="A246" s="30" t="s">
        <v>12</v>
      </c>
      <c r="B246" s="48">
        <f>B293</f>
        <v>3141</v>
      </c>
      <c r="C246" s="48">
        <f>C293</f>
        <v>373</v>
      </c>
      <c r="D246" s="48">
        <f>D293</f>
        <v>2229</v>
      </c>
      <c r="E246" s="49">
        <f>E293</f>
        <v>0</v>
      </c>
      <c r="F246" s="48">
        <f>F293</f>
        <v>1208</v>
      </c>
    </row>
    <row r="247" spans="1:6" ht="15.75" hidden="1">
      <c r="A247" s="30" t="s">
        <v>13</v>
      </c>
      <c r="B247" s="48">
        <f>B296</f>
        <v>4069</v>
      </c>
      <c r="C247" s="48">
        <f>C296</f>
        <v>294</v>
      </c>
      <c r="D247" s="48">
        <f>D296</f>
        <v>4212</v>
      </c>
      <c r="E247" s="40">
        <f>E296</f>
        <v>0</v>
      </c>
      <c r="F247" s="49">
        <f>F296</f>
        <v>1709</v>
      </c>
    </row>
    <row r="248" spans="1:6" ht="15.75" hidden="1">
      <c r="A248" s="30" t="s">
        <v>14</v>
      </c>
      <c r="B248" s="57">
        <f>B343</f>
        <v>1118</v>
      </c>
      <c r="C248" s="57">
        <f>27+462-323-2</f>
        <v>164</v>
      </c>
      <c r="D248" s="57">
        <f>1751+3185-2557</f>
        <v>2379</v>
      </c>
      <c r="E248" s="58"/>
      <c r="F248" s="59">
        <f>882+0-264-2</f>
        <v>616</v>
      </c>
    </row>
    <row r="249" spans="1:6" ht="15.75" hidden="1">
      <c r="A249" s="30" t="s">
        <v>15</v>
      </c>
      <c r="B249" s="57">
        <f>B302</f>
        <v>1521</v>
      </c>
      <c r="C249" s="57">
        <f>C302</f>
        <v>440</v>
      </c>
      <c r="D249" s="57">
        <f>D302</f>
        <v>1550</v>
      </c>
      <c r="E249" s="57">
        <f>E302</f>
        <v>0</v>
      </c>
      <c r="F249" s="57">
        <f>F302</f>
        <v>626</v>
      </c>
    </row>
    <row r="250" spans="1:6" ht="15.75" hidden="1">
      <c r="A250" s="30"/>
      <c r="B250" s="58"/>
      <c r="C250" s="62"/>
      <c r="D250" s="62"/>
      <c r="E250" s="63"/>
      <c r="F250" s="64"/>
    </row>
    <row r="251" spans="1:6" ht="15.75" hidden="1">
      <c r="A251" s="46" t="s">
        <v>60</v>
      </c>
      <c r="B251" s="58"/>
      <c r="C251" s="62"/>
      <c r="D251" s="62"/>
      <c r="E251" s="63"/>
      <c r="F251" s="64"/>
    </row>
    <row r="252" spans="1:6" ht="15.75" hidden="1">
      <c r="A252" s="30" t="s">
        <v>25</v>
      </c>
      <c r="B252" s="58">
        <v>3360</v>
      </c>
      <c r="C252" s="62">
        <v>275</v>
      </c>
      <c r="D252" s="62">
        <v>2404</v>
      </c>
      <c r="E252" s="63"/>
      <c r="F252" s="64">
        <v>237</v>
      </c>
    </row>
    <row r="253" spans="1:6" ht="15.75" hidden="1">
      <c r="A253" s="30" t="s">
        <v>26</v>
      </c>
      <c r="B253" s="58">
        <v>2505</v>
      </c>
      <c r="C253" s="62">
        <v>488</v>
      </c>
      <c r="D253" s="62">
        <v>3319</v>
      </c>
      <c r="E253" s="63"/>
      <c r="F253" s="64">
        <v>1341</v>
      </c>
    </row>
    <row r="254" spans="1:6" ht="15.75" hidden="1">
      <c r="A254" s="30" t="s">
        <v>27</v>
      </c>
      <c r="B254" s="58">
        <v>2749</v>
      </c>
      <c r="C254" s="62">
        <v>490</v>
      </c>
      <c r="D254" s="62">
        <v>3401</v>
      </c>
      <c r="E254" s="63"/>
      <c r="F254" s="64">
        <v>1961</v>
      </c>
    </row>
    <row r="255" spans="1:6" ht="15.75" hidden="1">
      <c r="A255" s="30" t="s">
        <v>17</v>
      </c>
      <c r="B255" s="58">
        <v>3084</v>
      </c>
      <c r="C255" s="62">
        <v>445</v>
      </c>
      <c r="D255" s="62">
        <v>1427</v>
      </c>
      <c r="E255" s="63"/>
      <c r="F255" s="64">
        <v>1328</v>
      </c>
    </row>
    <row r="256" spans="1:6" ht="15.75" hidden="1">
      <c r="A256" s="30" t="s">
        <v>18</v>
      </c>
      <c r="B256" s="58">
        <v>3645</v>
      </c>
      <c r="C256" s="62">
        <v>327</v>
      </c>
      <c r="D256" s="62">
        <v>2047</v>
      </c>
      <c r="E256" s="63"/>
      <c r="F256" s="64">
        <v>1768</v>
      </c>
    </row>
    <row r="257" spans="1:6" ht="15.75" hidden="1">
      <c r="A257" s="30" t="s">
        <v>19</v>
      </c>
      <c r="B257" s="58">
        <v>4850</v>
      </c>
      <c r="C257" s="62">
        <v>111</v>
      </c>
      <c r="D257" s="62">
        <v>2421</v>
      </c>
      <c r="E257" s="63"/>
      <c r="F257" s="64">
        <v>1027</v>
      </c>
    </row>
    <row r="258" spans="1:6" ht="15.75" hidden="1">
      <c r="A258" s="30" t="s">
        <v>20</v>
      </c>
      <c r="B258" s="58">
        <v>3982</v>
      </c>
      <c r="C258" s="62">
        <v>100</v>
      </c>
      <c r="D258" s="62">
        <v>3398</v>
      </c>
      <c r="E258" s="63"/>
      <c r="F258" s="64">
        <v>418</v>
      </c>
    </row>
    <row r="259" spans="1:6" ht="15.75" hidden="1">
      <c r="A259" s="33" t="s">
        <v>21</v>
      </c>
      <c r="B259" s="58">
        <v>3930</v>
      </c>
      <c r="C259" s="62">
        <v>234</v>
      </c>
      <c r="D259" s="62">
        <v>4029</v>
      </c>
      <c r="E259" s="63"/>
      <c r="F259" s="64">
        <v>82</v>
      </c>
    </row>
    <row r="260" spans="1:6" ht="15.75" hidden="1">
      <c r="A260" s="30" t="s">
        <v>47</v>
      </c>
      <c r="B260" s="58">
        <v>2702</v>
      </c>
      <c r="C260" s="62">
        <v>55</v>
      </c>
      <c r="D260" s="62">
        <v>4313</v>
      </c>
      <c r="E260" s="63"/>
      <c r="F260" s="64">
        <v>325</v>
      </c>
    </row>
    <row r="261" spans="1:6" ht="15.75" hidden="1">
      <c r="A261" s="30" t="s">
        <v>48</v>
      </c>
      <c r="B261" s="58">
        <v>2265</v>
      </c>
      <c r="C261" s="62">
        <v>422</v>
      </c>
      <c r="D261" s="62">
        <v>3455</v>
      </c>
      <c r="E261" s="63"/>
      <c r="F261" s="64">
        <v>981</v>
      </c>
    </row>
    <row r="262" spans="1:6" ht="15.75" hidden="1">
      <c r="A262" s="30" t="s">
        <v>28</v>
      </c>
      <c r="B262" s="58">
        <v>2712</v>
      </c>
      <c r="C262" s="62">
        <v>346</v>
      </c>
      <c r="D262" s="62">
        <v>3759</v>
      </c>
      <c r="E262" s="63"/>
      <c r="F262" s="64">
        <v>1159</v>
      </c>
    </row>
    <row r="263" spans="1:6" ht="15.75" hidden="1">
      <c r="A263" s="30" t="s">
        <v>24</v>
      </c>
      <c r="B263" s="58">
        <v>1055</v>
      </c>
      <c r="C263" s="62">
        <v>349</v>
      </c>
      <c r="D263" s="62">
        <v>2052</v>
      </c>
      <c r="E263" s="63"/>
      <c r="F263" s="64">
        <v>366</v>
      </c>
    </row>
    <row r="264" spans="1:6" ht="15.75" hidden="1">
      <c r="A264" s="42" t="s">
        <v>65</v>
      </c>
      <c r="B264" s="58"/>
      <c r="C264" s="62"/>
      <c r="D264" s="62"/>
      <c r="E264" s="63"/>
      <c r="F264" s="64"/>
    </row>
    <row r="265" spans="1:6" ht="15.75" hidden="1">
      <c r="A265" s="30" t="s">
        <v>12</v>
      </c>
      <c r="B265" s="57">
        <f>B337</f>
        <v>3513</v>
      </c>
      <c r="C265" s="57">
        <f>C337</f>
        <v>191</v>
      </c>
      <c r="D265" s="57">
        <f>D337</f>
        <v>4227</v>
      </c>
      <c r="E265" s="57">
        <f>E337</f>
        <v>0</v>
      </c>
      <c r="F265" s="57">
        <f>F337</f>
        <v>1184</v>
      </c>
    </row>
    <row r="266" spans="1:6" ht="15.75" hidden="1">
      <c r="A266" s="30" t="s">
        <v>13</v>
      </c>
      <c r="B266" s="57">
        <f>B340</f>
        <v>1100</v>
      </c>
      <c r="C266" s="57">
        <f>C340</f>
        <v>465</v>
      </c>
      <c r="D266" s="57">
        <f>D340</f>
        <v>1433</v>
      </c>
      <c r="E266" s="57">
        <f>E340</f>
        <v>0</v>
      </c>
      <c r="F266" s="57">
        <f>F340</f>
        <v>709</v>
      </c>
    </row>
    <row r="267" spans="1:6" ht="15.75" hidden="1">
      <c r="A267" s="30" t="s">
        <v>14</v>
      </c>
      <c r="B267" s="57">
        <f>B343</f>
        <v>1118</v>
      </c>
      <c r="C267" s="57">
        <f>C343</f>
        <v>290</v>
      </c>
      <c r="D267" s="57">
        <f>D343</f>
        <v>3315</v>
      </c>
      <c r="E267" s="57">
        <f>E343</f>
        <v>0</v>
      </c>
      <c r="F267" s="57">
        <f>F343</f>
        <v>1649</v>
      </c>
    </row>
    <row r="268" spans="1:6" ht="15.75" hidden="1">
      <c r="A268" s="30" t="s">
        <v>15</v>
      </c>
      <c r="B268" s="57">
        <f>B346</f>
        <v>1076</v>
      </c>
      <c r="C268" s="57">
        <f>C346</f>
        <v>358</v>
      </c>
      <c r="D268" s="57">
        <f>D346</f>
        <v>2382</v>
      </c>
      <c r="E268" s="57">
        <f>E346</f>
        <v>0</v>
      </c>
      <c r="F268" s="57">
        <f>F346</f>
        <v>1313</v>
      </c>
    </row>
    <row r="269" spans="1:6" ht="15.75" hidden="1">
      <c r="A269" s="30"/>
      <c r="B269" s="57"/>
      <c r="C269" s="57"/>
      <c r="D269" s="57"/>
      <c r="E269" s="57"/>
      <c r="F269" s="57"/>
    </row>
    <row r="270" spans="1:6" ht="15.75" hidden="1">
      <c r="A270" s="42" t="s">
        <v>66</v>
      </c>
      <c r="B270" s="58"/>
      <c r="C270" s="62"/>
      <c r="D270" s="62"/>
      <c r="E270" s="63"/>
      <c r="F270" s="64"/>
    </row>
    <row r="271" spans="1:8" ht="15.75" hidden="1">
      <c r="A271" s="30" t="s">
        <v>12</v>
      </c>
      <c r="B271" s="57">
        <f>B351</f>
        <v>730</v>
      </c>
      <c r="C271" s="57">
        <f>C351</f>
        <v>16</v>
      </c>
      <c r="D271" s="57">
        <f>D351</f>
        <v>4139</v>
      </c>
      <c r="E271" s="57">
        <f>E351</f>
        <v>0</v>
      </c>
      <c r="F271" s="57">
        <f>F351</f>
        <v>333</v>
      </c>
      <c r="G271" s="57"/>
      <c r="H271" s="57"/>
    </row>
    <row r="272" spans="1:6" ht="15.75" hidden="1">
      <c r="A272" s="30" t="s">
        <v>13</v>
      </c>
      <c r="B272" s="57">
        <f>B354</f>
        <v>2349</v>
      </c>
      <c r="C272" s="57">
        <f>C354</f>
        <v>73</v>
      </c>
      <c r="D272" s="57">
        <f>D354</f>
        <v>1710</v>
      </c>
      <c r="E272" s="58">
        <f>E354</f>
        <v>0</v>
      </c>
      <c r="F272" s="57">
        <f>F354</f>
        <v>67</v>
      </c>
    </row>
    <row r="273" spans="1:6" ht="15.75" hidden="1">
      <c r="A273" s="30" t="s">
        <v>14</v>
      </c>
      <c r="B273" s="57">
        <f>B357</f>
        <v>612</v>
      </c>
      <c r="C273" s="57">
        <f>C357</f>
        <v>411</v>
      </c>
      <c r="D273" s="57">
        <f>D357</f>
        <v>1434</v>
      </c>
      <c r="E273" s="58">
        <f>E357</f>
        <v>0</v>
      </c>
      <c r="F273" s="59">
        <f>F357</f>
        <v>1230</v>
      </c>
    </row>
    <row r="274" spans="1:6" ht="15.75" hidden="1">
      <c r="A274" s="30" t="s">
        <v>15</v>
      </c>
      <c r="B274" s="57">
        <f>B360</f>
        <v>138</v>
      </c>
      <c r="C274" s="57">
        <f>C360</f>
        <v>474</v>
      </c>
      <c r="D274" s="57">
        <f>D360</f>
        <v>1103</v>
      </c>
      <c r="E274" s="57">
        <f>E360</f>
        <v>0</v>
      </c>
      <c r="F274" s="57">
        <f>F360</f>
        <v>1099</v>
      </c>
    </row>
    <row r="275" spans="1:6" ht="15.75" hidden="1">
      <c r="A275" s="30"/>
      <c r="B275" s="58"/>
      <c r="C275" s="62"/>
      <c r="D275" s="62"/>
      <c r="E275" s="63"/>
      <c r="F275" s="64"/>
    </row>
    <row r="276" spans="1:6" ht="15.75" hidden="1">
      <c r="A276" s="46" t="s">
        <v>61</v>
      </c>
      <c r="B276" s="58"/>
      <c r="C276" s="62"/>
      <c r="D276" s="62"/>
      <c r="E276" s="63"/>
      <c r="F276" s="64"/>
    </row>
    <row r="277" spans="1:6" ht="15.75" hidden="1">
      <c r="A277" s="30" t="s">
        <v>25</v>
      </c>
      <c r="B277" s="58">
        <v>730</v>
      </c>
      <c r="C277" s="62">
        <v>525</v>
      </c>
      <c r="D277" s="62">
        <v>505</v>
      </c>
      <c r="E277" s="63"/>
      <c r="F277" s="64">
        <v>750</v>
      </c>
    </row>
    <row r="278" spans="1:6" ht="15.75" hidden="1">
      <c r="A278" s="30" t="s">
        <v>26</v>
      </c>
      <c r="B278" s="58">
        <v>1368</v>
      </c>
      <c r="C278" s="62">
        <v>503</v>
      </c>
      <c r="D278" s="62">
        <v>1303</v>
      </c>
      <c r="E278" s="63"/>
      <c r="F278" s="64">
        <v>1097</v>
      </c>
    </row>
    <row r="279" spans="1:6" ht="15.75" hidden="1">
      <c r="A279" s="30" t="s">
        <v>27</v>
      </c>
      <c r="B279" s="58">
        <v>2095</v>
      </c>
      <c r="C279" s="62">
        <v>452</v>
      </c>
      <c r="D279" s="62">
        <v>2665</v>
      </c>
      <c r="E279" s="63"/>
      <c r="F279" s="64">
        <v>1075</v>
      </c>
    </row>
    <row r="280" spans="1:6" ht="15.75" hidden="1">
      <c r="A280" s="30" t="s">
        <v>17</v>
      </c>
      <c r="B280" s="58">
        <v>3134</v>
      </c>
      <c r="C280" s="62">
        <v>361</v>
      </c>
      <c r="D280" s="62">
        <v>3442</v>
      </c>
      <c r="E280" s="63"/>
      <c r="F280" s="64">
        <v>701</v>
      </c>
    </row>
    <row r="281" spans="1:6" ht="15.75" hidden="1">
      <c r="A281" s="30" t="s">
        <v>18</v>
      </c>
      <c r="B281" s="58">
        <v>2963</v>
      </c>
      <c r="C281" s="62">
        <v>270</v>
      </c>
      <c r="D281" s="62">
        <v>3530</v>
      </c>
      <c r="E281" s="63"/>
      <c r="F281" s="64">
        <v>1137</v>
      </c>
    </row>
    <row r="282" spans="1:6" ht="15.75" hidden="1">
      <c r="A282" s="30" t="s">
        <v>19</v>
      </c>
      <c r="B282" s="58">
        <v>4657</v>
      </c>
      <c r="C282" s="62">
        <v>279</v>
      </c>
      <c r="D282" s="62">
        <v>2775</v>
      </c>
      <c r="E282" s="63"/>
      <c r="F282" s="64">
        <v>932</v>
      </c>
    </row>
    <row r="283" spans="1:6" ht="15.75" hidden="1">
      <c r="A283" s="30" t="s">
        <v>20</v>
      </c>
      <c r="B283" s="58">
        <v>2168</v>
      </c>
      <c r="C283" s="62">
        <v>143</v>
      </c>
      <c r="D283" s="62">
        <v>3596</v>
      </c>
      <c r="E283" s="63"/>
      <c r="F283" s="64">
        <v>557</v>
      </c>
    </row>
    <row r="284" spans="1:6" ht="15.75" hidden="1">
      <c r="A284" s="33" t="s">
        <v>21</v>
      </c>
      <c r="B284" s="58">
        <v>693</v>
      </c>
      <c r="C284" s="62">
        <v>72</v>
      </c>
      <c r="D284" s="62">
        <v>3485</v>
      </c>
      <c r="E284" s="63"/>
      <c r="F284" s="64">
        <v>919</v>
      </c>
    </row>
    <row r="285" spans="1:6" ht="15.75" hidden="1">
      <c r="A285" s="30" t="s">
        <v>47</v>
      </c>
      <c r="B285" s="58">
        <v>1126</v>
      </c>
      <c r="C285" s="62">
        <v>206</v>
      </c>
      <c r="D285" s="62">
        <v>2101</v>
      </c>
      <c r="E285" s="63"/>
      <c r="F285" s="64">
        <v>798</v>
      </c>
    </row>
    <row r="286" spans="1:6" ht="15.75" hidden="1">
      <c r="A286" s="30" t="s">
        <v>48</v>
      </c>
      <c r="B286" s="58">
        <v>1061</v>
      </c>
      <c r="C286" s="62">
        <v>184</v>
      </c>
      <c r="D286" s="62">
        <v>1756</v>
      </c>
      <c r="E286" s="63"/>
      <c r="F286" s="64">
        <v>531</v>
      </c>
    </row>
    <row r="287" spans="1:6" ht="15.75" hidden="1">
      <c r="A287" s="30" t="s">
        <v>28</v>
      </c>
      <c r="B287" s="58">
        <v>2395</v>
      </c>
      <c r="C287" s="62">
        <v>116</v>
      </c>
      <c r="D287" s="62">
        <v>2169</v>
      </c>
      <c r="E287" s="63"/>
      <c r="F287" s="64">
        <v>502</v>
      </c>
    </row>
    <row r="288" spans="1:6" ht="15.75" hidden="1">
      <c r="A288" s="30" t="s">
        <v>24</v>
      </c>
      <c r="B288" s="58">
        <v>1581</v>
      </c>
      <c r="C288" s="62">
        <v>406</v>
      </c>
      <c r="D288" s="62">
        <v>1263</v>
      </c>
      <c r="E288" s="63"/>
      <c r="F288" s="64">
        <v>498</v>
      </c>
    </row>
    <row r="289" spans="1:6" ht="15.75" hidden="1">
      <c r="A289" s="30"/>
      <c r="B289" s="58"/>
      <c r="C289" s="62"/>
      <c r="D289" s="62"/>
      <c r="E289" s="63"/>
      <c r="F289" s="64"/>
    </row>
    <row r="290" spans="1:6" ht="15.75" hidden="1">
      <c r="A290" s="42" t="s">
        <v>64</v>
      </c>
      <c r="B290" s="58"/>
      <c r="C290" s="62"/>
      <c r="D290" s="62"/>
      <c r="E290" s="63"/>
      <c r="F290" s="64"/>
    </row>
    <row r="291" spans="1:7" ht="15.75" hidden="1">
      <c r="A291" s="30" t="s">
        <v>25</v>
      </c>
      <c r="B291" s="58">
        <v>2782</v>
      </c>
      <c r="C291" s="62">
        <v>329</v>
      </c>
      <c r="D291" s="62">
        <v>1502</v>
      </c>
      <c r="E291" s="63"/>
      <c r="F291" s="64">
        <v>561</v>
      </c>
      <c r="G291" s="7"/>
    </row>
    <row r="292" spans="1:6" ht="15.75" hidden="1">
      <c r="A292" s="30" t="s">
        <v>26</v>
      </c>
      <c r="B292" s="58">
        <v>1738</v>
      </c>
      <c r="C292" s="62">
        <v>287</v>
      </c>
      <c r="D292" s="62">
        <v>2096</v>
      </c>
      <c r="E292" s="63"/>
      <c r="F292" s="64">
        <v>1008</v>
      </c>
    </row>
    <row r="293" spans="1:6" ht="15.75" hidden="1">
      <c r="A293" s="30" t="s">
        <v>27</v>
      </c>
      <c r="B293" s="58">
        <v>3141</v>
      </c>
      <c r="C293" s="62">
        <v>373</v>
      </c>
      <c r="D293" s="62">
        <v>2229</v>
      </c>
      <c r="E293" s="63"/>
      <c r="F293" s="64">
        <v>1208</v>
      </c>
    </row>
    <row r="294" spans="1:6" ht="15.75" hidden="1">
      <c r="A294" s="30" t="s">
        <v>17</v>
      </c>
      <c r="B294" s="58">
        <v>2298</v>
      </c>
      <c r="C294" s="62">
        <v>461</v>
      </c>
      <c r="D294" s="62">
        <v>1634</v>
      </c>
      <c r="E294" s="63"/>
      <c r="F294" s="64">
        <v>1656</v>
      </c>
    </row>
    <row r="295" spans="1:6" ht="15.75" hidden="1">
      <c r="A295" s="30" t="s">
        <v>18</v>
      </c>
      <c r="B295" s="58">
        <v>2486</v>
      </c>
      <c r="C295" s="62">
        <v>419</v>
      </c>
      <c r="D295" s="62">
        <v>3100</v>
      </c>
      <c r="E295" s="63"/>
      <c r="F295" s="64">
        <v>1555</v>
      </c>
    </row>
    <row r="296" spans="1:6" ht="15.75" hidden="1">
      <c r="A296" s="30" t="s">
        <v>19</v>
      </c>
      <c r="B296" s="58">
        <v>4069</v>
      </c>
      <c r="C296" s="62">
        <v>294</v>
      </c>
      <c r="D296" s="62">
        <v>4212</v>
      </c>
      <c r="E296" s="63"/>
      <c r="F296" s="64">
        <v>1709</v>
      </c>
    </row>
    <row r="297" spans="1:6" ht="15.75" hidden="1">
      <c r="A297" s="30" t="s">
        <v>20</v>
      </c>
      <c r="B297" s="58">
        <v>2933</v>
      </c>
      <c r="C297" s="62">
        <v>344</v>
      </c>
      <c r="D297" s="62">
        <v>398</v>
      </c>
      <c r="E297" s="63"/>
      <c r="F297" s="64">
        <v>1418</v>
      </c>
    </row>
    <row r="298" spans="1:7" ht="15.75" hidden="1">
      <c r="A298" s="30" t="s">
        <v>21</v>
      </c>
      <c r="B298" s="58">
        <f>2933+2053-2934-15</f>
        <v>2037</v>
      </c>
      <c r="C298" s="66">
        <f>2816+1920-2985</f>
        <v>1751</v>
      </c>
      <c r="D298" s="66">
        <f>344+135-452</f>
        <v>27</v>
      </c>
      <c r="E298" s="58"/>
      <c r="F298" s="57">
        <f>1418-535-1</f>
        <v>882</v>
      </c>
      <c r="G298" s="14"/>
    </row>
    <row r="299" spans="1:7" ht="15.75" hidden="1">
      <c r="A299" s="30" t="s">
        <v>47</v>
      </c>
      <c r="B299" s="58">
        <f>2037+3392-3149-2</f>
        <v>2278</v>
      </c>
      <c r="C299" s="66">
        <f>27+462-323-2</f>
        <v>164</v>
      </c>
      <c r="D299" s="57">
        <f>1751+3185-2557</f>
        <v>2379</v>
      </c>
      <c r="E299" s="58"/>
      <c r="F299" s="59">
        <f>882+0-264-2</f>
        <v>616</v>
      </c>
      <c r="G299" s="8"/>
    </row>
    <row r="300" spans="1:7" ht="15.75" hidden="1">
      <c r="A300" s="30" t="s">
        <v>48</v>
      </c>
      <c r="B300" s="65">
        <f>2278+1374-2329-6</f>
        <v>1317</v>
      </c>
      <c r="C300" s="65">
        <f>164+240-261-1</f>
        <v>142</v>
      </c>
      <c r="D300" s="65">
        <f>2379+1870-2303</f>
        <v>1946</v>
      </c>
      <c r="E300" s="58"/>
      <c r="F300" s="65">
        <f>616+395-410-1</f>
        <v>600</v>
      </c>
      <c r="G300" s="8"/>
    </row>
    <row r="301" spans="1:7" ht="15.75" hidden="1">
      <c r="A301" s="30" t="s">
        <v>28</v>
      </c>
      <c r="B301" s="67">
        <v>1382</v>
      </c>
      <c r="C301" s="60">
        <v>2553</v>
      </c>
      <c r="D301" s="68">
        <v>251</v>
      </c>
      <c r="E301" s="69"/>
      <c r="F301" s="68">
        <v>529</v>
      </c>
      <c r="G301" s="8"/>
    </row>
    <row r="302" spans="1:7" ht="15.75" hidden="1">
      <c r="A302" s="30" t="s">
        <v>24</v>
      </c>
      <c r="B302" s="61">
        <v>1521</v>
      </c>
      <c r="C302" s="60">
        <v>440</v>
      </c>
      <c r="D302" s="68">
        <v>1550</v>
      </c>
      <c r="E302" s="69"/>
      <c r="F302" s="68">
        <v>626</v>
      </c>
      <c r="G302" s="8"/>
    </row>
    <row r="303" spans="1:7" ht="15.75" hidden="1">
      <c r="A303" s="30"/>
      <c r="B303" s="61"/>
      <c r="C303" s="60"/>
      <c r="D303" s="68"/>
      <c r="E303" s="69"/>
      <c r="F303" s="68"/>
      <c r="G303" s="8"/>
    </row>
    <row r="304" spans="1:7" ht="15.75" hidden="1">
      <c r="A304" s="42" t="s">
        <v>67</v>
      </c>
      <c r="B304" s="59"/>
      <c r="C304" s="59"/>
      <c r="D304" s="68"/>
      <c r="E304" s="69"/>
      <c r="F304" s="68"/>
      <c r="G304" s="8"/>
    </row>
    <row r="305" spans="1:7" ht="15.75" hidden="1">
      <c r="A305" s="30" t="s">
        <v>12</v>
      </c>
      <c r="B305" s="59">
        <f>B365</f>
        <v>111</v>
      </c>
      <c r="C305" s="59">
        <f>C365</f>
        <v>481</v>
      </c>
      <c r="D305" s="59">
        <f>D365</f>
        <v>2433</v>
      </c>
      <c r="E305" s="60">
        <f>E365</f>
        <v>0</v>
      </c>
      <c r="F305" s="59">
        <f>F365</f>
        <v>1726</v>
      </c>
      <c r="G305" s="8"/>
    </row>
    <row r="306" spans="1:7" ht="15.75" hidden="1">
      <c r="A306" s="51" t="s">
        <v>13</v>
      </c>
      <c r="B306" s="59">
        <f>B368</f>
        <v>2145</v>
      </c>
      <c r="C306" s="59">
        <f>C368</f>
        <v>305</v>
      </c>
      <c r="D306" s="59">
        <f>D368</f>
        <v>545</v>
      </c>
      <c r="E306" s="60">
        <f>E368</f>
        <v>0</v>
      </c>
      <c r="F306" s="59">
        <f>F368</f>
        <v>189</v>
      </c>
      <c r="G306" s="8"/>
    </row>
    <row r="307" spans="1:7" ht="15.75" hidden="1">
      <c r="A307" s="51" t="s">
        <v>14</v>
      </c>
      <c r="B307" s="59">
        <f>B371</f>
        <v>1566</v>
      </c>
      <c r="C307" s="59">
        <f>C371</f>
        <v>255</v>
      </c>
      <c r="D307" s="59">
        <f>D371</f>
        <v>1347</v>
      </c>
      <c r="E307" s="60">
        <f>E371</f>
        <v>0</v>
      </c>
      <c r="F307" s="59">
        <f>F371</f>
        <v>639</v>
      </c>
      <c r="G307" s="8"/>
    </row>
    <row r="308" spans="1:7" ht="15.75" hidden="1">
      <c r="A308" s="51" t="s">
        <v>15</v>
      </c>
      <c r="B308" s="59">
        <f>B374</f>
        <v>1863</v>
      </c>
      <c r="C308" s="59">
        <f>C374</f>
        <v>355</v>
      </c>
      <c r="D308" s="59">
        <f>D374</f>
        <v>2329</v>
      </c>
      <c r="E308" s="60">
        <f>E374</f>
        <v>0</v>
      </c>
      <c r="F308" s="59">
        <f>F374</f>
        <v>867</v>
      </c>
      <c r="G308" s="8"/>
    </row>
    <row r="309" spans="1:7" ht="15.75" hidden="1">
      <c r="A309" s="30"/>
      <c r="B309" s="59"/>
      <c r="C309" s="59"/>
      <c r="D309" s="59"/>
      <c r="E309" s="61"/>
      <c r="F309" s="59"/>
      <c r="G309" s="8"/>
    </row>
    <row r="310" spans="1:7" ht="15.75" hidden="1">
      <c r="A310" s="42" t="s">
        <v>71</v>
      </c>
      <c r="B310" s="59"/>
      <c r="C310" s="59"/>
      <c r="D310" s="59"/>
      <c r="E310" s="61"/>
      <c r="F310" s="59"/>
      <c r="G310" s="8"/>
    </row>
    <row r="311" spans="1:7" ht="15.75" hidden="1">
      <c r="A311" s="51" t="s">
        <v>12</v>
      </c>
      <c r="B311" s="59">
        <f>B379</f>
        <v>2249</v>
      </c>
      <c r="C311" s="59">
        <f>C379</f>
        <v>396</v>
      </c>
      <c r="D311" s="59">
        <f>D379</f>
        <v>4038</v>
      </c>
      <c r="E311" s="59">
        <f>E379</f>
        <v>0</v>
      </c>
      <c r="F311" s="59">
        <f>F379</f>
        <v>1658</v>
      </c>
      <c r="G311" s="8"/>
    </row>
    <row r="312" spans="1:7" ht="15.75" hidden="1">
      <c r="A312" s="51" t="s">
        <v>13</v>
      </c>
      <c r="B312" s="59">
        <f>B382</f>
        <v>821</v>
      </c>
      <c r="C312" s="59">
        <f>C382</f>
        <v>302</v>
      </c>
      <c r="D312" s="59">
        <f>D382</f>
        <v>1854</v>
      </c>
      <c r="E312" s="59">
        <f>E382</f>
        <v>0</v>
      </c>
      <c r="F312" s="59">
        <f>F382</f>
        <v>748</v>
      </c>
      <c r="G312" s="8"/>
    </row>
    <row r="313" spans="1:7" ht="15.75" hidden="1">
      <c r="A313" s="51" t="s">
        <v>14</v>
      </c>
      <c r="B313" s="59">
        <f>B371</f>
        <v>1566</v>
      </c>
      <c r="C313" s="59">
        <f>C371</f>
        <v>255</v>
      </c>
      <c r="D313" s="59">
        <f>D371</f>
        <v>1347</v>
      </c>
      <c r="E313" s="59">
        <f>E371</f>
        <v>0</v>
      </c>
      <c r="F313" s="59">
        <f>F371</f>
        <v>639</v>
      </c>
      <c r="G313" s="8"/>
    </row>
    <row r="314" spans="1:7" ht="15.75" hidden="1">
      <c r="A314" s="51" t="s">
        <v>15</v>
      </c>
      <c r="B314" s="59">
        <f>B388</f>
        <v>472</v>
      </c>
      <c r="C314" s="59">
        <f>C388</f>
        <v>17</v>
      </c>
      <c r="D314" s="59">
        <f>D388</f>
        <v>2094</v>
      </c>
      <c r="E314" s="59">
        <f>E388</f>
        <v>0</v>
      </c>
      <c r="F314" s="59">
        <f>F388</f>
        <v>880</v>
      </c>
      <c r="G314" s="59"/>
    </row>
    <row r="315" spans="1:7" ht="15.75" hidden="1">
      <c r="A315" s="30"/>
      <c r="B315" s="59"/>
      <c r="C315" s="59"/>
      <c r="D315" s="59"/>
      <c r="E315" s="58"/>
      <c r="F315" s="59"/>
      <c r="G315" s="58"/>
    </row>
    <row r="316" spans="1:7" ht="15.75">
      <c r="A316" s="42" t="s">
        <v>72</v>
      </c>
      <c r="B316" s="59"/>
      <c r="C316" s="59"/>
      <c r="D316" s="59"/>
      <c r="E316" s="58"/>
      <c r="F316" s="59"/>
      <c r="G316" s="58"/>
    </row>
    <row r="317" spans="1:7" ht="15.75">
      <c r="A317" s="51" t="s">
        <v>12</v>
      </c>
      <c r="B317" s="59">
        <f>B393</f>
        <v>439</v>
      </c>
      <c r="C317" s="59">
        <f>C393</f>
        <v>63</v>
      </c>
      <c r="D317" s="59">
        <f>D393</f>
        <v>671</v>
      </c>
      <c r="E317" s="59">
        <f>E393</f>
        <v>0</v>
      </c>
      <c r="F317" s="59">
        <f>F393</f>
        <v>678</v>
      </c>
      <c r="G317" s="58"/>
    </row>
    <row r="318" spans="1:7" ht="15.75">
      <c r="A318" s="51" t="s">
        <v>13</v>
      </c>
      <c r="B318" s="59">
        <f>B396</f>
        <v>905</v>
      </c>
      <c r="C318" s="59">
        <f>C396</f>
        <v>58</v>
      </c>
      <c r="D318" s="59">
        <f>D396</f>
        <v>1670</v>
      </c>
      <c r="E318" s="59">
        <f>E396</f>
        <v>0</v>
      </c>
      <c r="F318" s="59">
        <f>F396</f>
        <v>390</v>
      </c>
      <c r="G318" s="58"/>
    </row>
    <row r="319" spans="1:7" ht="15.75">
      <c r="A319" s="51" t="s">
        <v>14</v>
      </c>
      <c r="B319" s="59">
        <f>B399</f>
        <v>1265</v>
      </c>
      <c r="C319" s="59">
        <f>C399</f>
        <v>117</v>
      </c>
      <c r="D319" s="59">
        <f>D399</f>
        <v>1758</v>
      </c>
      <c r="E319" s="59">
        <f>E399</f>
        <v>0</v>
      </c>
      <c r="F319" s="59">
        <f>F399</f>
        <v>583</v>
      </c>
      <c r="G319" s="58"/>
    </row>
    <row r="320" spans="1:7" ht="15.75">
      <c r="A320" s="51" t="s">
        <v>15</v>
      </c>
      <c r="B320" s="59">
        <f>B402</f>
        <v>1739</v>
      </c>
      <c r="C320" s="59">
        <f>C402</f>
        <v>94</v>
      </c>
      <c r="D320" s="59">
        <f>D402</f>
        <v>741</v>
      </c>
      <c r="E320" s="59">
        <f>E402</f>
        <v>0</v>
      </c>
      <c r="F320" s="59">
        <f>F402</f>
        <v>586</v>
      </c>
      <c r="G320" s="58"/>
    </row>
    <row r="321" spans="1:7" ht="15.75">
      <c r="A321" s="30"/>
      <c r="B321" s="59"/>
      <c r="C321" s="59"/>
      <c r="D321" s="59"/>
      <c r="E321" s="58"/>
      <c r="F321" s="59"/>
      <c r="G321" s="58"/>
    </row>
    <row r="322" spans="1:7" ht="15.75">
      <c r="A322" s="42" t="s">
        <v>73</v>
      </c>
      <c r="B322" s="59"/>
      <c r="C322" s="59"/>
      <c r="D322" s="59"/>
      <c r="E322" s="58"/>
      <c r="F322" s="59"/>
      <c r="G322" s="58"/>
    </row>
    <row r="323" spans="1:7" ht="15.75">
      <c r="A323" s="51" t="s">
        <v>12</v>
      </c>
      <c r="B323" s="59">
        <f>B407</f>
        <v>1117</v>
      </c>
      <c r="C323" s="59">
        <f>C407</f>
        <v>49</v>
      </c>
      <c r="D323" s="59">
        <f>D407</f>
        <v>1161</v>
      </c>
      <c r="E323" s="59">
        <f>E407</f>
        <v>0</v>
      </c>
      <c r="F323" s="59">
        <f>F407</f>
        <v>394</v>
      </c>
      <c r="G323" s="58"/>
    </row>
    <row r="324" spans="1:7" ht="15.75">
      <c r="A324" s="51" t="s">
        <v>13</v>
      </c>
      <c r="B324" s="59">
        <f>B410</f>
        <v>111</v>
      </c>
      <c r="C324" s="59">
        <f>C410</f>
        <v>33</v>
      </c>
      <c r="D324" s="59">
        <f>D410</f>
        <v>605</v>
      </c>
      <c r="E324" s="59">
        <f>E410</f>
        <v>0</v>
      </c>
      <c r="F324" s="59">
        <f>F410</f>
        <v>292</v>
      </c>
      <c r="G324" s="58"/>
    </row>
    <row r="325" spans="1:7" ht="15.75">
      <c r="A325" s="51" t="s">
        <v>14</v>
      </c>
      <c r="B325" s="59">
        <f>B413</f>
        <v>1360</v>
      </c>
      <c r="C325" s="59">
        <f>C413</f>
        <v>17</v>
      </c>
      <c r="D325" s="59">
        <f>D413</f>
        <v>1110</v>
      </c>
      <c r="E325" s="59">
        <f>E413</f>
        <v>0</v>
      </c>
      <c r="F325" s="59">
        <f>F413</f>
        <v>292</v>
      </c>
      <c r="G325" s="58"/>
    </row>
    <row r="326" spans="1:7" ht="15.75">
      <c r="A326" s="51" t="s">
        <v>15</v>
      </c>
      <c r="B326" s="59">
        <f>B416</f>
        <v>658</v>
      </c>
      <c r="C326" s="59">
        <f>C416</f>
        <v>98</v>
      </c>
      <c r="D326" s="59">
        <f>D416</f>
        <v>1855</v>
      </c>
      <c r="E326" s="59">
        <f>E416</f>
        <v>0</v>
      </c>
      <c r="F326" s="59">
        <f>F416</f>
        <v>258</v>
      </c>
      <c r="G326" s="58"/>
    </row>
    <row r="327" spans="1:7" ht="15.75">
      <c r="A327" s="51"/>
      <c r="B327" s="59"/>
      <c r="C327" s="59"/>
      <c r="D327" s="59"/>
      <c r="E327" s="58"/>
      <c r="F327" s="59"/>
      <c r="G327" s="58"/>
    </row>
    <row r="328" spans="1:7" ht="15.75">
      <c r="A328" s="42" t="s">
        <v>74</v>
      </c>
      <c r="B328" s="59"/>
      <c r="C328" s="59"/>
      <c r="D328" s="59"/>
      <c r="E328" s="58"/>
      <c r="F328" s="59"/>
      <c r="G328" s="58"/>
    </row>
    <row r="329" spans="1:7" ht="15.75">
      <c r="A329" s="51" t="s">
        <v>12</v>
      </c>
      <c r="B329" s="59">
        <f>B421</f>
        <v>687</v>
      </c>
      <c r="C329" s="59">
        <f>C421</f>
        <v>341</v>
      </c>
      <c r="D329" s="59">
        <f>D421</f>
        <v>1497</v>
      </c>
      <c r="E329" s="59">
        <f>E421</f>
        <v>0</v>
      </c>
      <c r="F329" s="59">
        <f>F421</f>
        <v>153</v>
      </c>
      <c r="G329" s="58"/>
    </row>
    <row r="330" spans="1:7" ht="15.75">
      <c r="A330" s="51" t="s">
        <v>13</v>
      </c>
      <c r="B330" s="59">
        <f>B424</f>
        <v>227</v>
      </c>
      <c r="C330" s="59">
        <f>C424</f>
        <v>255</v>
      </c>
      <c r="D330" s="59">
        <f>D424</f>
        <v>778</v>
      </c>
      <c r="E330" s="59">
        <f>E424</f>
        <v>0</v>
      </c>
      <c r="F330" s="59">
        <f>F424</f>
        <v>167</v>
      </c>
      <c r="G330" s="58"/>
    </row>
    <row r="331" spans="1:7" ht="15.75">
      <c r="A331" s="51" t="s">
        <v>14</v>
      </c>
      <c r="B331" s="59">
        <f>B425+B426+B427</f>
        <v>2295</v>
      </c>
      <c r="C331" s="59">
        <f>C425+C426+C427</f>
        <v>503</v>
      </c>
      <c r="D331" s="59">
        <f>D425+D426+D427</f>
        <v>4749</v>
      </c>
      <c r="E331" s="59">
        <f>E425+E426+E427</f>
        <v>0</v>
      </c>
      <c r="F331" s="59">
        <f>F425+F426+F427</f>
        <v>2149</v>
      </c>
      <c r="G331" s="58"/>
    </row>
    <row r="332" spans="1:7" ht="15.75">
      <c r="A332" s="51" t="s">
        <v>15</v>
      </c>
      <c r="B332" s="59">
        <f>B428+B429+B430</f>
        <v>2789</v>
      </c>
      <c r="C332" s="59">
        <f>C428+C429+C430</f>
        <v>478</v>
      </c>
      <c r="D332" s="59">
        <f>D428+D429+D430</f>
        <v>7815</v>
      </c>
      <c r="E332" s="59">
        <f>E428+E429+E430</f>
        <v>0</v>
      </c>
      <c r="F332" s="59">
        <f>F428+F429+F430</f>
        <v>2053</v>
      </c>
      <c r="G332" s="58"/>
    </row>
    <row r="333" spans="1:7" ht="15.75">
      <c r="A333" s="30"/>
      <c r="B333" s="59"/>
      <c r="C333" s="59"/>
      <c r="D333" s="59"/>
      <c r="E333" s="69"/>
      <c r="F333" s="59"/>
      <c r="G333" s="8"/>
    </row>
    <row r="334" spans="1:6" ht="15.75" hidden="1">
      <c r="A334" s="42" t="s">
        <v>65</v>
      </c>
      <c r="B334" s="59"/>
      <c r="C334" s="59"/>
      <c r="D334" s="59"/>
      <c r="E334" s="63"/>
      <c r="F334" s="59"/>
    </row>
    <row r="335" spans="1:7" ht="15.75" hidden="1">
      <c r="A335" s="30" t="s">
        <v>25</v>
      </c>
      <c r="B335" s="59">
        <v>1968</v>
      </c>
      <c r="C335" s="59">
        <v>383</v>
      </c>
      <c r="D335" s="59">
        <v>3011</v>
      </c>
      <c r="E335" s="63"/>
      <c r="F335" s="59">
        <v>1062</v>
      </c>
      <c r="G335" s="7"/>
    </row>
    <row r="336" spans="1:7" ht="15.75" hidden="1">
      <c r="A336" s="30" t="s">
        <v>26</v>
      </c>
      <c r="B336" s="59">
        <v>3927</v>
      </c>
      <c r="C336" s="59">
        <v>364</v>
      </c>
      <c r="D336" s="59">
        <v>3058</v>
      </c>
      <c r="E336" s="63"/>
      <c r="F336" s="59">
        <v>974</v>
      </c>
      <c r="G336" s="7"/>
    </row>
    <row r="337" spans="1:7" ht="15.75" hidden="1">
      <c r="A337" s="30" t="s">
        <v>27</v>
      </c>
      <c r="B337" s="59">
        <v>3513</v>
      </c>
      <c r="C337" s="59">
        <v>191</v>
      </c>
      <c r="D337" s="59">
        <v>4227</v>
      </c>
      <c r="E337" s="63"/>
      <c r="F337" s="59">
        <v>1184</v>
      </c>
      <c r="G337" s="7"/>
    </row>
    <row r="338" spans="1:7" ht="15.75" hidden="1">
      <c r="A338" s="30" t="s">
        <v>17</v>
      </c>
      <c r="B338" s="59">
        <v>1274</v>
      </c>
      <c r="C338" s="59">
        <v>130</v>
      </c>
      <c r="D338" s="59">
        <v>2501</v>
      </c>
      <c r="E338" s="63"/>
      <c r="F338" s="59">
        <v>836</v>
      </c>
      <c r="G338" s="7"/>
    </row>
    <row r="339" spans="1:7" ht="15.75" hidden="1">
      <c r="A339" s="30" t="s">
        <v>18</v>
      </c>
      <c r="B339" s="59">
        <v>1572</v>
      </c>
      <c r="C339" s="59">
        <v>335</v>
      </c>
      <c r="D339" s="59">
        <v>1755</v>
      </c>
      <c r="E339" s="63"/>
      <c r="F339" s="59">
        <v>1309</v>
      </c>
      <c r="G339" s="7"/>
    </row>
    <row r="340" spans="1:7" ht="15.75" hidden="1">
      <c r="A340" s="30" t="s">
        <v>19</v>
      </c>
      <c r="B340" s="59">
        <v>1100</v>
      </c>
      <c r="C340" s="59">
        <v>465</v>
      </c>
      <c r="D340" s="59">
        <v>1433</v>
      </c>
      <c r="E340" s="63"/>
      <c r="F340" s="59">
        <v>709</v>
      </c>
      <c r="G340" s="7"/>
    </row>
    <row r="341" spans="1:7" ht="15.75" hidden="1">
      <c r="A341" s="30" t="s">
        <v>20</v>
      </c>
      <c r="B341" s="59">
        <v>1244</v>
      </c>
      <c r="C341" s="59">
        <v>243</v>
      </c>
      <c r="D341" s="59">
        <v>1343</v>
      </c>
      <c r="E341" s="63"/>
      <c r="F341" s="59">
        <v>495</v>
      </c>
      <c r="G341" s="7"/>
    </row>
    <row r="342" spans="1:7" ht="15.75" hidden="1">
      <c r="A342" s="30" t="s">
        <v>21</v>
      </c>
      <c r="B342" s="59">
        <v>1014</v>
      </c>
      <c r="C342" s="59">
        <v>279</v>
      </c>
      <c r="D342" s="59">
        <v>2147</v>
      </c>
      <c r="E342" s="63"/>
      <c r="F342" s="59">
        <v>1038</v>
      </c>
      <c r="G342" s="7"/>
    </row>
    <row r="343" spans="1:7" ht="15.75" hidden="1">
      <c r="A343" s="30" t="s">
        <v>47</v>
      </c>
      <c r="B343" s="59">
        <v>1118</v>
      </c>
      <c r="C343" s="59">
        <v>290</v>
      </c>
      <c r="D343" s="59">
        <v>3315</v>
      </c>
      <c r="E343" s="58"/>
      <c r="F343" s="59">
        <v>1649</v>
      </c>
      <c r="G343" s="7"/>
    </row>
    <row r="344" spans="1:7" ht="15.75" hidden="1">
      <c r="A344" s="30" t="s">
        <v>63</v>
      </c>
      <c r="B344" s="59">
        <v>1985</v>
      </c>
      <c r="C344" s="59">
        <v>297</v>
      </c>
      <c r="D344" s="59">
        <v>2551</v>
      </c>
      <c r="E344" s="58"/>
      <c r="F344" s="59">
        <v>1385</v>
      </c>
      <c r="G344" s="7"/>
    </row>
    <row r="345" spans="1:7" ht="15.75" hidden="1">
      <c r="A345" s="30" t="s">
        <v>28</v>
      </c>
      <c r="B345" s="59">
        <v>1742</v>
      </c>
      <c r="C345" s="59">
        <v>414</v>
      </c>
      <c r="D345" s="59">
        <v>1862</v>
      </c>
      <c r="E345" s="58"/>
      <c r="F345" s="59">
        <v>1099</v>
      </c>
      <c r="G345" s="7"/>
    </row>
    <row r="346" spans="1:7" ht="15.75" hidden="1">
      <c r="A346" s="30" t="s">
        <v>24</v>
      </c>
      <c r="B346" s="59">
        <v>1076</v>
      </c>
      <c r="C346" s="59">
        <v>358</v>
      </c>
      <c r="D346" s="59">
        <v>2382</v>
      </c>
      <c r="E346" s="58"/>
      <c r="F346" s="59">
        <v>1313</v>
      </c>
      <c r="G346" s="7"/>
    </row>
    <row r="347" spans="1:7" ht="15.75" hidden="1">
      <c r="A347" s="30"/>
      <c r="B347" s="59"/>
      <c r="C347" s="59"/>
      <c r="D347" s="59"/>
      <c r="E347" s="58"/>
      <c r="F347" s="59"/>
      <c r="G347" s="7"/>
    </row>
    <row r="348" spans="1:7" ht="15.75" hidden="1">
      <c r="A348" s="42" t="s">
        <v>66</v>
      </c>
      <c r="B348" s="59"/>
      <c r="C348" s="59"/>
      <c r="D348" s="59"/>
      <c r="E348" s="58"/>
      <c r="F348" s="59"/>
      <c r="G348" s="7"/>
    </row>
    <row r="349" spans="1:7" ht="15.75" hidden="1">
      <c r="A349" s="30" t="s">
        <v>25</v>
      </c>
      <c r="B349" s="59">
        <v>1229</v>
      </c>
      <c r="C349" s="59">
        <v>139</v>
      </c>
      <c r="D349" s="59">
        <v>3202</v>
      </c>
      <c r="E349" s="58"/>
      <c r="F349" s="59">
        <v>1007</v>
      </c>
      <c r="G349" s="7"/>
    </row>
    <row r="350" spans="1:7" ht="15.75" hidden="1">
      <c r="A350" s="30" t="s">
        <v>26</v>
      </c>
      <c r="B350" s="59">
        <v>1026</v>
      </c>
      <c r="C350" s="59">
        <v>18</v>
      </c>
      <c r="D350" s="59">
        <v>4176</v>
      </c>
      <c r="E350" s="58"/>
      <c r="F350" s="59">
        <v>508</v>
      </c>
      <c r="G350" s="7"/>
    </row>
    <row r="351" spans="1:7" ht="15.75" hidden="1">
      <c r="A351" s="30" t="s">
        <v>27</v>
      </c>
      <c r="B351" s="59">
        <v>730</v>
      </c>
      <c r="C351" s="59">
        <v>16</v>
      </c>
      <c r="D351" s="59">
        <v>4139</v>
      </c>
      <c r="E351" s="58"/>
      <c r="F351" s="59">
        <v>333</v>
      </c>
      <c r="G351" s="7"/>
    </row>
    <row r="352" spans="1:7" ht="15.75" hidden="1">
      <c r="A352" s="30" t="s">
        <v>17</v>
      </c>
      <c r="B352" s="59">
        <v>1624</v>
      </c>
      <c r="C352" s="59">
        <v>16</v>
      </c>
      <c r="D352" s="59">
        <v>1964</v>
      </c>
      <c r="E352" s="58"/>
      <c r="F352" s="59">
        <v>428</v>
      </c>
      <c r="G352" s="7"/>
    </row>
    <row r="353" spans="1:7" ht="15.75" hidden="1">
      <c r="A353" s="30" t="s">
        <v>18</v>
      </c>
      <c r="B353" s="59">
        <v>2126</v>
      </c>
      <c r="C353" s="59">
        <v>50</v>
      </c>
      <c r="D353" s="59">
        <v>1387</v>
      </c>
      <c r="E353" s="58"/>
      <c r="F353" s="59">
        <v>109</v>
      </c>
      <c r="G353" s="7"/>
    </row>
    <row r="354" spans="1:7" ht="15.75" hidden="1">
      <c r="A354" s="30" t="s">
        <v>19</v>
      </c>
      <c r="B354" s="59">
        <v>2349</v>
      </c>
      <c r="C354" s="59">
        <v>73</v>
      </c>
      <c r="D354" s="59">
        <v>1710</v>
      </c>
      <c r="E354" s="58"/>
      <c r="F354" s="59">
        <v>67</v>
      </c>
      <c r="G354" s="7"/>
    </row>
    <row r="355" spans="1:7" ht="15.75" hidden="1">
      <c r="A355" s="30" t="s">
        <v>20</v>
      </c>
      <c r="B355" s="59">
        <v>1073</v>
      </c>
      <c r="C355" s="59">
        <v>160</v>
      </c>
      <c r="D355" s="59">
        <v>2550</v>
      </c>
      <c r="E355" s="58"/>
      <c r="F355" s="59">
        <v>445</v>
      </c>
      <c r="G355" s="7"/>
    </row>
    <row r="356" spans="1:7" ht="15.75" hidden="1">
      <c r="A356" s="30" t="s">
        <v>21</v>
      </c>
      <c r="B356" s="59">
        <v>706</v>
      </c>
      <c r="C356" s="59">
        <v>50</v>
      </c>
      <c r="D356" s="59">
        <v>3699</v>
      </c>
      <c r="E356" s="58"/>
      <c r="F356" s="59">
        <v>422</v>
      </c>
      <c r="G356" s="7"/>
    </row>
    <row r="357" spans="1:7" ht="15.75" hidden="1">
      <c r="A357" s="30" t="s">
        <v>47</v>
      </c>
      <c r="B357" s="59">
        <v>612</v>
      </c>
      <c r="C357" s="59">
        <v>411</v>
      </c>
      <c r="D357" s="59">
        <v>1434</v>
      </c>
      <c r="E357" s="58"/>
      <c r="F357" s="59">
        <v>1230</v>
      </c>
      <c r="G357" s="7"/>
    </row>
    <row r="358" spans="1:7" ht="15.75" hidden="1">
      <c r="A358" s="30" t="s">
        <v>63</v>
      </c>
      <c r="B358" s="59">
        <v>148</v>
      </c>
      <c r="C358" s="59">
        <v>240</v>
      </c>
      <c r="D358" s="59">
        <v>847</v>
      </c>
      <c r="E358" s="58"/>
      <c r="F358" s="59">
        <v>934</v>
      </c>
      <c r="G358" s="7"/>
    </row>
    <row r="359" spans="1:7" ht="15.75" hidden="1">
      <c r="A359" s="30" t="s">
        <v>28</v>
      </c>
      <c r="B359" s="59">
        <v>1481</v>
      </c>
      <c r="C359" s="59">
        <v>455</v>
      </c>
      <c r="D359" s="59">
        <v>1944</v>
      </c>
      <c r="E359" s="58"/>
      <c r="F359" s="59">
        <v>1073</v>
      </c>
      <c r="G359" s="7"/>
    </row>
    <row r="360" spans="1:7" ht="15.75" hidden="1">
      <c r="A360" s="30" t="s">
        <v>24</v>
      </c>
      <c r="B360" s="59">
        <v>138</v>
      </c>
      <c r="C360" s="59">
        <v>474</v>
      </c>
      <c r="D360" s="59">
        <v>1103</v>
      </c>
      <c r="E360" s="58"/>
      <c r="F360" s="59">
        <v>1099</v>
      </c>
      <c r="G360" s="7"/>
    </row>
    <row r="361" spans="1:7" ht="15.75" hidden="1">
      <c r="A361" s="30"/>
      <c r="B361" s="59"/>
      <c r="C361" s="59"/>
      <c r="D361" s="59"/>
      <c r="E361" s="58"/>
      <c r="F361" s="59"/>
      <c r="G361" s="7"/>
    </row>
    <row r="362" spans="1:7" ht="15.75" hidden="1">
      <c r="A362" s="42" t="s">
        <v>67</v>
      </c>
      <c r="B362" s="59"/>
      <c r="C362" s="59"/>
      <c r="D362" s="59"/>
      <c r="E362" s="58"/>
      <c r="F362" s="59"/>
      <c r="G362" s="7"/>
    </row>
    <row r="363" spans="1:7" ht="15.75" hidden="1">
      <c r="A363" s="30" t="s">
        <v>25</v>
      </c>
      <c r="B363" s="59">
        <v>34</v>
      </c>
      <c r="C363" s="59">
        <v>422</v>
      </c>
      <c r="D363" s="59">
        <v>1952</v>
      </c>
      <c r="E363" s="58"/>
      <c r="F363" s="59">
        <v>1800</v>
      </c>
      <c r="G363" s="7"/>
    </row>
    <row r="364" spans="1:7" ht="15.75" hidden="1">
      <c r="A364" s="30" t="s">
        <v>26</v>
      </c>
      <c r="B364" s="59">
        <v>1161</v>
      </c>
      <c r="C364" s="59">
        <v>188</v>
      </c>
      <c r="D364" s="59">
        <v>2155</v>
      </c>
      <c r="E364" s="58"/>
      <c r="F364" s="59">
        <v>1344</v>
      </c>
      <c r="G364" s="7"/>
    </row>
    <row r="365" spans="1:7" ht="15.75" hidden="1">
      <c r="A365" s="30" t="s">
        <v>27</v>
      </c>
      <c r="B365" s="59">
        <v>111</v>
      </c>
      <c r="C365" s="59">
        <v>481</v>
      </c>
      <c r="D365" s="59">
        <v>2433</v>
      </c>
      <c r="E365" s="58"/>
      <c r="F365" s="59">
        <v>1726</v>
      </c>
      <c r="G365" s="7"/>
    </row>
    <row r="366" spans="1:7" ht="15.75" hidden="1">
      <c r="A366" s="30" t="s">
        <v>17</v>
      </c>
      <c r="B366" s="59">
        <v>1635</v>
      </c>
      <c r="C366" s="59">
        <v>423</v>
      </c>
      <c r="D366" s="59">
        <v>2423</v>
      </c>
      <c r="E366" s="58"/>
      <c r="F366" s="59">
        <v>1232</v>
      </c>
      <c r="G366" s="7"/>
    </row>
    <row r="367" spans="1:7" ht="15.75" hidden="1">
      <c r="A367" s="30" t="s">
        <v>18</v>
      </c>
      <c r="B367" s="59">
        <v>2085</v>
      </c>
      <c r="C367" s="59">
        <v>491</v>
      </c>
      <c r="D367" s="59">
        <v>1347</v>
      </c>
      <c r="E367" s="58"/>
      <c r="F367" s="59">
        <v>794</v>
      </c>
      <c r="G367" s="7"/>
    </row>
    <row r="368" spans="1:7" ht="15.75" hidden="1">
      <c r="A368" s="30" t="s">
        <v>19</v>
      </c>
      <c r="B368" s="59">
        <v>2145</v>
      </c>
      <c r="C368" s="59">
        <v>305</v>
      </c>
      <c r="D368" s="59">
        <v>545</v>
      </c>
      <c r="E368" s="58"/>
      <c r="F368" s="59">
        <v>189</v>
      </c>
      <c r="G368" s="7"/>
    </row>
    <row r="369" spans="1:7" ht="15.75" hidden="1">
      <c r="A369" s="30" t="s">
        <v>20</v>
      </c>
      <c r="B369" s="59">
        <v>2397</v>
      </c>
      <c r="C369" s="59">
        <v>212</v>
      </c>
      <c r="D369" s="59">
        <v>1032</v>
      </c>
      <c r="E369" s="58"/>
      <c r="F369" s="59">
        <v>632</v>
      </c>
      <c r="G369" s="7"/>
    </row>
    <row r="370" spans="1:7" ht="15.75" hidden="1">
      <c r="A370" s="30" t="s">
        <v>21</v>
      </c>
      <c r="B370" s="59">
        <v>1398</v>
      </c>
      <c r="C370" s="59">
        <v>184</v>
      </c>
      <c r="D370" s="59">
        <v>1432</v>
      </c>
      <c r="E370" s="58"/>
      <c r="F370" s="59">
        <v>378</v>
      </c>
      <c r="G370" s="7"/>
    </row>
    <row r="371" spans="1:7" ht="15.75" hidden="1">
      <c r="A371" s="30" t="s">
        <v>47</v>
      </c>
      <c r="B371" s="59">
        <v>1566</v>
      </c>
      <c r="C371" s="59">
        <v>255</v>
      </c>
      <c r="D371" s="59">
        <v>1347</v>
      </c>
      <c r="E371" s="58"/>
      <c r="F371" s="59">
        <v>639</v>
      </c>
      <c r="G371" s="7"/>
    </row>
    <row r="372" spans="1:7" ht="15.75" hidden="1">
      <c r="A372" s="30" t="s">
        <v>63</v>
      </c>
      <c r="B372" s="59">
        <v>1626</v>
      </c>
      <c r="C372" s="59">
        <v>429</v>
      </c>
      <c r="D372" s="59">
        <v>1374</v>
      </c>
      <c r="E372" s="58"/>
      <c r="F372" s="59">
        <v>803</v>
      </c>
      <c r="G372" s="7"/>
    </row>
    <row r="373" spans="1:7" ht="15.75" hidden="1">
      <c r="A373" s="30" t="s">
        <v>28</v>
      </c>
      <c r="B373" s="59">
        <v>2442</v>
      </c>
      <c r="C373" s="59">
        <v>405</v>
      </c>
      <c r="D373" s="59">
        <v>1701</v>
      </c>
      <c r="E373" s="58"/>
      <c r="F373" s="59">
        <v>493</v>
      </c>
      <c r="G373" s="7"/>
    </row>
    <row r="374" spans="1:7" ht="15.75" hidden="1">
      <c r="A374" s="30" t="s">
        <v>24</v>
      </c>
      <c r="B374" s="59">
        <v>1863</v>
      </c>
      <c r="C374" s="59">
        <v>355</v>
      </c>
      <c r="D374" s="59">
        <v>2329</v>
      </c>
      <c r="E374" s="58"/>
      <c r="F374" s="59">
        <v>867</v>
      </c>
      <c r="G374" s="7"/>
    </row>
    <row r="375" spans="1:7" ht="15.75" hidden="1">
      <c r="A375" s="30"/>
      <c r="B375" s="59"/>
      <c r="C375" s="59"/>
      <c r="D375" s="59"/>
      <c r="E375" s="58"/>
      <c r="F375" s="59"/>
      <c r="G375" s="7"/>
    </row>
    <row r="376" spans="1:7" ht="15.75" hidden="1">
      <c r="A376" s="42" t="s">
        <v>71</v>
      </c>
      <c r="B376" s="59"/>
      <c r="C376" s="59"/>
      <c r="D376" s="59"/>
      <c r="E376" s="58"/>
      <c r="F376" s="59"/>
      <c r="G376" s="7"/>
    </row>
    <row r="377" spans="1:7" ht="15.75" hidden="1">
      <c r="A377" s="30" t="s">
        <v>25</v>
      </c>
      <c r="B377" s="59">
        <v>2439</v>
      </c>
      <c r="C377" s="59">
        <v>314</v>
      </c>
      <c r="D377" s="59">
        <v>2789</v>
      </c>
      <c r="E377" s="58"/>
      <c r="F377" s="59">
        <v>698</v>
      </c>
      <c r="G377" s="7"/>
    </row>
    <row r="378" spans="1:7" ht="15.75" hidden="1">
      <c r="A378" s="30" t="s">
        <v>26</v>
      </c>
      <c r="B378" s="59">
        <v>1400</v>
      </c>
      <c r="C378" s="59">
        <v>357</v>
      </c>
      <c r="D378" s="59">
        <v>3800</v>
      </c>
      <c r="E378" s="58"/>
      <c r="F378" s="59">
        <v>1477</v>
      </c>
      <c r="G378" s="7"/>
    </row>
    <row r="379" spans="1:7" ht="15.75" hidden="1">
      <c r="A379" s="30" t="s">
        <v>27</v>
      </c>
      <c r="B379" s="59">
        <v>2249</v>
      </c>
      <c r="C379" s="59">
        <v>396</v>
      </c>
      <c r="D379" s="59">
        <v>4038</v>
      </c>
      <c r="E379" s="58"/>
      <c r="F379" s="59">
        <v>1658</v>
      </c>
      <c r="G379" s="7"/>
    </row>
    <row r="380" spans="1:7" ht="15.75" hidden="1">
      <c r="A380" s="30" t="s">
        <v>17</v>
      </c>
      <c r="B380" s="57">
        <v>1543</v>
      </c>
      <c r="C380" s="59">
        <v>320</v>
      </c>
      <c r="D380" s="59">
        <v>3532</v>
      </c>
      <c r="E380" s="58"/>
      <c r="F380" s="59">
        <v>1420</v>
      </c>
      <c r="G380" s="7"/>
    </row>
    <row r="381" spans="1:7" ht="15.75" hidden="1">
      <c r="A381" s="30" t="s">
        <v>18</v>
      </c>
      <c r="B381" s="57">
        <v>1506</v>
      </c>
      <c r="C381" s="59">
        <v>389</v>
      </c>
      <c r="D381" s="59">
        <f>2651</f>
        <v>2651</v>
      </c>
      <c r="E381" s="58"/>
      <c r="F381" s="59">
        <v>1241</v>
      </c>
      <c r="G381" s="7"/>
    </row>
    <row r="382" spans="1:7" ht="15.75" hidden="1">
      <c r="A382" s="51" t="s">
        <v>19</v>
      </c>
      <c r="B382" s="57">
        <v>821</v>
      </c>
      <c r="C382" s="59">
        <v>302</v>
      </c>
      <c r="D382" s="59">
        <v>1854</v>
      </c>
      <c r="E382" s="58"/>
      <c r="F382" s="59">
        <v>748</v>
      </c>
      <c r="G382" s="7"/>
    </row>
    <row r="383" spans="1:7" ht="15.75" hidden="1">
      <c r="A383" s="51" t="s">
        <v>20</v>
      </c>
      <c r="B383" s="57">
        <v>739</v>
      </c>
      <c r="C383" s="59">
        <v>197</v>
      </c>
      <c r="D383" s="59">
        <v>2042</v>
      </c>
      <c r="E383" s="58"/>
      <c r="F383" s="59">
        <v>398</v>
      </c>
      <c r="G383" s="7"/>
    </row>
    <row r="384" spans="1:7" ht="15.75" hidden="1">
      <c r="A384" s="51" t="s">
        <v>21</v>
      </c>
      <c r="B384" s="57">
        <v>362</v>
      </c>
      <c r="C384" s="59">
        <v>205</v>
      </c>
      <c r="D384" s="59">
        <v>2031</v>
      </c>
      <c r="E384" s="58"/>
      <c r="F384" s="59">
        <v>660</v>
      </c>
      <c r="G384" s="7"/>
    </row>
    <row r="385" spans="1:7" ht="15.75" hidden="1">
      <c r="A385" s="51" t="s">
        <v>47</v>
      </c>
      <c r="B385" s="57">
        <v>1323</v>
      </c>
      <c r="C385" s="59">
        <v>188</v>
      </c>
      <c r="D385" s="59">
        <v>2143</v>
      </c>
      <c r="E385" s="58"/>
      <c r="F385" s="59">
        <v>926</v>
      </c>
      <c r="G385" s="7"/>
    </row>
    <row r="386" spans="1:7" ht="15.75" hidden="1">
      <c r="A386" s="51" t="s">
        <v>63</v>
      </c>
      <c r="B386" s="57">
        <v>1515</v>
      </c>
      <c r="C386" s="57">
        <v>135</v>
      </c>
      <c r="D386" s="59">
        <v>1860</v>
      </c>
      <c r="E386" s="57"/>
      <c r="F386" s="57">
        <v>870</v>
      </c>
      <c r="G386" s="7"/>
    </row>
    <row r="387" spans="1:7" ht="15.75" hidden="1">
      <c r="A387" s="51" t="s">
        <v>28</v>
      </c>
      <c r="B387" s="58">
        <v>650</v>
      </c>
      <c r="C387" s="57">
        <v>52</v>
      </c>
      <c r="D387" s="57">
        <v>1653</v>
      </c>
      <c r="E387" s="58"/>
      <c r="F387" s="59">
        <v>1292</v>
      </c>
      <c r="G387" s="7"/>
    </row>
    <row r="388" spans="1:7" ht="15.75" hidden="1">
      <c r="A388" s="51" t="s">
        <v>24</v>
      </c>
      <c r="B388" s="58">
        <v>472</v>
      </c>
      <c r="C388" s="57">
        <v>17</v>
      </c>
      <c r="D388" s="57">
        <v>2094</v>
      </c>
      <c r="E388" s="58"/>
      <c r="F388" s="59">
        <v>880</v>
      </c>
      <c r="G388" s="7"/>
    </row>
    <row r="389" spans="1:7" ht="15.75" hidden="1">
      <c r="A389" s="30"/>
      <c r="B389" s="58"/>
      <c r="C389" s="57"/>
      <c r="D389" s="57"/>
      <c r="E389" s="58"/>
      <c r="F389" s="59"/>
      <c r="G389" s="7"/>
    </row>
    <row r="390" spans="1:7" ht="15.75" hidden="1">
      <c r="A390" s="42" t="s">
        <v>72</v>
      </c>
      <c r="B390" s="58"/>
      <c r="C390" s="57"/>
      <c r="D390" s="57"/>
      <c r="E390" s="58"/>
      <c r="F390" s="59"/>
      <c r="G390" s="7"/>
    </row>
    <row r="391" spans="1:7" ht="15.75" hidden="1">
      <c r="A391" s="51" t="s">
        <v>25</v>
      </c>
      <c r="B391" s="58">
        <f>766</f>
        <v>766</v>
      </c>
      <c r="C391" s="57">
        <f>17</f>
        <v>17</v>
      </c>
      <c r="D391" s="57">
        <f>1757</f>
        <v>1757</v>
      </c>
      <c r="E391" s="58"/>
      <c r="F391" s="59">
        <f>330</f>
        <v>330</v>
      </c>
      <c r="G391" s="7"/>
    </row>
    <row r="392" spans="1:7" ht="15.75" hidden="1">
      <c r="A392" s="51" t="s">
        <v>26</v>
      </c>
      <c r="B392" s="58">
        <v>439</v>
      </c>
      <c r="C392" s="57">
        <v>19</v>
      </c>
      <c r="D392" s="57">
        <v>1159</v>
      </c>
      <c r="E392" s="58"/>
      <c r="F392" s="59">
        <v>637</v>
      </c>
      <c r="G392" s="7"/>
    </row>
    <row r="393" spans="1:7" ht="15.75" hidden="1">
      <c r="A393" s="51" t="s">
        <v>27</v>
      </c>
      <c r="B393" s="58">
        <v>439</v>
      </c>
      <c r="C393" s="57">
        <v>63</v>
      </c>
      <c r="D393" s="57">
        <v>671</v>
      </c>
      <c r="E393" s="58"/>
      <c r="F393" s="59">
        <v>678</v>
      </c>
      <c r="G393" s="7"/>
    </row>
    <row r="394" spans="1:7" ht="15.75" hidden="1">
      <c r="A394" s="51" t="s">
        <v>17</v>
      </c>
      <c r="B394" s="58">
        <v>480.5</v>
      </c>
      <c r="C394" s="57">
        <v>76</v>
      </c>
      <c r="D394" s="57">
        <v>613</v>
      </c>
      <c r="E394" s="58"/>
      <c r="F394" s="59">
        <v>656</v>
      </c>
      <c r="G394" s="7"/>
    </row>
    <row r="395" spans="1:7" ht="15.75" hidden="1">
      <c r="A395" s="51" t="s">
        <v>18</v>
      </c>
      <c r="B395" s="58">
        <v>645.5</v>
      </c>
      <c r="C395" s="57">
        <v>86</v>
      </c>
      <c r="D395" s="57">
        <v>1025</v>
      </c>
      <c r="E395" s="58"/>
      <c r="F395" s="59">
        <v>363.79999999999995</v>
      </c>
      <c r="G395" s="7"/>
    </row>
    <row r="396" spans="1:7" ht="15.75" hidden="1">
      <c r="A396" s="51" t="s">
        <v>19</v>
      </c>
      <c r="B396" s="58">
        <v>905</v>
      </c>
      <c r="C396" s="57">
        <v>58</v>
      </c>
      <c r="D396" s="57">
        <v>1670</v>
      </c>
      <c r="E396" s="58"/>
      <c r="F396" s="59">
        <v>390</v>
      </c>
      <c r="G396" s="7"/>
    </row>
    <row r="397" spans="1:7" ht="15.75" hidden="1">
      <c r="A397" s="51" t="s">
        <v>20</v>
      </c>
      <c r="B397" s="58">
        <v>694</v>
      </c>
      <c r="C397" s="57">
        <v>163</v>
      </c>
      <c r="D397" s="57">
        <v>1075</v>
      </c>
      <c r="E397" s="58"/>
      <c r="F397" s="59">
        <v>716</v>
      </c>
      <c r="G397" s="7"/>
    </row>
    <row r="398" spans="1:7" ht="15.75" hidden="1">
      <c r="A398" s="51" t="s">
        <v>21</v>
      </c>
      <c r="B398" s="58">
        <v>626</v>
      </c>
      <c r="C398" s="57">
        <v>197</v>
      </c>
      <c r="D398" s="57">
        <v>1406</v>
      </c>
      <c r="E398" s="58"/>
      <c r="F398" s="59">
        <v>846</v>
      </c>
      <c r="G398" s="7"/>
    </row>
    <row r="399" spans="1:7" ht="15.75" hidden="1">
      <c r="A399" s="51" t="s">
        <v>47</v>
      </c>
      <c r="B399" s="58">
        <v>1265</v>
      </c>
      <c r="C399" s="57">
        <v>117</v>
      </c>
      <c r="D399" s="57">
        <v>1758</v>
      </c>
      <c r="E399" s="58"/>
      <c r="F399" s="59">
        <v>583</v>
      </c>
      <c r="G399" s="7"/>
    </row>
    <row r="400" spans="1:7" ht="15.75" hidden="1">
      <c r="A400" s="51" t="s">
        <v>63</v>
      </c>
      <c r="B400" s="58">
        <v>1681</v>
      </c>
      <c r="C400" s="57">
        <v>120</v>
      </c>
      <c r="D400" s="57">
        <v>1590</v>
      </c>
      <c r="E400" s="58"/>
      <c r="F400" s="59">
        <v>573</v>
      </c>
      <c r="G400" s="7"/>
    </row>
    <row r="401" spans="1:7" ht="15.75" hidden="1">
      <c r="A401" s="51" t="s">
        <v>28</v>
      </c>
      <c r="B401" s="58">
        <v>827</v>
      </c>
      <c r="C401" s="57">
        <v>128</v>
      </c>
      <c r="D401" s="57">
        <v>1339</v>
      </c>
      <c r="E401" s="58"/>
      <c r="F401" s="59">
        <v>449</v>
      </c>
      <c r="G401" s="7"/>
    </row>
    <row r="402" spans="1:7" ht="15.75" hidden="1">
      <c r="A402" s="51" t="s">
        <v>24</v>
      </c>
      <c r="B402" s="58">
        <v>1739</v>
      </c>
      <c r="C402" s="57">
        <v>94</v>
      </c>
      <c r="D402" s="57">
        <v>741</v>
      </c>
      <c r="E402" s="58"/>
      <c r="F402" s="59">
        <v>586</v>
      </c>
      <c r="G402" s="7"/>
    </row>
    <row r="403" spans="1:7" ht="15.75" hidden="1">
      <c r="A403" s="30"/>
      <c r="B403" s="58"/>
      <c r="C403" s="57"/>
      <c r="D403" s="57"/>
      <c r="E403" s="58"/>
      <c r="F403" s="59"/>
      <c r="G403" s="7"/>
    </row>
    <row r="404" spans="1:7" ht="15.75">
      <c r="A404" s="42" t="s">
        <v>73</v>
      </c>
      <c r="B404" s="58"/>
      <c r="C404" s="57"/>
      <c r="D404" s="57"/>
      <c r="E404" s="58"/>
      <c r="F404" s="59"/>
      <c r="G404" s="7"/>
    </row>
    <row r="405" spans="1:7" ht="15.75" hidden="1">
      <c r="A405" s="51" t="s">
        <v>25</v>
      </c>
      <c r="B405" s="58">
        <v>628</v>
      </c>
      <c r="C405" s="57">
        <v>64</v>
      </c>
      <c r="D405" s="57">
        <v>1301</v>
      </c>
      <c r="E405" s="58"/>
      <c r="F405" s="59">
        <v>397</v>
      </c>
      <c r="G405" s="7"/>
    </row>
    <row r="406" spans="1:7" ht="15.75">
      <c r="A406" s="51" t="s">
        <v>26</v>
      </c>
      <c r="B406" s="58">
        <v>622</v>
      </c>
      <c r="C406" s="57">
        <v>16</v>
      </c>
      <c r="D406" s="57">
        <v>924</v>
      </c>
      <c r="E406" s="58"/>
      <c r="F406" s="59">
        <v>207</v>
      </c>
      <c r="G406" s="7"/>
    </row>
    <row r="407" spans="1:7" ht="15.75">
      <c r="A407" s="51" t="s">
        <v>27</v>
      </c>
      <c r="B407" s="58">
        <v>1117</v>
      </c>
      <c r="C407" s="57">
        <v>49</v>
      </c>
      <c r="D407" s="57">
        <v>1161</v>
      </c>
      <c r="E407" s="58"/>
      <c r="F407" s="59">
        <v>394</v>
      </c>
      <c r="G407" s="7"/>
    </row>
    <row r="408" spans="1:7" ht="15.75">
      <c r="A408" s="51" t="s">
        <v>17</v>
      </c>
      <c r="B408" s="58">
        <v>427</v>
      </c>
      <c r="C408" s="57">
        <v>34</v>
      </c>
      <c r="D408" s="57">
        <v>839</v>
      </c>
      <c r="E408" s="58"/>
      <c r="F408" s="59">
        <v>91</v>
      </c>
      <c r="G408" s="7"/>
    </row>
    <row r="409" spans="1:7" ht="15.75">
      <c r="A409" s="51" t="s">
        <v>18</v>
      </c>
      <c r="B409" s="58">
        <v>452</v>
      </c>
      <c r="C409" s="57">
        <v>72</v>
      </c>
      <c r="D409" s="57">
        <v>645</v>
      </c>
      <c r="E409" s="58"/>
      <c r="F409" s="59">
        <v>219</v>
      </c>
      <c r="G409" s="7"/>
    </row>
    <row r="410" spans="1:7" ht="15.75">
      <c r="A410" s="51" t="s">
        <v>19</v>
      </c>
      <c r="B410" s="58">
        <v>111</v>
      </c>
      <c r="C410" s="57">
        <v>33</v>
      </c>
      <c r="D410" s="57">
        <v>605</v>
      </c>
      <c r="E410" s="58"/>
      <c r="F410" s="59">
        <v>292</v>
      </c>
      <c r="G410" s="7"/>
    </row>
    <row r="411" spans="1:7" ht="15.75">
      <c r="A411" s="51" t="s">
        <v>20</v>
      </c>
      <c r="B411" s="58">
        <v>247</v>
      </c>
      <c r="C411" s="57">
        <v>21</v>
      </c>
      <c r="D411" s="57">
        <v>620</v>
      </c>
      <c r="E411" s="58"/>
      <c r="F411" s="59">
        <v>62</v>
      </c>
      <c r="G411" s="7"/>
    </row>
    <row r="412" spans="1:7" ht="15.75">
      <c r="A412" s="51" t="s">
        <v>21</v>
      </c>
      <c r="B412" s="58">
        <v>633</v>
      </c>
      <c r="C412" s="57">
        <v>20</v>
      </c>
      <c r="D412" s="57">
        <v>619</v>
      </c>
      <c r="E412" s="58"/>
      <c r="F412" s="59">
        <v>214</v>
      </c>
      <c r="G412" s="7"/>
    </row>
    <row r="413" spans="1:7" ht="15.75">
      <c r="A413" s="51" t="s">
        <v>47</v>
      </c>
      <c r="B413" s="58">
        <v>1360</v>
      </c>
      <c r="C413" s="57">
        <v>17</v>
      </c>
      <c r="D413" s="57">
        <v>1110</v>
      </c>
      <c r="E413" s="58"/>
      <c r="F413" s="59">
        <v>292</v>
      </c>
      <c r="G413" s="7"/>
    </row>
    <row r="414" spans="1:7" ht="15.75">
      <c r="A414" s="51" t="s">
        <v>63</v>
      </c>
      <c r="B414" s="58">
        <v>1038</v>
      </c>
      <c r="C414" s="57">
        <v>29</v>
      </c>
      <c r="D414" s="57">
        <v>1665</v>
      </c>
      <c r="E414" s="58"/>
      <c r="F414" s="59">
        <v>297</v>
      </c>
      <c r="G414" s="7"/>
    </row>
    <row r="415" spans="1:7" ht="15.75">
      <c r="A415" s="51" t="s">
        <v>28</v>
      </c>
      <c r="B415" s="58">
        <v>759</v>
      </c>
      <c r="C415" s="57">
        <v>103</v>
      </c>
      <c r="D415" s="57">
        <v>1781</v>
      </c>
      <c r="E415" s="58"/>
      <c r="F415" s="59">
        <v>334</v>
      </c>
      <c r="G415" s="7"/>
    </row>
    <row r="416" spans="1:7" ht="15.75">
      <c r="A416" s="51" t="s">
        <v>24</v>
      </c>
      <c r="B416" s="58">
        <v>658</v>
      </c>
      <c r="C416" s="57">
        <v>98</v>
      </c>
      <c r="D416" s="57">
        <v>1855</v>
      </c>
      <c r="E416" s="58"/>
      <c r="F416" s="59">
        <v>258</v>
      </c>
      <c r="G416" s="7"/>
    </row>
    <row r="417" spans="1:7" ht="15.75">
      <c r="A417" s="51"/>
      <c r="B417" s="58"/>
      <c r="C417" s="57"/>
      <c r="D417" s="57"/>
      <c r="E417" s="58"/>
      <c r="F417" s="59"/>
      <c r="G417" s="7"/>
    </row>
    <row r="418" spans="1:7" ht="15.75">
      <c r="A418" s="42" t="s">
        <v>74</v>
      </c>
      <c r="B418" s="58"/>
      <c r="C418" s="57"/>
      <c r="D418" s="57"/>
      <c r="E418" s="58"/>
      <c r="F418" s="59"/>
      <c r="G418" s="7"/>
    </row>
    <row r="419" spans="1:7" ht="15.75">
      <c r="A419" s="51" t="s">
        <v>25</v>
      </c>
      <c r="B419" s="58">
        <v>764</v>
      </c>
      <c r="C419" s="57">
        <v>394</v>
      </c>
      <c r="D419" s="57">
        <v>1670</v>
      </c>
      <c r="E419" s="58"/>
      <c r="F419" s="59">
        <v>144</v>
      </c>
      <c r="G419" s="7"/>
    </row>
    <row r="420" spans="1:7" ht="15.75">
      <c r="A420" s="51" t="s">
        <v>26</v>
      </c>
      <c r="B420" s="58">
        <v>699</v>
      </c>
      <c r="C420" s="57">
        <v>376</v>
      </c>
      <c r="D420" s="57">
        <v>1065</v>
      </c>
      <c r="E420" s="58"/>
      <c r="F420" s="59">
        <v>114</v>
      </c>
      <c r="G420" s="7"/>
    </row>
    <row r="421" spans="1:7" ht="15.75">
      <c r="A421" s="51" t="s">
        <v>27</v>
      </c>
      <c r="B421" s="58">
        <v>687</v>
      </c>
      <c r="C421" s="57">
        <v>341</v>
      </c>
      <c r="D421" s="57">
        <v>1497</v>
      </c>
      <c r="E421" s="58"/>
      <c r="F421" s="59">
        <v>153</v>
      </c>
      <c r="G421" s="7"/>
    </row>
    <row r="422" spans="1:7" ht="15.75">
      <c r="A422" s="51" t="s">
        <v>17</v>
      </c>
      <c r="B422" s="58">
        <v>404</v>
      </c>
      <c r="C422" s="57">
        <v>301</v>
      </c>
      <c r="D422" s="57">
        <v>1138</v>
      </c>
      <c r="E422" s="58"/>
      <c r="F422" s="59">
        <v>271</v>
      </c>
      <c r="G422" s="7"/>
    </row>
    <row r="423" spans="1:7" ht="15.75">
      <c r="A423" s="51" t="s">
        <v>18</v>
      </c>
      <c r="B423" s="58">
        <v>615</v>
      </c>
      <c r="C423" s="57">
        <v>281</v>
      </c>
      <c r="D423" s="57">
        <v>949</v>
      </c>
      <c r="E423" s="58"/>
      <c r="F423" s="59">
        <v>390</v>
      </c>
      <c r="G423" s="7"/>
    </row>
    <row r="424" spans="1:7" ht="15.75">
      <c r="A424" s="51" t="s">
        <v>19</v>
      </c>
      <c r="B424" s="58">
        <v>227</v>
      </c>
      <c r="C424" s="57">
        <v>255</v>
      </c>
      <c r="D424" s="57">
        <v>778</v>
      </c>
      <c r="E424" s="58"/>
      <c r="F424" s="59">
        <v>167</v>
      </c>
      <c r="G424" s="7"/>
    </row>
    <row r="425" spans="1:7" ht="15.75">
      <c r="A425" s="51" t="s">
        <v>20</v>
      </c>
      <c r="B425" s="58">
        <v>1247</v>
      </c>
      <c r="C425" s="57">
        <v>207</v>
      </c>
      <c r="D425" s="57">
        <v>1375</v>
      </c>
      <c r="E425" s="58"/>
      <c r="F425" s="59">
        <v>399</v>
      </c>
      <c r="G425" s="7"/>
    </row>
    <row r="426" spans="1:7" ht="15.75">
      <c r="A426" s="51" t="s">
        <v>21</v>
      </c>
      <c r="B426" s="58">
        <v>697</v>
      </c>
      <c r="C426" s="57">
        <v>165</v>
      </c>
      <c r="D426" s="57">
        <v>1801</v>
      </c>
      <c r="E426" s="58"/>
      <c r="F426" s="59">
        <v>792</v>
      </c>
      <c r="G426" s="7"/>
    </row>
    <row r="427" spans="1:7" ht="15.75">
      <c r="A427" s="51" t="s">
        <v>47</v>
      </c>
      <c r="B427" s="58">
        <v>351</v>
      </c>
      <c r="C427" s="57">
        <v>131</v>
      </c>
      <c r="D427" s="57">
        <v>1573</v>
      </c>
      <c r="E427" s="58"/>
      <c r="F427" s="59">
        <v>958</v>
      </c>
      <c r="G427" s="7"/>
    </row>
    <row r="428" spans="1:7" ht="15.75">
      <c r="A428" s="51" t="s">
        <v>63</v>
      </c>
      <c r="B428" s="58">
        <v>559</v>
      </c>
      <c r="C428" s="57">
        <v>102</v>
      </c>
      <c r="D428" s="57">
        <v>2168</v>
      </c>
      <c r="E428" s="58"/>
      <c r="F428" s="59">
        <v>380</v>
      </c>
      <c r="G428" s="7"/>
    </row>
    <row r="429" spans="1:7" ht="15.75">
      <c r="A429" s="51" t="s">
        <v>28</v>
      </c>
      <c r="B429" s="58">
        <v>1652</v>
      </c>
      <c r="C429" s="57">
        <v>196</v>
      </c>
      <c r="D429" s="57">
        <v>2958</v>
      </c>
      <c r="E429" s="58"/>
      <c r="F429" s="59">
        <v>547</v>
      </c>
      <c r="G429" s="7"/>
    </row>
    <row r="430" spans="1:7" ht="15.75">
      <c r="A430" s="51" t="s">
        <v>24</v>
      </c>
      <c r="B430" s="58">
        <v>578</v>
      </c>
      <c r="C430" s="57">
        <v>180</v>
      </c>
      <c r="D430" s="57">
        <v>2689</v>
      </c>
      <c r="E430" s="58"/>
      <c r="F430" s="59">
        <v>1126</v>
      </c>
      <c r="G430" s="7"/>
    </row>
    <row r="431" spans="1:7" ht="15.75">
      <c r="A431" s="51"/>
      <c r="B431" s="58"/>
      <c r="C431" s="57"/>
      <c r="D431" s="57"/>
      <c r="E431" s="58"/>
      <c r="F431" s="59"/>
      <c r="G431" s="7"/>
    </row>
    <row r="432" spans="1:7" ht="15.75">
      <c r="A432" s="42" t="s">
        <v>75</v>
      </c>
      <c r="B432" s="58"/>
      <c r="C432" s="57"/>
      <c r="D432" s="57"/>
      <c r="E432" s="58"/>
      <c r="F432" s="59"/>
      <c r="G432" s="7"/>
    </row>
    <row r="433" spans="1:7" ht="15.75">
      <c r="A433" s="51" t="s">
        <v>25</v>
      </c>
      <c r="B433" s="58">
        <v>1091</v>
      </c>
      <c r="C433" s="57">
        <v>122</v>
      </c>
      <c r="D433" s="57">
        <v>2595</v>
      </c>
      <c r="E433" s="58"/>
      <c r="F433" s="59">
        <v>1543</v>
      </c>
      <c r="G433" s="7"/>
    </row>
    <row r="434" spans="1:7" ht="15.75">
      <c r="A434" s="51" t="s">
        <v>26</v>
      </c>
      <c r="B434" s="58">
        <v>584</v>
      </c>
      <c r="C434" s="57">
        <v>95</v>
      </c>
      <c r="D434" s="57">
        <v>2494</v>
      </c>
      <c r="E434" s="58"/>
      <c r="F434" s="59">
        <v>1730</v>
      </c>
      <c r="G434" s="7"/>
    </row>
    <row r="435" spans="1:7" ht="15.75">
      <c r="A435" s="30"/>
      <c r="B435" s="58"/>
      <c r="C435" s="57"/>
      <c r="D435" s="57"/>
      <c r="E435" s="58"/>
      <c r="F435" s="59"/>
      <c r="G435" s="7"/>
    </row>
    <row r="436" spans="1:6" ht="15.75" hidden="1">
      <c r="A436" s="30"/>
      <c r="B436" s="40"/>
      <c r="C436" s="38"/>
      <c r="D436" s="38"/>
      <c r="E436" s="37"/>
      <c r="F436" s="39"/>
    </row>
    <row r="437" spans="1:6" ht="15.75" hidden="1">
      <c r="A437" s="30"/>
      <c r="B437" s="40"/>
      <c r="C437" s="38"/>
      <c r="D437" s="38"/>
      <c r="E437" s="37"/>
      <c r="F437" s="39"/>
    </row>
    <row r="438" spans="1:6" ht="15.75" hidden="1">
      <c r="A438" s="33">
        <v>2006</v>
      </c>
      <c r="B438" s="40"/>
      <c r="C438" s="38"/>
      <c r="D438" s="38"/>
      <c r="E438" s="37"/>
      <c r="F438" s="39"/>
    </row>
    <row r="439" spans="1:6" ht="15.75" hidden="1">
      <c r="A439" s="30" t="s">
        <v>25</v>
      </c>
      <c r="B439" s="40">
        <v>1548</v>
      </c>
      <c r="C439" s="38">
        <v>315</v>
      </c>
      <c r="D439" s="38">
        <v>1757</v>
      </c>
      <c r="E439" s="37"/>
      <c r="F439" s="39">
        <v>1571</v>
      </c>
    </row>
    <row r="440" spans="1:6" ht="15.75" hidden="1">
      <c r="A440" s="30"/>
      <c r="B440" s="27"/>
      <c r="C440" s="31"/>
      <c r="D440" s="31"/>
      <c r="E440" s="27"/>
      <c r="F440" s="28"/>
    </row>
    <row r="441" spans="1:6" ht="15.75">
      <c r="A441" s="16"/>
      <c r="B441" s="17"/>
      <c r="C441" s="17"/>
      <c r="D441" s="17"/>
      <c r="E441" s="17"/>
      <c r="F441" s="18"/>
    </row>
    <row r="442" spans="1:6" ht="15.75">
      <c r="A442" s="19" t="s">
        <v>36</v>
      </c>
      <c r="B442" s="20"/>
      <c r="C442" s="20"/>
      <c r="D442" s="20"/>
      <c r="E442" s="20"/>
      <c r="F442" s="36"/>
    </row>
    <row r="443" spans="1:6" ht="15.75" hidden="1">
      <c r="A443" s="52" t="s">
        <v>51</v>
      </c>
      <c r="B443" s="20"/>
      <c r="C443" s="20"/>
      <c r="D443" s="20"/>
      <c r="E443" s="20"/>
      <c r="F443" s="23"/>
    </row>
    <row r="444" spans="1:6" ht="15.75" hidden="1">
      <c r="A444" s="52" t="s">
        <v>49</v>
      </c>
      <c r="B444" s="20"/>
      <c r="C444" s="20"/>
      <c r="D444" s="20"/>
      <c r="E444" s="20"/>
      <c r="F444" s="23"/>
    </row>
    <row r="445" spans="1:6" ht="15.75">
      <c r="A445" s="19"/>
      <c r="B445" s="20"/>
      <c r="C445" s="20"/>
      <c r="D445" s="20"/>
      <c r="E445" s="20"/>
      <c r="F445" s="23"/>
    </row>
    <row r="446" spans="1:6" ht="15.75">
      <c r="A446" s="22" t="s">
        <v>31</v>
      </c>
      <c r="B446" s="20"/>
      <c r="C446" s="20"/>
      <c r="D446" s="20"/>
      <c r="E446" s="20"/>
      <c r="F446" s="23"/>
    </row>
    <row r="447" spans="1:6" ht="15.75">
      <c r="A447" s="26"/>
      <c r="B447" s="27"/>
      <c r="C447" s="27"/>
      <c r="D447" s="27"/>
      <c r="E447" s="27"/>
      <c r="F447" s="28"/>
    </row>
    <row r="449" spans="2:6" ht="15.75">
      <c r="B449" s="1"/>
      <c r="C449" s="1"/>
      <c r="D449" s="1"/>
      <c r="E449" s="1"/>
      <c r="F449" s="1"/>
    </row>
    <row r="450" spans="2:6" ht="15.75">
      <c r="B450" s="1"/>
      <c r="D450" s="1"/>
      <c r="E450" s="1"/>
      <c r="F450" s="1"/>
    </row>
    <row r="451" spans="2:7" ht="15.75">
      <c r="B451" s="1"/>
      <c r="C451" s="1"/>
      <c r="D451" s="1"/>
      <c r="E451" s="1"/>
      <c r="F451" s="1"/>
      <c r="G451" s="15"/>
    </row>
    <row r="459" spans="4:8" ht="15.75">
      <c r="D459" s="7"/>
      <c r="F459" s="7"/>
      <c r="H459" s="7"/>
    </row>
    <row r="460" spans="4:8" ht="15.75">
      <c r="D460" s="7"/>
      <c r="E460" s="7"/>
      <c r="F460" s="7"/>
      <c r="H460" s="7"/>
    </row>
    <row r="461" spans="4:6" ht="15.75">
      <c r="D461" s="7"/>
      <c r="E461" s="7"/>
      <c r="F461" s="7"/>
    </row>
    <row r="462" spans="4:6" ht="15.75">
      <c r="D462" s="7"/>
      <c r="E462" s="7"/>
      <c r="F462" s="7"/>
    </row>
    <row r="463" spans="4:6" ht="15.75">
      <c r="D463" s="7"/>
      <c r="E463" s="7"/>
      <c r="F463" s="7"/>
    </row>
    <row r="464" spans="4:6" ht="15.75">
      <c r="D464" s="7"/>
      <c r="E464" s="7"/>
      <c r="F464" s="7"/>
    </row>
    <row r="465" spans="4:6" ht="15.75">
      <c r="D465" s="7"/>
      <c r="E465" s="7"/>
      <c r="F465" s="7"/>
    </row>
    <row r="466" spans="4:6" ht="15.75">
      <c r="D466" s="7"/>
      <c r="E466" s="7"/>
      <c r="F466" s="7"/>
    </row>
    <row r="467" spans="4:6" ht="15.75">
      <c r="D467" s="7"/>
      <c r="E467" s="7"/>
      <c r="F467" s="7"/>
    </row>
    <row r="468" spans="4:6" ht="15.75">
      <c r="D468" s="7"/>
      <c r="E468" s="7"/>
      <c r="F468" s="7"/>
    </row>
    <row r="469" spans="3:6" ht="15.75">
      <c r="C469" s="8"/>
      <c r="D469" s="8"/>
      <c r="E469" s="7"/>
      <c r="F469" s="8"/>
    </row>
    <row r="470" spans="3:6" ht="15.75">
      <c r="C470" s="9"/>
      <c r="D470" s="6"/>
      <c r="E470" s="10"/>
      <c r="F470" s="6"/>
    </row>
    <row r="471" spans="3:6" ht="15.75">
      <c r="C471" s="9"/>
      <c r="D471" s="6"/>
      <c r="E471" s="10"/>
      <c r="F471" s="6"/>
    </row>
    <row r="472" spans="3:6" ht="15.75">
      <c r="C472" s="9"/>
      <c r="D472" s="6"/>
      <c r="E472" s="10"/>
      <c r="F472" s="6"/>
    </row>
    <row r="473" spans="3:6" ht="15.75">
      <c r="C473" s="9"/>
      <c r="D473" s="6"/>
      <c r="E473" s="10"/>
      <c r="F473" s="6"/>
    </row>
    <row r="474" spans="3:6" ht="15.75">
      <c r="C474" s="9"/>
      <c r="D474" s="6"/>
      <c r="E474" s="10"/>
      <c r="F474" s="6"/>
    </row>
    <row r="475" spans="3:6" ht="15.75">
      <c r="C475" s="9"/>
      <c r="D475" s="6"/>
      <c r="E475" s="10"/>
      <c r="F475" s="6"/>
    </row>
    <row r="476" spans="3:6" ht="15.75">
      <c r="C476" s="9"/>
      <c r="D476" s="6"/>
      <c r="E476" s="10"/>
      <c r="F476" s="6"/>
    </row>
    <row r="477" spans="3:6" ht="15.75">
      <c r="C477" s="9"/>
      <c r="D477" s="6"/>
      <c r="E477" s="10"/>
      <c r="F477" s="6"/>
    </row>
    <row r="478" spans="3:6" ht="15.75">
      <c r="C478" s="9"/>
      <c r="D478" s="6"/>
      <c r="E478" s="10"/>
      <c r="F478" s="6"/>
    </row>
    <row r="479" spans="3:6" ht="15.75">
      <c r="C479" s="9"/>
      <c r="D479" s="6"/>
      <c r="E479" s="10"/>
      <c r="F479" s="6"/>
    </row>
    <row r="480" spans="3:6" ht="15.75">
      <c r="C480" s="8"/>
      <c r="D480" s="8"/>
      <c r="E480" s="10"/>
      <c r="F480" s="8"/>
    </row>
    <row r="481" spans="3:6" ht="15.75">
      <c r="C481" s="11"/>
      <c r="D481" s="6"/>
      <c r="E481" s="10"/>
      <c r="F481" s="6"/>
    </row>
    <row r="482" spans="3:6" ht="15.75">
      <c r="C482" s="11"/>
      <c r="D482" s="6"/>
      <c r="E482" s="10"/>
      <c r="F482" s="6"/>
    </row>
    <row r="483" spans="3:6" ht="15.75">
      <c r="C483" s="11"/>
      <c r="D483" s="6"/>
      <c r="E483" s="10"/>
      <c r="F483" s="6"/>
    </row>
    <row r="484" spans="3:6" ht="15.75">
      <c r="C484" s="11"/>
      <c r="D484" s="6"/>
      <c r="E484" s="10"/>
      <c r="F484" s="6"/>
    </row>
    <row r="485" spans="3:6" ht="15.75">
      <c r="C485" s="11"/>
      <c r="D485" s="6"/>
      <c r="E485" s="10"/>
      <c r="F485" s="6"/>
    </row>
    <row r="486" spans="3:6" ht="15.75">
      <c r="C486" s="11"/>
      <c r="D486" s="6"/>
      <c r="E486" s="10"/>
      <c r="F486" s="6"/>
    </row>
    <row r="487" spans="3:6" ht="15.75">
      <c r="C487" s="11"/>
      <c r="D487" s="6"/>
      <c r="E487" s="10"/>
      <c r="F487" s="6"/>
    </row>
    <row r="488" spans="3:6" ht="15.75">
      <c r="C488" s="11"/>
      <c r="D488" s="6"/>
      <c r="E488" s="10"/>
      <c r="F488" s="6"/>
    </row>
    <row r="489" spans="3:6" ht="15.75">
      <c r="C489" s="11"/>
      <c r="D489" s="6"/>
      <c r="E489" s="10"/>
      <c r="F489" s="6"/>
    </row>
    <row r="490" spans="3:6" ht="15.75">
      <c r="C490" s="11"/>
      <c r="D490" s="6"/>
      <c r="E490" s="10"/>
      <c r="F490" s="6"/>
    </row>
    <row r="491" spans="3:6" ht="15.75">
      <c r="C491" s="8"/>
      <c r="D491" s="8"/>
      <c r="E491" s="10"/>
      <c r="F491" s="8"/>
    </row>
    <row r="492" spans="3:6" ht="15.75">
      <c r="C492" s="11"/>
      <c r="D492" s="6"/>
      <c r="E492" s="10"/>
      <c r="F492" s="6"/>
    </row>
    <row r="493" spans="3:6" ht="15.75">
      <c r="C493" s="11"/>
      <c r="D493" s="6"/>
      <c r="E493" s="10"/>
      <c r="F493" s="6"/>
    </row>
    <row r="494" spans="3:6" ht="15.75">
      <c r="C494" s="11"/>
      <c r="D494" s="6"/>
      <c r="E494" s="10"/>
      <c r="F494" s="6"/>
    </row>
    <row r="495" spans="3:6" ht="15.75">
      <c r="C495" s="11"/>
      <c r="D495" s="6"/>
      <c r="E495" s="10"/>
      <c r="F495" s="6"/>
    </row>
    <row r="496" spans="3:6" ht="15.75">
      <c r="C496" s="11"/>
      <c r="D496" s="6"/>
      <c r="E496" s="10"/>
      <c r="F496" s="6"/>
    </row>
    <row r="497" spans="3:6" ht="15.75">
      <c r="C497" s="11"/>
      <c r="D497" s="6"/>
      <c r="E497" s="10"/>
      <c r="F497" s="6"/>
    </row>
    <row r="498" spans="3:6" ht="15.75">
      <c r="C498" s="11"/>
      <c r="D498" s="6"/>
      <c r="E498" s="10"/>
      <c r="F498" s="6"/>
    </row>
    <row r="499" spans="3:6" ht="15.75">
      <c r="C499" s="11"/>
      <c r="D499" s="6"/>
      <c r="E499" s="10"/>
      <c r="F499" s="6"/>
    </row>
    <row r="500" spans="3:6" ht="15.75">
      <c r="C500" s="11"/>
      <c r="D500" s="6"/>
      <c r="E500" s="10"/>
      <c r="F500" s="6"/>
    </row>
    <row r="501" spans="3:6" ht="15.75">
      <c r="C501" s="11"/>
      <c r="D501" s="6"/>
      <c r="E501" s="10"/>
      <c r="F501" s="6"/>
    </row>
    <row r="502" spans="3:6" ht="15.75">
      <c r="C502" s="8"/>
      <c r="D502" s="8"/>
      <c r="E502" s="8"/>
      <c r="F502" s="8"/>
    </row>
    <row r="503" spans="3:6" ht="15.75">
      <c r="C503" s="8"/>
      <c r="D503" s="8"/>
      <c r="E503" s="8"/>
      <c r="F503" s="8"/>
    </row>
    <row r="504" spans="3:6" ht="15.75">
      <c r="C504" s="8"/>
      <c r="D504" s="8"/>
      <c r="E504" s="8"/>
      <c r="F504" s="8"/>
    </row>
    <row r="505" spans="3:6" ht="15.75">
      <c r="C505" s="8"/>
      <c r="D505" s="8"/>
      <c r="E505" s="8"/>
      <c r="F505" s="8"/>
    </row>
    <row r="506" spans="3:6" ht="15.75">
      <c r="C506" s="8"/>
      <c r="D506" s="8"/>
      <c r="E506" s="8"/>
      <c r="F506" s="8"/>
    </row>
  </sheetData>
  <sheetProtection/>
  <printOptions/>
  <pageMargins left="1.5748031496062993" right="0.5118110236220472" top="1.58" bottom="0.88" header="0.5118110236220472" footer="0.5118110236220472"/>
  <pageSetup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2014-05-27T09:21:07Z</cp:lastPrinted>
  <dcterms:created xsi:type="dcterms:W3CDTF">2000-08-22T08:22:24Z</dcterms:created>
  <dcterms:modified xsi:type="dcterms:W3CDTF">2018-04-23T14:35:56Z</dcterms:modified>
  <cp:category/>
  <cp:version/>
  <cp:contentType/>
  <cp:contentStatus/>
</cp:coreProperties>
</file>