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1" activeTab="3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18" i="3" l="1"/>
  <c r="R18" i="3"/>
  <c r="Q18" i="3"/>
  <c r="M18" i="3"/>
  <c r="K18" i="3"/>
  <c r="E18" i="3"/>
  <c r="D18" i="3"/>
  <c r="B18" i="3"/>
  <c r="S51" i="5"/>
  <c r="R51" i="5"/>
  <c r="Q51" i="5"/>
  <c r="M51" i="5"/>
  <c r="K51" i="5"/>
  <c r="E51" i="5"/>
  <c r="D51" i="5"/>
  <c r="B51" i="5"/>
  <c r="R139" i="4"/>
  <c r="Q139" i="4"/>
  <c r="M139" i="4"/>
  <c r="K139" i="4"/>
  <c r="E139" i="4"/>
  <c r="D139" i="4"/>
  <c r="B139" i="4"/>
  <c r="S139" i="4" s="1"/>
  <c r="B138" i="4"/>
  <c r="D138" i="4"/>
  <c r="E138" i="4"/>
  <c r="K138" i="4"/>
  <c r="M138" i="4"/>
  <c r="Q138" i="4"/>
  <c r="R138" i="4"/>
  <c r="S138" i="4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<sst xmlns="http://schemas.openxmlformats.org/spreadsheetml/2006/main" count="203" uniqueCount="55">
  <si>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</si>
  <si>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</si>
  <si>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</si>
  <si>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</si>
  <si>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</si>
  <si>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</si>
  <si>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</si>
  <si>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</si>
  <si>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</si>
  <si>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</si>
  <si>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</si>
  <si>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</si>
  <si>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</si>
  <si>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</si>
  <si>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</si>
  <si>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</si>
  <si>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</si>
  <si>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</si>
  <si>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</si>
  <si>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</si>
  <si>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</si>
  <si>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</si>
  <si>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</si>
  <si>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</si>
  <si>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</si>
  <si>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</si>
  <si>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</si>
  <si>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</si>
  <si>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</si>
  <si>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</si>
  <si>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</si>
  <si>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</si>
  <si>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</si>
  <si>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</si>
  <si>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</si>
  <si>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</si>
  <si>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</si>
  <si>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</si>
  <si>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</si>
  <si>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</si>
  <si>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</si>
  <si>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</si>
  <si>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</si>
  <si>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</si>
  <si>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</si>
  <si>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</si>
  <si>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</si>
  <si>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</si>
  <si>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</si>
  <si>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</si>
  <si>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Q4-2018</t>
  </si>
  <si>
    <t>2018</t>
  </si>
  <si>
    <r>
      <t>novembre-2018</t>
    </r>
    <r>
      <rPr>
        <vertAlign val="superscript"/>
        <sz val="12"/>
        <rFont val="Calibri"/>
        <family val="2"/>
      </rPr>
      <t>(p)</t>
    </r>
  </si>
  <si>
    <r>
      <t>décembre-2018</t>
    </r>
    <r>
      <rPr>
        <vertAlign val="superscript"/>
        <sz val="12"/>
        <rFont val="Calibri"/>
        <family val="2"/>
      </rPr>
      <t>(p)</t>
    </r>
  </si>
  <si>
    <r>
      <t>2018</t>
    </r>
    <r>
      <rPr>
        <vertAlign val="superscript"/>
        <sz val="12"/>
        <rFont val="Calibri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</si>
</sst>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1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7" workbookViewId="0">
      <selection activeCell="E14" sqref="E14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43465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8"/>
  <sheetViews>
    <sheetView workbookViewId="0">
      <pane xSplit="1" ySplit="7" topLeftCell="B137" activePane="bottomRight" state="frozen"/>
      <selection pane="topRight" activeCell="B1" sqref="B1"/>
      <selection pane="bottomLeft" activeCell="A7" sqref="A7"/>
      <selection pane="bottomRight" activeCell="A138" sqref="A138:XFD139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" si="2">SUM(B137:R137)</f>
        <v>2313791.5</v>
      </c>
    </row>
    <row r="138" spans="1:19" s="23" customFormat="1" ht="15" customHeight="1" x14ac:dyDescent="0.25">
      <c r="A138" s="64" t="s">
        <v>52</v>
      </c>
      <c r="B138" s="39">
        <f>726785+13080.8</f>
        <v>739865.8</v>
      </c>
      <c r="C138" s="39">
        <v>345541.3</v>
      </c>
      <c r="D138" s="40">
        <f>116732.6+23457.8</f>
        <v>140190.39999999999</v>
      </c>
      <c r="E138" s="40">
        <f>58.4+45112.2</f>
        <v>45170.6</v>
      </c>
      <c r="F138" s="40">
        <v>39176.6</v>
      </c>
      <c r="G138" s="40">
        <v>758.1</v>
      </c>
      <c r="H138" s="41">
        <v>2195.6</v>
      </c>
      <c r="I138" s="41">
        <v>5444.7</v>
      </c>
      <c r="J138" s="41">
        <v>235456.3</v>
      </c>
      <c r="K138" s="39">
        <f>4264.3+40514.3+12414.6</f>
        <v>57193.200000000004</v>
      </c>
      <c r="L138" s="41">
        <v>22955.9</v>
      </c>
      <c r="M138" s="41">
        <f>888.7+28.5</f>
        <v>917.2</v>
      </c>
      <c r="N138" s="41">
        <v>180693.7</v>
      </c>
      <c r="O138" s="42">
        <v>242893.4</v>
      </c>
      <c r="P138" s="43">
        <v>82806.399999999994</v>
      </c>
      <c r="Q138" s="44">
        <f>25.6+3885.4-268.8-20-3643.6-31.4-1.6</f>
        <v>-54.400000000000091</v>
      </c>
      <c r="R138" s="40">
        <f>60943.5+112775.5+1656.2-13080.8-12414.6</f>
        <v>149879.80000000002</v>
      </c>
      <c r="S138" s="27">
        <f t="shared" ref="S138" si="3">SUM(B138:R138)</f>
        <v>2291084.6</v>
      </c>
    </row>
    <row r="139" spans="1:19" s="23" customFormat="1" ht="15" customHeight="1" x14ac:dyDescent="0.25">
      <c r="A139" s="64" t="s">
        <v>53</v>
      </c>
      <c r="B139" s="39">
        <f>750132.5+9464.1</f>
        <v>759596.6</v>
      </c>
      <c r="C139" s="39">
        <v>346989</v>
      </c>
      <c r="D139" s="40">
        <f>114980.8+28007.6</f>
        <v>142988.4</v>
      </c>
      <c r="E139" s="40">
        <f>37183.8+58.4</f>
        <v>37242.200000000004</v>
      </c>
      <c r="F139" s="40">
        <v>35997.4</v>
      </c>
      <c r="G139" s="40">
        <v>960.4</v>
      </c>
      <c r="H139" s="41">
        <v>2618.1999999999998</v>
      </c>
      <c r="I139" s="41">
        <v>4437.6000000000004</v>
      </c>
      <c r="J139" s="41">
        <v>249568.7</v>
      </c>
      <c r="K139" s="39">
        <f>11359+46544.5+11741.4</f>
        <v>69644.899999999994</v>
      </c>
      <c r="L139" s="41">
        <v>20029.5</v>
      </c>
      <c r="M139" s="41">
        <f>898+58.8</f>
        <v>956.8</v>
      </c>
      <c r="N139" s="41">
        <v>176698.9</v>
      </c>
      <c r="O139" s="42">
        <v>246793.3</v>
      </c>
      <c r="P139" s="43">
        <v>77044.800000000003</v>
      </c>
      <c r="Q139" s="44">
        <f>25.8+3666.1-260.7-1321.1-3666.1-31.4-1.8</f>
        <v>-1589.1999999999996</v>
      </c>
      <c r="R139" s="40">
        <f>49920.8+92156.2+1793.1-9464.1-11741.4</f>
        <v>122664.6</v>
      </c>
      <c r="S139" s="27">
        <f t="shared" ref="S139" si="4">SUM(B139:R139)</f>
        <v>2292642.0999999996</v>
      </c>
    </row>
    <row r="140" spans="1:19" s="45" customFormat="1" x14ac:dyDescent="0.25">
      <c r="A140" s="46"/>
      <c r="B140" s="47"/>
      <c r="C140" s="48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9"/>
      <c r="P140" s="49"/>
      <c r="Q140" s="50"/>
      <c r="R140" s="49"/>
      <c r="S140" s="56"/>
    </row>
    <row r="141" spans="1:19" s="55" customFormat="1" ht="18.75" x14ac:dyDescent="0.3">
      <c r="A141" s="51" t="s">
        <v>3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</row>
    <row r="142" spans="1:19" s="23" customFormat="1" x14ac:dyDescent="0.25">
      <c r="O142" s="35"/>
      <c r="P142" s="35"/>
      <c r="Q142" s="36"/>
      <c r="R142" s="35"/>
      <c r="S142" s="35"/>
    </row>
    <row r="145" spans="2:4" x14ac:dyDescent="0.25">
      <c r="B145" s="10"/>
      <c r="C145" s="10"/>
      <c r="D145" s="10"/>
    </row>
    <row r="146" spans="2:4" x14ac:dyDescent="0.25">
      <c r="B146" s="10"/>
      <c r="C146" s="10"/>
      <c r="D146" s="10"/>
    </row>
    <row r="147" spans="2:4" x14ac:dyDescent="0.25">
      <c r="B147" s="10"/>
      <c r="C147" s="10"/>
      <c r="D147" s="10"/>
    </row>
    <row r="148" spans="2:4" x14ac:dyDescent="0.25">
      <c r="B148" s="10"/>
      <c r="C148" s="10"/>
      <c r="D148" s="10"/>
    </row>
    <row r="149" spans="2:4" x14ac:dyDescent="0.25">
      <c r="B149" s="10"/>
      <c r="C149" s="10"/>
      <c r="D149" s="10"/>
    </row>
    <row r="150" spans="2:4" x14ac:dyDescent="0.25">
      <c r="B150" s="10"/>
      <c r="C150" s="10"/>
      <c r="D150" s="10"/>
    </row>
    <row r="151" spans="2:4" x14ac:dyDescent="0.25">
      <c r="B151" s="10"/>
      <c r="C151" s="10"/>
      <c r="D151" s="10"/>
    </row>
    <row r="152" spans="2:4" x14ac:dyDescent="0.25">
      <c r="B152" s="10"/>
      <c r="C152" s="10"/>
      <c r="D152" s="10"/>
    </row>
    <row r="153" spans="2:4" x14ac:dyDescent="0.25">
      <c r="B153" s="10"/>
      <c r="C153" s="10"/>
      <c r="D153" s="10"/>
    </row>
    <row r="154" spans="2:4" x14ac:dyDescent="0.25">
      <c r="B154" s="10"/>
      <c r="C154" s="10"/>
      <c r="D154" s="10"/>
    </row>
    <row r="155" spans="2:4" x14ac:dyDescent="0.25">
      <c r="B155" s="10"/>
      <c r="C155" s="10"/>
      <c r="D155" s="10"/>
    </row>
    <row r="156" spans="2:4" x14ac:dyDescent="0.25">
      <c r="B156" s="10"/>
      <c r="C156" s="10"/>
      <c r="D156" s="10"/>
    </row>
    <row r="157" spans="2:4" x14ac:dyDescent="0.25">
      <c r="B157" s="10"/>
      <c r="C157" s="10"/>
      <c r="D157" s="10"/>
    </row>
    <row r="158" spans="2:4" x14ac:dyDescent="0.25">
      <c r="B158" s="10"/>
      <c r="C158" s="10"/>
      <c r="D158" s="10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4"/>
  <sheetViews>
    <sheetView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A51" sqref="A51:XFD51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 t="s">
        <v>53</v>
      </c>
      <c r="B51" s="39">
        <f>750132.5+9464.1</f>
        <v>759596.6</v>
      </c>
      <c r="C51" s="39">
        <v>346989</v>
      </c>
      <c r="D51" s="40">
        <f>114980.8+28007.6</f>
        <v>142988.4</v>
      </c>
      <c r="E51" s="40">
        <f>37183.8+58.4</f>
        <v>37242.200000000004</v>
      </c>
      <c r="F51" s="40">
        <v>35997.4</v>
      </c>
      <c r="G51" s="40">
        <v>960.4</v>
      </c>
      <c r="H51" s="41">
        <v>2618.1999999999998</v>
      </c>
      <c r="I51" s="41">
        <v>4437.6000000000004</v>
      </c>
      <c r="J51" s="41">
        <v>249568.7</v>
      </c>
      <c r="K51" s="39">
        <f>11359+46544.5+11741.4</f>
        <v>69644.899999999994</v>
      </c>
      <c r="L51" s="41">
        <v>20029.5</v>
      </c>
      <c r="M51" s="41">
        <f>898+58.8</f>
        <v>956.8</v>
      </c>
      <c r="N51" s="41">
        <v>176698.9</v>
      </c>
      <c r="O51" s="42">
        <v>246793.3</v>
      </c>
      <c r="P51" s="43">
        <v>77044.800000000003</v>
      </c>
      <c r="Q51" s="44">
        <f>25.8+3666.1-260.7-1321.1-3666.1-31.4-1.8</f>
        <v>-1589.1999999999996</v>
      </c>
      <c r="R51" s="40">
        <f>49920.8+92156.2+1793.1-9464.1-11741.4</f>
        <v>122664.6</v>
      </c>
      <c r="S51" s="27">
        <f t="shared" ref="S51" si="2">SUM(B51:R51)</f>
        <v>2292642.0999999996</v>
      </c>
    </row>
    <row r="52" spans="1:19" s="45" customFormat="1" x14ac:dyDescent="0.25">
      <c r="A52" s="46"/>
      <c r="B52" s="47"/>
      <c r="C52" s="48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9"/>
      <c r="P52" s="49"/>
      <c r="Q52" s="50"/>
      <c r="R52" s="49"/>
      <c r="S52" s="56"/>
    </row>
    <row r="53" spans="1:19" s="55" customFormat="1" ht="18.75" x14ac:dyDescent="0.3">
      <c r="A53" s="51" t="s">
        <v>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</row>
    <row r="54" spans="1:19" s="23" customFormat="1" x14ac:dyDescent="0.25">
      <c r="O54" s="35"/>
      <c r="P54" s="35"/>
      <c r="Q54" s="36"/>
      <c r="R54" s="35"/>
      <c r="S54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"/>
  <sheetViews>
    <sheetView tabSelected="1" workbookViewId="0">
      <pane xSplit="1" ySplit="7" topLeftCell="AB14" activePane="bottomRight" state="frozen"/>
      <selection pane="topRight" activeCell="B1" sqref="B1"/>
      <selection pane="bottomLeft" activeCell="A8" sqref="A8"/>
      <selection pane="bottomRight" activeCell="AB19" sqref="AB19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1" t="s">
        <v>4</v>
      </c>
      <c r="C6" s="70" t="s">
        <v>5</v>
      </c>
      <c r="D6" s="70" t="s">
        <v>41</v>
      </c>
      <c r="E6" s="78" t="s">
        <v>47</v>
      </c>
      <c r="F6" s="78"/>
      <c r="G6" s="78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2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7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2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 t="s">
        <v>54</v>
      </c>
      <c r="B18" s="31">
        <f>750132.5+9464.1</f>
        <v>759596.6</v>
      </c>
      <c r="C18" s="31">
        <v>346989</v>
      </c>
      <c r="D18" s="34">
        <f>114980.8+28007.6</f>
        <v>142988.4</v>
      </c>
      <c r="E18" s="34">
        <f>37183.8+58.4</f>
        <v>37242.200000000004</v>
      </c>
      <c r="F18" s="34">
        <v>35997.4</v>
      </c>
      <c r="G18" s="34">
        <v>960.4</v>
      </c>
      <c r="H18" s="25">
        <v>2618.1999999999998</v>
      </c>
      <c r="I18" s="25">
        <v>4437.6000000000004</v>
      </c>
      <c r="J18" s="25">
        <v>249568.7</v>
      </c>
      <c r="K18" s="31">
        <f>11359+46544.5+11741.4</f>
        <v>69644.899999999994</v>
      </c>
      <c r="L18" s="25">
        <v>20029.5</v>
      </c>
      <c r="M18" s="25">
        <f>898+58.8</f>
        <v>956.8</v>
      </c>
      <c r="N18" s="25">
        <v>176698.9</v>
      </c>
      <c r="O18" s="27">
        <v>246793.3</v>
      </c>
      <c r="P18" s="28">
        <v>77044.800000000003</v>
      </c>
      <c r="Q18" s="33">
        <f>25.8+3666.1-260.7-1321.1-3666.1-31.4-1.8</f>
        <v>-1589.1999999999996</v>
      </c>
      <c r="R18" s="34">
        <f>49920.8+92156.2+1793.1-9464.1-11741.4</f>
        <v>122664.6</v>
      </c>
      <c r="S18" s="27">
        <f t="shared" ref="S18" si="1">SUM(B18:R18)</f>
        <v>2292642.0999999996</v>
      </c>
    </row>
    <row r="19" spans="1:19" s="45" customFormat="1" x14ac:dyDescent="0.25">
      <c r="A19" s="46"/>
      <c r="B19" s="47"/>
      <c r="C19" s="48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9"/>
      <c r="P19" s="49"/>
      <c r="Q19" s="50"/>
      <c r="R19" s="49"/>
      <c r="S19" s="56"/>
    </row>
    <row r="20" spans="1:19" s="55" customFormat="1" ht="18.75" x14ac:dyDescent="0.3">
      <c r="A20" s="51" t="s">
        <v>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s="23" customFormat="1" x14ac:dyDescent="0.25">
      <c r="O21" s="35"/>
      <c r="P21" s="35"/>
      <c r="Q21" s="36"/>
      <c r="R21" s="35"/>
      <c r="S21" s="35"/>
    </row>
  </sheetData>
  <mergeCells count="18"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2019-03-05T14:05:54Z</dcterms:modified>
</cp:coreProperties>
</file>